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agana.nedic\Desktop\ZA OBJAVU FEBRUAR\"/>
    </mc:Choice>
  </mc:AlternateContent>
  <xr:revisionPtr revIDLastSave="0" documentId="13_ncr:1_{2DE1F0FB-E0F1-4C61-9A70-F53B7C7AD6E5}" xr6:coauthVersionLast="36" xr6:coauthVersionMax="36" xr10:uidLastSave="{00000000-0000-0000-0000-000000000000}"/>
  <workbookProtection workbookAlgorithmName="SHA-512" workbookHashValue="nyagOwUqsA9kTgYWSj3PIPLCC3HfCzfWU4m+N9k29yBn7p1og0lKgqD1t2iT+YjSe8956bBCYO1wPCNC2I5LrA==" workbookSaltValue="6LVTZ7Mz7JaBzVRJWFH0Yg==" workbookSpinCount="100000" lockStructure="1"/>
  <bookViews>
    <workbookView xWindow="0" yWindow="0" windowWidth="28800" windowHeight="1120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6" sheetId="1" r:id="rId4"/>
    <sheet name="2025 " sheetId="5" state="hidden" r:id="rId5"/>
  </sheets>
  <externalReferences>
    <externalReference r:id="rId6"/>
    <externalReference r:id="rId7"/>
  </externalReferences>
  <definedNames>
    <definedName name="_xlnm.Print_Area" localSheetId="2">'Analitika 2026'!$B$3:$Q$107</definedName>
    <definedName name="_xlnm.Print_Area" localSheetId="1">Pregled!$B$1:$U$30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7" i="5" l="1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 s="1"/>
  <c r="P119" i="5"/>
  <c r="O119" i="5"/>
  <c r="N119" i="5"/>
  <c r="M119" i="5"/>
  <c r="L119" i="5"/>
  <c r="K119" i="5"/>
  <c r="J119" i="5"/>
  <c r="I119" i="5"/>
  <c r="H119" i="5"/>
  <c r="G119" i="5"/>
  <c r="F119" i="5"/>
  <c r="E119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 l="1"/>
  <c r="P119" i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18" i="5" l="1"/>
  <c r="U105" i="5"/>
  <c r="U100" i="5"/>
  <c r="U95" i="5"/>
  <c r="U90" i="5"/>
  <c r="U85" i="5"/>
  <c r="U80" i="5"/>
  <c r="U75" i="5"/>
  <c r="U70" i="5"/>
  <c r="U65" i="5"/>
  <c r="U60" i="5"/>
  <c r="U55" i="5"/>
  <c r="U50" i="5"/>
  <c r="U45" i="5"/>
  <c r="U40" i="5"/>
  <c r="U35" i="5"/>
  <c r="U30" i="5"/>
  <c r="U25" i="5"/>
  <c r="U20" i="5"/>
  <c r="U15" i="5"/>
  <c r="U10" i="5"/>
  <c r="U88" i="5"/>
  <c r="U63" i="5"/>
  <c r="U43" i="5"/>
  <c r="U23" i="5"/>
  <c r="U215" i="5"/>
  <c r="U185" i="5"/>
  <c r="U165" i="5"/>
  <c r="U145" i="5"/>
  <c r="U102" i="5"/>
  <c r="U82" i="5"/>
  <c r="U62" i="5"/>
  <c r="U32" i="5"/>
  <c r="U22" i="5"/>
  <c r="U214" i="5"/>
  <c r="U189" i="5"/>
  <c r="U169" i="5"/>
  <c r="U159" i="5"/>
  <c r="U124" i="5"/>
  <c r="U101" i="5"/>
  <c r="U81" i="5"/>
  <c r="U61" i="5"/>
  <c r="U36" i="5"/>
  <c r="U21" i="5"/>
  <c r="U208" i="5"/>
  <c r="U183" i="5"/>
  <c r="U163" i="5"/>
  <c r="U148" i="5"/>
  <c r="U128" i="5"/>
  <c r="U217" i="5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29" i="5"/>
  <c r="U19" i="5"/>
  <c r="U9" i="5"/>
  <c r="U126" i="5"/>
  <c r="U93" i="5"/>
  <c r="U68" i="5"/>
  <c r="U48" i="5"/>
  <c r="U28" i="5"/>
  <c r="U13" i="5"/>
  <c r="U210" i="5"/>
  <c r="U195" i="5"/>
  <c r="U175" i="5"/>
  <c r="U160" i="5"/>
  <c r="U140" i="5"/>
  <c r="U125" i="5"/>
  <c r="U120" i="5"/>
  <c r="U92" i="5"/>
  <c r="U72" i="5"/>
  <c r="U57" i="5"/>
  <c r="U42" i="5"/>
  <c r="U12" i="5"/>
  <c r="U199" i="5"/>
  <c r="U184" i="5"/>
  <c r="U164" i="5"/>
  <c r="U144" i="5"/>
  <c r="U139" i="5"/>
  <c r="U134" i="5"/>
  <c r="U86" i="5"/>
  <c r="U66" i="5"/>
  <c r="U56" i="5"/>
  <c r="U41" i="5"/>
  <c r="U31" i="5"/>
  <c r="U16" i="5"/>
  <c r="U213" i="5"/>
  <c r="U193" i="5"/>
  <c r="U173" i="5"/>
  <c r="U158" i="5"/>
  <c r="U138" i="5"/>
  <c r="U104" i="5"/>
  <c r="U99" i="5"/>
  <c r="U94" i="5"/>
  <c r="U89" i="5"/>
  <c r="U84" i="5"/>
  <c r="U79" i="5"/>
  <c r="U74" i="5"/>
  <c r="U69" i="5"/>
  <c r="U64" i="5"/>
  <c r="U59" i="5"/>
  <c r="U54" i="5"/>
  <c r="U49" i="5"/>
  <c r="U44" i="5"/>
  <c r="U39" i="5"/>
  <c r="U34" i="5"/>
  <c r="U24" i="5"/>
  <c r="U14" i="5"/>
  <c r="U141" i="5"/>
  <c r="U103" i="5"/>
  <c r="U78" i="5"/>
  <c r="U53" i="5"/>
  <c r="U33" i="5"/>
  <c r="U8" i="5"/>
  <c r="U200" i="5"/>
  <c r="U180" i="5"/>
  <c r="U155" i="5"/>
  <c r="U135" i="5"/>
  <c r="U87" i="5"/>
  <c r="U67" i="5"/>
  <c r="U47" i="5"/>
  <c r="U27" i="5"/>
  <c r="U209" i="5"/>
  <c r="U194" i="5"/>
  <c r="U174" i="5"/>
  <c r="U154" i="5"/>
  <c r="U96" i="5"/>
  <c r="U76" i="5"/>
  <c r="U51" i="5"/>
  <c r="U26" i="5"/>
  <c r="U198" i="5"/>
  <c r="U188" i="5"/>
  <c r="U168" i="5"/>
  <c r="U143" i="5"/>
  <c r="U123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36" i="5"/>
  <c r="U131" i="5"/>
  <c r="U121" i="5"/>
  <c r="U98" i="5"/>
  <c r="U83" i="5"/>
  <c r="U73" i="5"/>
  <c r="U58" i="5"/>
  <c r="U38" i="5"/>
  <c r="U18" i="5"/>
  <c r="U205" i="5"/>
  <c r="U190" i="5"/>
  <c r="U170" i="5"/>
  <c r="U150" i="5"/>
  <c r="U130" i="5"/>
  <c r="U97" i="5"/>
  <c r="U77" i="5"/>
  <c r="U52" i="5"/>
  <c r="U37" i="5"/>
  <c r="U17" i="5"/>
  <c r="U204" i="5"/>
  <c r="U179" i="5"/>
  <c r="U149" i="5"/>
  <c r="U129" i="5"/>
  <c r="U91" i="5"/>
  <c r="U71" i="5"/>
  <c r="U46" i="5"/>
  <c r="U11" i="5"/>
  <c r="U203" i="5"/>
  <c r="U178" i="5"/>
  <c r="U153" i="5"/>
  <c r="U133" i="5"/>
  <c r="U106" i="5"/>
  <c r="U218" i="1"/>
  <c r="U217" i="1"/>
  <c r="E106" i="3" s="1"/>
  <c r="U104" i="1"/>
  <c r="F105" i="3" s="1"/>
  <c r="U216" i="1"/>
  <c r="E105" i="3" s="1"/>
  <c r="U106" i="1"/>
  <c r="U105" i="1"/>
  <c r="F106" i="3" s="1"/>
  <c r="Q7" i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U75" i="1"/>
  <c r="U71" i="1"/>
  <c r="U67" i="1"/>
  <c r="U63" i="1"/>
  <c r="U59" i="1"/>
  <c r="U55" i="1"/>
  <c r="U51" i="1"/>
  <c r="U47" i="1"/>
  <c r="U43" i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F13" i="4"/>
  <c r="D6" i="4"/>
  <c r="F4" i="3" s="1"/>
  <c r="F18" i="4"/>
  <c r="F14" i="4"/>
  <c r="U7" i="5" l="1"/>
  <c r="F39" i="3"/>
  <c r="H39" i="3" s="1"/>
  <c r="U119" i="5"/>
  <c r="F62" i="3"/>
  <c r="H62" i="3" s="1"/>
  <c r="F45" i="3"/>
  <c r="H45" i="3" s="1"/>
  <c r="F41" i="3"/>
  <c r="H41" i="3" s="1"/>
  <c r="F46" i="3"/>
  <c r="H46" i="3" s="1"/>
  <c r="F37" i="3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85" i="3"/>
  <c r="I85" i="3"/>
  <c r="J85" i="3" s="1"/>
  <c r="I30" i="3"/>
  <c r="J30" i="3" s="1"/>
  <c r="G30" i="3"/>
  <c r="I62" i="3"/>
  <c r="J62" i="3" s="1"/>
  <c r="G62" i="3"/>
  <c r="G39" i="3"/>
  <c r="I39" i="3"/>
  <c r="J39" i="3" s="1"/>
  <c r="G87" i="3"/>
  <c r="I87" i="3"/>
  <c r="J87" i="3" s="1"/>
  <c r="G34" i="3"/>
  <c r="I34" i="3"/>
  <c r="J34" i="3" s="1"/>
  <c r="G82" i="3"/>
  <c r="I82" i="3"/>
  <c r="J82" i="3" s="1"/>
  <c r="I27" i="3"/>
  <c r="J27" i="3" s="1"/>
  <c r="G27" i="3"/>
  <c r="G28" i="3"/>
  <c r="I28" i="3"/>
  <c r="J28" i="3" s="1"/>
  <c r="I29" i="3"/>
  <c r="J29" i="3" s="1"/>
  <c r="G29" i="3"/>
  <c r="G45" i="3"/>
  <c r="I45" i="3"/>
  <c r="J45" i="3" s="1"/>
  <c r="I31" i="3"/>
  <c r="J31" i="3" s="1"/>
  <c r="G31" i="3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I46" i="3" l="1"/>
  <c r="J46" i="3" s="1"/>
  <c r="G46" i="3"/>
  <c r="I41" i="3"/>
  <c r="J41" i="3" s="1"/>
  <c r="G43" i="3"/>
  <c r="G41" i="3"/>
  <c r="G37" i="3"/>
  <c r="I63" i="3"/>
  <c r="J63" i="3" s="1"/>
  <c r="I43" i="3"/>
  <c r="J43" i="3" s="1"/>
  <c r="G63" i="3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<sst xmlns="http://schemas.openxmlformats.org/spreadsheetml/2006/main" count="621" uniqueCount="148">
  <si>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</si>
  <si>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</si>
  <si>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</si>
  <si>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</si>
  <si>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</si>
  <si>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</si>
  <si>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</si>
  <si>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</si>
  <si>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</si>
  <si>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</si>
  <si>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</si>
  <si>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</si>
  <si>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</si>
  <si>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</si>
  <si>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</si>
  <si>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</si>
  <si>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</si>
  <si>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</si>
  <si>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</si>
  <si>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</si>
  <si>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</si>
  <si>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</si>
  <si>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</si>
  <si>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</si>
  <si>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</si>
  <si>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</si>
  <si>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</si>
  <si>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</si>
  <si>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</si>
  <si>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</si>
  <si>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</si>
  <si>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</si>
  <si>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</si>
  <si>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</si>
  <si>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</si>
  <si>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</si>
  <si>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</si>
  <si>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</si>
  <si>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</si>
  <si>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</si>
  <si>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</si>
  <si>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</si>
  <si>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</si>
  <si>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</si>
  <si>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</si>
  <si>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</si>
  <si>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</si>
  <si>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</si>
  <si>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</si>
  <si>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</si>
  <si>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</si>
  <si>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</si>
  <si>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</si>
  <si>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</si>
  <si>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</si>
  <si>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</si>
  <si>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</si>
  <si>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</si>
  <si>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</si>
  <si>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</si>
  <si>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</si>
  <si>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</si>
  <si>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</si>
  <si>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</si>
  <si>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</si>
  <si>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</si>
  <si>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</si>
  <si>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</si>
  <si>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</si>
  <si>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</si>
  <si>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</si>
  <si>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</si>
  <si>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</si>
  <si>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</si>
  <si>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</si>
  <si>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</si>
  <si>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</si>
  <si>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</si>
  <si>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</si>
  <si>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</si>
  <si>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</si>
  <si>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</si>
  <si>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</si>
  <si>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</si>
  <si>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</si>
  <si>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</si>
  <si>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</si>
  <si>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</si>
  <si>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</si>
  <si>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</si>
  <si>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</si>
  <si>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</si>
  <si>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</si>
  <si>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</si>
  <si>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</si>
  <si>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</si>
  <si>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</si>
  <si>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</si>
  <si>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</si>
  <si>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</si>
  <si>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</si>
  <si>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</si>
  <si>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</si>
  <si>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</si>
  <si>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</si>
  <si>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</si>
  <si>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</si>
  <si>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</si>
  <si>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</si>
  <si>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</si>
  <si>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</si>
  <si>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</si>
  <si>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</si>
  <si>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</si>
  <si>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</si>
  <si>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</si>
  <si>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</si>
  <si>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</si>
  <si>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</si>
  <si>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</si>
  <si>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</si>
  <si>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</si>
  <si>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</si>
  <si>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</si>
  <si>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</si>
  <si>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</si>
  <si>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</si>
  <si>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</si>
  <si>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</si>
  <si>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</si>
  <si>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</si>
  <si>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</si>
  <si>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</si>
  <si>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</si>
  <si>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</si>
  <si>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</si>
  <si>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</si>
  <si>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</si>
  <si>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Javno preduzeće Radio i Televizija Crne Gore</t>
  </si>
  <si>
    <t>Regionalni ronilački centar za podvodno deminiranje i obuku ronilaca</t>
  </si>
  <si>
    <t>Ministarstvo energetike i rudarstva</t>
  </si>
  <si>
    <t>Ministarstvo javnih radova</t>
  </si>
  <si>
    <t>Ostvarenje - 2026</t>
  </si>
  <si>
    <t>PLAN - 2026</t>
  </si>
  <si>
    <t>Agencija za plaćanja u poljoprivredi, ruralnom razvoju i ribarstvu</t>
  </si>
  <si>
    <t>Uprava za legalizaciju bespravnih objekata</t>
  </si>
  <si>
    <t>Fiskalni savjet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</si>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</sst>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 indent="1"/>
    </xf>
    <xf numFmtId="167" fontId="8" fillId="0" borderId="0" xfId="0" applyNumberFormat="1" applyFont="1" applyFill="1" applyBorder="1" applyProtection="1"/>
    <xf numFmtId="0" fontId="8" fillId="0" borderId="0" xfId="0" applyFont="1" applyBorder="1" applyProtection="1"/>
    <xf numFmtId="0" fontId="8" fillId="0" borderId="61" xfId="0" applyFont="1" applyBorder="1" applyProtection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28</xdr:row>
      <xdr:rowOff>22413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40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2026.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8">
        <v>2026</v>
      </c>
    </row>
    <row r="3" spans="2:7" ht="7.15" customHeight="1" thickBot="1" x14ac:dyDescent="0.3"/>
    <row r="4" spans="2:7" ht="15.75" thickBot="1" x14ac:dyDescent="0.3">
      <c r="B4" t="s">
        <v>10</v>
      </c>
      <c r="C4" s="140">
        <v>2</v>
      </c>
      <c r="D4" t="str">
        <f>VLOOKUP(C4,C9:D20,2,FALSE)</f>
        <v>Februar</v>
      </c>
    </row>
    <row r="5" spans="2:7" ht="7.15" customHeight="1" thickBot="1" x14ac:dyDescent="0.3"/>
    <row r="6" spans="2:7" ht="15.75" thickBot="1" x14ac:dyDescent="0.3">
      <c r="B6" t="s">
        <v>11</v>
      </c>
      <c r="C6" s="139">
        <f>VLOOKUP(C4,C9:F20,3,FALSE)</f>
        <v>2</v>
      </c>
      <c r="D6" t="str">
        <f>VLOOKUP(C6,E9:F20,2,FALSE)</f>
        <v>Januar - Februar</v>
      </c>
    </row>
    <row r="8" spans="2:7" x14ac:dyDescent="0.25">
      <c r="D8" t="s">
        <v>10</v>
      </c>
      <c r="E8" t="s">
        <v>11</v>
      </c>
      <c r="G8" s="14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2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3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3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2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3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3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2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3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3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2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3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topLeftCell="B1" zoomScale="85" zoomScaleNormal="85" zoomScaleSheetLayoutView="85" workbookViewId="0">
      <selection activeCell="M23" sqref="M2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4" t="s">
        <v>0</v>
      </c>
      <c r="G2" s="3"/>
      <c r="I2" s="4"/>
      <c r="J2" s="4"/>
      <c r="K2" s="4"/>
    </row>
    <row r="3" spans="3:15" s="1" customFormat="1" x14ac:dyDescent="0.25">
      <c r="F3" s="165" t="s">
        <v>1</v>
      </c>
      <c r="G3" s="3"/>
    </row>
    <row r="4" spans="3:15" s="1" customFormat="1" x14ac:dyDescent="0.25">
      <c r="F4" s="165" t="s">
        <v>2</v>
      </c>
      <c r="G4" s="3"/>
    </row>
    <row r="5" spans="3:15" s="1" customFormat="1" x14ac:dyDescent="0.25"/>
    <row r="7" spans="3:15" s="163" customFormat="1" ht="18" x14ac:dyDescent="0.25">
      <c r="C7" s="163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4" t="s">
        <v>113</v>
      </c>
      <c r="I10" s="157" t="s">
        <v>10</v>
      </c>
      <c r="J10" s="175" t="str">
        <f>'Analitika 2026'!L4</f>
        <v>Februar</v>
      </c>
      <c r="K10" s="176"/>
      <c r="L10" s="157" t="s">
        <v>11</v>
      </c>
      <c r="M10" s="175" t="str">
        <f>IF(J10="Januar","-",'Analitika 2026'!F4)</f>
        <v>Januar - Februar</v>
      </c>
      <c r="N10" s="176"/>
      <c r="O10" s="22"/>
    </row>
    <row r="11" spans="3:15" x14ac:dyDescent="0.25">
      <c r="C11" s="9"/>
      <c r="D11" s="10"/>
      <c r="E11" s="10"/>
      <c r="F11" s="10"/>
      <c r="G11" s="10"/>
      <c r="I11" s="20"/>
      <c r="J11" s="145" t="s">
        <v>12</v>
      </c>
      <c r="K11" s="145" t="s">
        <v>13</v>
      </c>
      <c r="L11" s="145"/>
      <c r="M11" s="145" t="s">
        <v>12</v>
      </c>
      <c r="N11" s="145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8">
        <f>SUMPRODUCT((D13=VALUE(LEFT('Analitika 2026'!$C$9:$C$106,1)))*('Analitika 2026'!$L$9:$L$106))</f>
        <v>183661.32000000004</v>
      </c>
      <c r="K13" s="153">
        <f>IFERROR(J13/J$25,"-")</f>
        <v>7.0603740940259284E-4</v>
      </c>
      <c r="L13" s="146"/>
      <c r="M13" s="158">
        <f>IF($J$10="Januar","-",SUMPRODUCT((D13=VALUE(LEFT('Analitika 2026'!$C$9:$C$106,1)))*('Analitika 2026'!$F$9:$F$106)))</f>
        <v>262556.15000000002</v>
      </c>
      <c r="N13" s="153">
        <f>IFERROR(M13/M$25,"-")</f>
        <v>5.2930103906499324E-4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59"/>
      <c r="K14" s="154"/>
      <c r="L14" s="147"/>
      <c r="M14" s="160"/>
      <c r="N14" s="154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8">
        <f>SUMPRODUCT((D15=VALUE(LEFT('Analitika 2026'!$C$9:$C$106,1)))*('Analitika 2026'!$L$9:$L$106))</f>
        <v>1195180.52</v>
      </c>
      <c r="K15" s="153">
        <f>IFERROR(J15/J$25,"-")</f>
        <v>4.594555664247886E-3</v>
      </c>
      <c r="L15" s="146"/>
      <c r="M15" s="158">
        <f>IF($J$10="Januar","-",SUMPRODUCT((D15=VALUE(LEFT('Analitika 2026'!$C$9:$C$106,1)))*('Analitika 2026'!$F$9:$F$106)))</f>
        <v>1855968.78</v>
      </c>
      <c r="N15" s="153">
        <f>IFERROR(M15/M$25,"-")</f>
        <v>3.7415471080231326E-3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59"/>
      <c r="K16" s="154"/>
      <c r="L16" s="147"/>
      <c r="M16" s="160"/>
      <c r="N16" s="154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8">
        <f>SUMPRODUCT((D17=VALUE(LEFT('Analitika 2026'!$C$9:$C$106,1)))*('Analitika 2026'!$L$9:$L$106))</f>
        <v>4286152.3900000015</v>
      </c>
      <c r="K17" s="153">
        <f>IFERROR(J17/J$25,"-")</f>
        <v>1.6476980181457546E-2</v>
      </c>
      <c r="L17" s="146"/>
      <c r="M17" s="158">
        <f>IF($J$10="Januar","-",SUMPRODUCT((D17=VALUE(LEFT('Analitika 2026'!$C$9:$C$106,1)))*('Analitika 2026'!$F$9:$F$106)))</f>
        <v>7659651.070000004</v>
      </c>
      <c r="N17" s="153">
        <f>IFERROR(M17/M$25,"-")</f>
        <v>1.5441501828185281E-2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59"/>
      <c r="K18" s="154"/>
      <c r="L18" s="147"/>
      <c r="M18" s="160"/>
      <c r="N18" s="154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8">
        <f>SUMPRODUCT((D19=VALUE(LEFT('Analitika 2026'!$C$9:$C$106,1)))*('Analitika 2026'!$L$9:$L$106))</f>
        <v>125040661.08999997</v>
      </c>
      <c r="K19" s="153">
        <f>IFERROR(J19/J$25,"-")</f>
        <v>0.48068577763663656</v>
      </c>
      <c r="L19" s="146"/>
      <c r="M19" s="158">
        <f>IF($J$10="Januar","-",SUMPRODUCT((D19=VALUE(LEFT('Analitika 2026'!$C$9:$C$106,1)))*('Analitika 2026'!$F$9:$F$106)))</f>
        <v>254454972.62999997</v>
      </c>
      <c r="N19" s="153">
        <f>IFERROR(M19/M$25,"-")</f>
        <v>0.51296944066369565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59"/>
      <c r="K20" s="154"/>
      <c r="L20" s="147"/>
      <c r="M20" s="160"/>
      <c r="N20" s="154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8">
        <f>SUMPRODUCT((D21=VALUE(LEFT('Analitika 2026'!$C$9:$C$106,1)))*('Analitika 2026'!$L$9:$L$106))</f>
        <v>6073451.3100000005</v>
      </c>
      <c r="K21" s="153">
        <f>IFERROR(J21/J$25,"-")</f>
        <v>2.3347778558082798E-2</v>
      </c>
      <c r="L21" s="146"/>
      <c r="M21" s="158">
        <f>IF($J$10="Januar","-",SUMPRODUCT((D21=VALUE(LEFT('Analitika 2026'!$C$9:$C$106,1)))*('Analitika 2026'!$F$9:$F$106)))</f>
        <v>7685151.7300000014</v>
      </c>
      <c r="N21" s="153">
        <f>IFERROR(M21/M$25,"-")</f>
        <v>1.5492909977774775E-2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59"/>
      <c r="K22" s="154"/>
      <c r="L22" s="147"/>
      <c r="M22" s="160"/>
      <c r="N22" s="154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8">
        <f>SUMPRODUCT((D23=VALUE(LEFT('Analitika 2026'!$C$9:$C$106,1)))*('Analitika 2026'!$L$9:$L$106))</f>
        <v>123350622.41000004</v>
      </c>
      <c r="K23" s="153">
        <f>IFERROR(J23/J$25,"-")</f>
        <v>0.47418887055017261</v>
      </c>
      <c r="L23" s="146"/>
      <c r="M23" s="158">
        <f>IF($J$10="Januar","-",SUMPRODUCT((D23=VALUE(LEFT('Analitika 2026'!$C$9:$C$106,1)))*('Analitika 2026'!$F$9:$F$106)))</f>
        <v>224124840.73000002</v>
      </c>
      <c r="N23" s="153">
        <f>IFERROR(M23/M$25,"-")</f>
        <v>0.45182529938325616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0"/>
      <c r="K24" s="154"/>
      <c r="L24" s="147"/>
      <c r="M24" s="160"/>
      <c r="N24" s="154"/>
      <c r="O24" s="11"/>
    </row>
    <row r="25" spans="3:15" ht="15.75" thickBot="1" x14ac:dyDescent="0.3">
      <c r="C25" s="9"/>
      <c r="D25" s="148"/>
      <c r="E25" s="149" t="s">
        <v>106</v>
      </c>
      <c r="F25" s="149"/>
      <c r="G25" s="150"/>
      <c r="H25" s="151"/>
      <c r="I25" s="151"/>
      <c r="J25" s="161">
        <f>SUM(J13:J23)</f>
        <v>260129729.04000002</v>
      </c>
      <c r="K25" s="155">
        <f>IFERROR($J25/$J$25,0)</f>
        <v>1</v>
      </c>
      <c r="L25" s="152"/>
      <c r="M25" s="161">
        <f>SUM(M13:M23)</f>
        <v>496043141.08999997</v>
      </c>
      <c r="N25" s="156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iikEVpHY+0oe+CWPKbFsmzFD/1Hbvq9Pdbae+dN1hXA95WVvgcxpcGb5z7xxui0BNQHNZnE2eKaGmbIyzN6Prw==" saltValue="ALuMiJvdjBpWdmZaugLHVg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G17" sqref="G17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0" bestFit="1" customWidth="1"/>
    <col min="4" max="4" width="57.140625" style="111" bestFit="1" customWidth="1"/>
    <col min="5" max="6" width="10.85546875" style="112" customWidth="1"/>
    <col min="7" max="8" width="8.85546875" style="113" customWidth="1"/>
    <col min="9" max="9" width="10.85546875" style="112" customWidth="1"/>
    <col min="10" max="10" width="10.5703125" style="113" customWidth="1"/>
    <col min="11" max="11" width="10.85546875" style="114" customWidth="1"/>
    <col min="12" max="13" width="12" style="112" customWidth="1"/>
    <col min="14" max="14" width="8.85546875" style="113" customWidth="1"/>
    <col min="15" max="15" width="10.85546875" style="112" customWidth="1"/>
    <col min="16" max="16" width="10" style="113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147</v>
      </c>
      <c r="D4" s="166">
        <v>8564600000</v>
      </c>
      <c r="E4" s="43" t="s">
        <v>14</v>
      </c>
      <c r="F4" s="44" t="str">
        <f>Master!D6</f>
        <v>Januar - Februar</v>
      </c>
      <c r="G4" s="44"/>
      <c r="H4" s="44"/>
      <c r="I4" s="44"/>
      <c r="J4" s="44"/>
      <c r="K4" s="45" t="s">
        <v>15</v>
      </c>
      <c r="L4" s="46" t="str">
        <f>Master!D4</f>
        <v>Februar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81" t="s">
        <v>17</v>
      </c>
      <c r="G5" s="182"/>
      <c r="H5" s="182"/>
      <c r="I5" s="177" t="s">
        <v>108</v>
      </c>
      <c r="J5" s="178"/>
      <c r="K5" s="54" t="s">
        <v>16</v>
      </c>
      <c r="L5" s="181" t="s">
        <v>17</v>
      </c>
      <c r="M5" s="182"/>
      <c r="N5" s="182"/>
      <c r="O5" s="177" t="s">
        <v>108</v>
      </c>
      <c r="P5" s="178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2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9" t="s">
        <v>112</v>
      </c>
      <c r="D8" s="180"/>
      <c r="E8" s="74">
        <f>SUM(E9:E106)</f>
        <v>577199897.45999992</v>
      </c>
      <c r="F8" s="75">
        <f>SUM(F9:F106)</f>
        <v>496043141.08999991</v>
      </c>
      <c r="G8" s="76">
        <f t="shared" ref="G8" si="0">IFERROR(F8/E8,0)</f>
        <v>0.8593957540063073</v>
      </c>
      <c r="H8" s="77">
        <f t="shared" ref="H8" si="1">F8/$D$4</f>
        <v>5.7917841007169034E-2</v>
      </c>
      <c r="I8" s="75">
        <f>SUM(I9:I106)</f>
        <v>-81156756.3699999</v>
      </c>
      <c r="J8" s="78">
        <f t="shared" ref="J8:J9" si="2">IFERROR(I8/E8,0)</f>
        <v>-0.14060424599369248</v>
      </c>
      <c r="K8" s="79">
        <f>SUM(K9:K106)</f>
        <v>258261522.92999992</v>
      </c>
      <c r="L8" s="80">
        <f>SUM(L9:L106)</f>
        <v>260129729.04000002</v>
      </c>
      <c r="M8" s="76">
        <f>IFERROR(L8/K8,0)</f>
        <v>1.0072337764015526</v>
      </c>
      <c r="N8" s="77">
        <f>L8/$D$4</f>
        <v>3.0372665278004814E-2</v>
      </c>
      <c r="O8" s="80">
        <f>SUM(O9:O106)</f>
        <v>1868206.1100000672</v>
      </c>
      <c r="P8" s="78">
        <f t="shared" ref="P8:P9" si="3">IFERROR(O8/K8,0)</f>
        <v>7.2337764015525923E-3</v>
      </c>
      <c r="Q8" s="81"/>
    </row>
    <row r="9" spans="2:17" s="82" customFormat="1" ht="12.75" x14ac:dyDescent="0.2">
      <c r="B9" s="73"/>
      <c r="C9" s="168">
        <v>10101</v>
      </c>
      <c r="D9" s="83" t="s">
        <v>20</v>
      </c>
      <c r="E9" s="84">
        <f>IFERROR(INDEX('2026'!$C$120:$AC$217,MATCH($C9,'2026'!$C$120:$C$217,0),19),0)</f>
        <v>336894.87</v>
      </c>
      <c r="F9" s="85">
        <f>IFERROR(INDEX('2026'!$C$8:$AC$105,MATCH($C9,'2026'!$C$8:$C$105,0),19),0)</f>
        <v>262556.15000000002</v>
      </c>
      <c r="G9" s="86">
        <f t="shared" ref="G9" si="4">IFERROR(F9/E9,0)</f>
        <v>0.77934149012123577</v>
      </c>
      <c r="H9" s="87">
        <f t="shared" ref="H9" si="5">F9/$D$4</f>
        <v>3.065597342549565E-5</v>
      </c>
      <c r="I9" s="88">
        <f t="shared" ref="I9" si="6">F9-E9</f>
        <v>-74338.719999999972</v>
      </c>
      <c r="J9" s="89">
        <f t="shared" si="2"/>
        <v>-0.22065850987876418</v>
      </c>
      <c r="K9" s="90">
        <f>VLOOKUP($C9,'2026'!$C$120:$U$217,VLOOKUP($L$4,Master!$D$9:$G$20,4,FALSE),FALSE)</f>
        <v>235322.12</v>
      </c>
      <c r="L9" s="91">
        <f>VLOOKUP($C9,'2026'!$C$8:$U$105,VLOOKUP($L$4,Master!$D$9:$G$20,4,FALSE),FALSE)</f>
        <v>183661.32000000004</v>
      </c>
      <c r="M9" s="86">
        <f>IFERROR(L9/K9,0)</f>
        <v>0.78046772653586516</v>
      </c>
      <c r="N9" s="87">
        <f>L9/$D$4</f>
        <v>2.1444237909534599E-5</v>
      </c>
      <c r="O9" s="88">
        <f>L9-K9</f>
        <v>-51660.799999999959</v>
      </c>
      <c r="P9" s="89">
        <f t="shared" si="3"/>
        <v>-0.21953227346413487</v>
      </c>
      <c r="Q9" s="81"/>
    </row>
    <row r="10" spans="2:17" s="82" customFormat="1" ht="12.75" x14ac:dyDescent="0.2">
      <c r="B10" s="73"/>
      <c r="C10" s="168">
        <v>20101</v>
      </c>
      <c r="D10" s="83" t="s">
        <v>21</v>
      </c>
      <c r="E10" s="84">
        <f>IFERROR(INDEX('2026'!$C$120:$AC$217,MATCH($C10,'2026'!$C$120:$C$217,0),19),0)</f>
        <v>2833201.93</v>
      </c>
      <c r="F10" s="85">
        <f>IFERROR(INDEX('2026'!$C$8:$AC$105,MATCH($C10,'2026'!$C$8:$C$105,0),19),0)</f>
        <v>1831761.3900000001</v>
      </c>
      <c r="G10" s="86">
        <f t="shared" ref="G10:G26" si="7">IFERROR(F10/E10,0)</f>
        <v>0.64653400472588274</v>
      </c>
      <c r="H10" s="87">
        <f t="shared" ref="H10:H26" si="8">F10/$D$4</f>
        <v>2.1387588328701868E-4</v>
      </c>
      <c r="I10" s="88">
        <f t="shared" ref="I10:I26" si="9">F10-E10</f>
        <v>-1001440.54</v>
      </c>
      <c r="J10" s="89">
        <f t="shared" ref="J10:J26" si="10">IFERROR(I10/E10,0)</f>
        <v>-0.35346599527411726</v>
      </c>
      <c r="K10" s="90">
        <f>VLOOKUP($C10,'2026'!$C$120:$U$217,VLOOKUP($L$4,Master!$D$9:$G$20,4,FALSE),FALSE)</f>
        <v>1511651.0400000003</v>
      </c>
      <c r="L10" s="91">
        <f>VLOOKUP($C10,'2026'!$C$8:$U$105,VLOOKUP($L$4,Master!$D$9:$G$20,4,FALSE),FALSE)</f>
        <v>1170973.1300000001</v>
      </c>
      <c r="M10" s="91">
        <f t="shared" ref="M10:M26" si="11">IFERROR(L10/K10,0)</f>
        <v>0.77463190843304675</v>
      </c>
      <c r="N10" s="87">
        <f t="shared" ref="N10:N26" si="12">L10/$D$4</f>
        <v>1.3672245405506388E-4</v>
      </c>
      <c r="O10" s="91">
        <f t="shared" ref="O10:O26" si="13">L10-K10</f>
        <v>-340677.91000000015</v>
      </c>
      <c r="P10" s="92">
        <f t="shared" ref="P10:P26" si="14">IFERROR(O10/K10,0)</f>
        <v>-0.22536809156695323</v>
      </c>
      <c r="Q10" s="81"/>
    </row>
    <row r="11" spans="2:17" s="82" customFormat="1" ht="12.75" x14ac:dyDescent="0.2">
      <c r="B11" s="73"/>
      <c r="C11" s="168">
        <v>20102</v>
      </c>
      <c r="D11" s="83" t="s">
        <v>22</v>
      </c>
      <c r="E11" s="84">
        <f>IFERROR(INDEX('2026'!$C$120:$AC$217,MATCH($C11,'2026'!$C$120:$C$217,0),19),0)</f>
        <v>75487.14</v>
      </c>
      <c r="F11" s="85">
        <f>IFERROR(INDEX('2026'!$C$8:$AC$105,MATCH($C11,'2026'!$C$8:$C$105,0),19),0)</f>
        <v>17467.39</v>
      </c>
      <c r="G11" s="86">
        <f t="shared" si="7"/>
        <v>0.23139557280882544</v>
      </c>
      <c r="H11" s="87">
        <f t="shared" si="8"/>
        <v>2.0394869579431612E-6</v>
      </c>
      <c r="I11" s="88">
        <f t="shared" si="9"/>
        <v>-58019.75</v>
      </c>
      <c r="J11" s="89">
        <f t="shared" si="10"/>
        <v>-0.76860442719117461</v>
      </c>
      <c r="K11" s="90">
        <f>VLOOKUP($C11,'2026'!$C$120:$U$217,VLOOKUP($L$4,Master!$D$9:$G$20,4,FALSE),FALSE)</f>
        <v>32825.319999999992</v>
      </c>
      <c r="L11" s="91">
        <f>VLOOKUP($C11,'2026'!$C$8:$U$105,VLOOKUP($L$4,Master!$D$9:$G$20,4,FALSE),FALSE)</f>
        <v>17467.39</v>
      </c>
      <c r="M11" s="91">
        <f t="shared" si="11"/>
        <v>0.53213159841244517</v>
      </c>
      <c r="N11" s="87">
        <f t="shared" si="12"/>
        <v>2.0394869579431612E-6</v>
      </c>
      <c r="O11" s="91">
        <f t="shared" si="13"/>
        <v>-15357.929999999993</v>
      </c>
      <c r="P11" s="92">
        <f t="shared" si="14"/>
        <v>-0.46786840158755488</v>
      </c>
      <c r="Q11" s="81"/>
    </row>
    <row r="12" spans="2:17" s="82" customFormat="1" ht="12.75" x14ac:dyDescent="0.2">
      <c r="B12" s="73"/>
      <c r="C12" s="168">
        <v>20105</v>
      </c>
      <c r="D12" s="83" t="s">
        <v>23</v>
      </c>
      <c r="E12" s="84">
        <f>IFERROR(INDEX('2026'!$C$120:$AC$217,MATCH($C12,'2026'!$C$120:$C$217,0),19),0)</f>
        <v>6852.74</v>
      </c>
      <c r="F12" s="85">
        <f>IFERROR(INDEX('2026'!$C$8:$AC$105,MATCH($C12,'2026'!$C$8:$C$105,0),19),0)</f>
        <v>6740</v>
      </c>
      <c r="G12" s="86">
        <f t="shared" si="7"/>
        <v>0.98354818656479015</v>
      </c>
      <c r="H12" s="87">
        <f t="shared" si="8"/>
        <v>7.869602783550895E-7</v>
      </c>
      <c r="I12" s="88">
        <f t="shared" si="9"/>
        <v>-112.73999999999978</v>
      </c>
      <c r="J12" s="89">
        <f t="shared" si="10"/>
        <v>-1.6451813435209826E-2</v>
      </c>
      <c r="K12" s="90">
        <f>VLOOKUP($C12,'2026'!$C$120:$U$217,VLOOKUP($L$4,Master!$D$9:$G$20,4,FALSE),FALSE)</f>
        <v>2802.65</v>
      </c>
      <c r="L12" s="91">
        <f>VLOOKUP($C12,'2026'!$C$8:$U$105,VLOOKUP($L$4,Master!$D$9:$G$20,4,FALSE),FALSE)</f>
        <v>6740</v>
      </c>
      <c r="M12" s="91">
        <f t="shared" si="11"/>
        <v>2.4048668224715892</v>
      </c>
      <c r="N12" s="87">
        <f t="shared" si="12"/>
        <v>7.869602783550895E-7</v>
      </c>
      <c r="O12" s="91">
        <f t="shared" si="13"/>
        <v>3937.35</v>
      </c>
      <c r="P12" s="92">
        <f t="shared" si="14"/>
        <v>1.4048668224715892</v>
      </c>
      <c r="Q12" s="81"/>
    </row>
    <row r="13" spans="2:17" s="82" customFormat="1" ht="12.75" x14ac:dyDescent="0.2">
      <c r="B13" s="73"/>
      <c r="C13" s="168">
        <v>30101</v>
      </c>
      <c r="D13" s="83" t="s">
        <v>24</v>
      </c>
      <c r="E13" s="84">
        <f>IFERROR(INDEX('2026'!$C$120:$AC$217,MATCH($C13,'2026'!$C$120:$C$217,0),19),0)</f>
        <v>252538.20000000007</v>
      </c>
      <c r="F13" s="85">
        <f>IFERROR(INDEX('2026'!$C$8:$AC$105,MATCH($C13,'2026'!$C$8:$C$105,0),19),0)</f>
        <v>173448.65999999995</v>
      </c>
      <c r="G13" s="86">
        <f t="shared" si="7"/>
        <v>0.68682147888913403</v>
      </c>
      <c r="H13" s="87">
        <f t="shared" si="8"/>
        <v>2.0251810942717691E-5</v>
      </c>
      <c r="I13" s="88">
        <f t="shared" si="9"/>
        <v>-79089.540000000125</v>
      </c>
      <c r="J13" s="89">
        <f t="shared" si="10"/>
        <v>-0.31317852111086603</v>
      </c>
      <c r="K13" s="90">
        <f>VLOOKUP($C13,'2026'!$C$120:$U$217,VLOOKUP($L$4,Master!$D$9:$G$20,4,FALSE),FALSE)</f>
        <v>129130.78000000007</v>
      </c>
      <c r="L13" s="91">
        <f>VLOOKUP($C13,'2026'!$C$8:$U$105,VLOOKUP($L$4,Master!$D$9:$G$20,4,FALSE),FALSE)</f>
        <v>88940.64999999998</v>
      </c>
      <c r="M13" s="91">
        <f t="shared" si="11"/>
        <v>0.68876413508847334</v>
      </c>
      <c r="N13" s="87">
        <f t="shared" si="12"/>
        <v>1.0384682296896525E-5</v>
      </c>
      <c r="O13" s="91">
        <f t="shared" si="13"/>
        <v>-40190.130000000092</v>
      </c>
      <c r="P13" s="92">
        <f t="shared" si="14"/>
        <v>-0.31123586491152666</v>
      </c>
      <c r="Q13" s="81"/>
    </row>
    <row r="14" spans="2:17" s="82" customFormat="1" ht="12.75" x14ac:dyDescent="0.2">
      <c r="B14" s="73"/>
      <c r="C14" s="168">
        <v>30201</v>
      </c>
      <c r="D14" s="83" t="s">
        <v>25</v>
      </c>
      <c r="E14" s="84">
        <f>IFERROR(INDEX('2026'!$C$120:$AC$217,MATCH($C14,'2026'!$C$120:$C$217,0),19),0)</f>
        <v>5549085.4699999895</v>
      </c>
      <c r="F14" s="85">
        <f>IFERROR(INDEX('2026'!$C$8:$AC$105,MATCH($C14,'2026'!$C$8:$C$105,0),19),0)</f>
        <v>5397691.9600000028</v>
      </c>
      <c r="G14" s="86">
        <f t="shared" si="7"/>
        <v>0.97271739445743532</v>
      </c>
      <c r="H14" s="87">
        <f t="shared" si="8"/>
        <v>6.3023281414193344E-4</v>
      </c>
      <c r="I14" s="88">
        <f t="shared" si="9"/>
        <v>-151393.50999998674</v>
      </c>
      <c r="J14" s="89">
        <f t="shared" si="10"/>
        <v>-2.7282605542564661E-2</v>
      </c>
      <c r="K14" s="90">
        <f>VLOOKUP($C14,'2026'!$C$120:$U$217,VLOOKUP($L$4,Master!$D$9:$G$20,4,FALSE),FALSE)</f>
        <v>2653121.0999999908</v>
      </c>
      <c r="L14" s="91">
        <f>VLOOKUP($C14,'2026'!$C$8:$U$105,VLOOKUP($L$4,Master!$D$9:$G$20,4,FALSE),FALSE)</f>
        <v>3013997.4500000016</v>
      </c>
      <c r="M14" s="91">
        <f t="shared" si="11"/>
        <v>1.13601955447869</v>
      </c>
      <c r="N14" s="87">
        <f t="shared" si="12"/>
        <v>3.5191339350349132E-4</v>
      </c>
      <c r="O14" s="91">
        <f t="shared" si="13"/>
        <v>360876.3500000108</v>
      </c>
      <c r="P14" s="92">
        <f t="shared" si="14"/>
        <v>0.13601955447869005</v>
      </c>
      <c r="Q14" s="81"/>
    </row>
    <row r="15" spans="2:17" s="82" customFormat="1" ht="12.75" x14ac:dyDescent="0.2">
      <c r="B15" s="73"/>
      <c r="C15" s="168">
        <v>30301</v>
      </c>
      <c r="D15" s="83" t="s">
        <v>26</v>
      </c>
      <c r="E15" s="84">
        <f>IFERROR(INDEX('2026'!$C$120:$AC$217,MATCH($C15,'2026'!$C$120:$C$217,0),19),0)</f>
        <v>2573483.4100000057</v>
      </c>
      <c r="F15" s="85">
        <f>IFERROR(INDEX('2026'!$C$8:$AC$105,MATCH($C15,'2026'!$C$8:$C$105,0),19),0)</f>
        <v>2002740.7200000002</v>
      </c>
      <c r="G15" s="86">
        <f t="shared" si="7"/>
        <v>0.77822173331981792</v>
      </c>
      <c r="H15" s="87">
        <f t="shared" si="8"/>
        <v>2.3383937603624222E-4</v>
      </c>
      <c r="I15" s="88">
        <f t="shared" si="9"/>
        <v>-570742.69000000553</v>
      </c>
      <c r="J15" s="89">
        <f t="shared" si="10"/>
        <v>-0.22177826668018205</v>
      </c>
      <c r="K15" s="90">
        <f>VLOOKUP($C15,'2026'!$C$120:$U$217,VLOOKUP($L$4,Master!$D$9:$G$20,4,FALSE),FALSE)</f>
        <v>1211001.0900000038</v>
      </c>
      <c r="L15" s="91">
        <f>VLOOKUP($C15,'2026'!$C$8:$U$105,VLOOKUP($L$4,Master!$D$9:$G$20,4,FALSE),FALSE)</f>
        <v>1136159.8600000006</v>
      </c>
      <c r="M15" s="91">
        <f t="shared" si="11"/>
        <v>0.93819887478383446</v>
      </c>
      <c r="N15" s="87">
        <f t="shared" si="12"/>
        <v>1.3265766760852819E-4</v>
      </c>
      <c r="O15" s="91">
        <f t="shared" si="13"/>
        <v>-74841.230000003241</v>
      </c>
      <c r="P15" s="92">
        <f t="shared" si="14"/>
        <v>-6.1801125216165584E-2</v>
      </c>
      <c r="Q15" s="81"/>
    </row>
    <row r="16" spans="2:17" s="82" customFormat="1" ht="12.75" x14ac:dyDescent="0.2">
      <c r="B16" s="73"/>
      <c r="C16" s="168">
        <v>30401</v>
      </c>
      <c r="D16" s="83" t="s">
        <v>27</v>
      </c>
      <c r="E16" s="84">
        <f>IFERROR(INDEX('2026'!$C$120:$AC$217,MATCH($C16,'2026'!$C$120:$C$217,0),19),0)</f>
        <v>154157.47000000003</v>
      </c>
      <c r="F16" s="85">
        <f>IFERROR(INDEX('2026'!$C$8:$AC$105,MATCH($C16,'2026'!$C$8:$C$105,0),19),0)</f>
        <v>85769.729999999981</v>
      </c>
      <c r="G16" s="86">
        <f t="shared" si="7"/>
        <v>0.55637738476117937</v>
      </c>
      <c r="H16" s="87">
        <f t="shared" si="8"/>
        <v>1.001444667585176E-5</v>
      </c>
      <c r="I16" s="88">
        <f t="shared" si="9"/>
        <v>-68387.740000000049</v>
      </c>
      <c r="J16" s="89">
        <f t="shared" si="10"/>
        <v>-0.44362261523882063</v>
      </c>
      <c r="K16" s="90">
        <f>VLOOKUP($C16,'2026'!$C$120:$U$217,VLOOKUP($L$4,Master!$D$9:$G$20,4,FALSE),FALSE)</f>
        <v>75720.61</v>
      </c>
      <c r="L16" s="91">
        <f>VLOOKUP($C16,'2026'!$C$8:$U$105,VLOOKUP($L$4,Master!$D$9:$G$20,4,FALSE),FALSE)</f>
        <v>47054.43</v>
      </c>
      <c r="M16" s="91">
        <f t="shared" si="11"/>
        <v>0.62142169747443921</v>
      </c>
      <c r="N16" s="87">
        <f t="shared" si="12"/>
        <v>5.4940604348130677E-6</v>
      </c>
      <c r="O16" s="91">
        <f t="shared" si="13"/>
        <v>-28666.18</v>
      </c>
      <c r="P16" s="92">
        <f t="shared" si="14"/>
        <v>-0.37857830252556074</v>
      </c>
      <c r="Q16" s="81"/>
    </row>
    <row r="17" spans="2:17" s="82" customFormat="1" ht="12.75" x14ac:dyDescent="0.2">
      <c r="B17" s="73"/>
      <c r="C17" s="168">
        <v>40101</v>
      </c>
      <c r="D17" s="83" t="s">
        <v>28</v>
      </c>
      <c r="E17" s="84">
        <f>IFERROR(INDEX('2026'!$C$120:$AC$217,MATCH($C17,'2026'!$C$120:$C$217,0),19),0)</f>
        <v>949486.0700000003</v>
      </c>
      <c r="F17" s="85">
        <f>IFERROR(INDEX('2026'!$C$8:$AC$105,MATCH($C17,'2026'!$C$8:$C$105,0),19),0)</f>
        <v>717612.3200000003</v>
      </c>
      <c r="G17" s="86">
        <f t="shared" si="7"/>
        <v>0.75579025609085559</v>
      </c>
      <c r="H17" s="87">
        <f t="shared" si="8"/>
        <v>8.3788188590243592E-5</v>
      </c>
      <c r="I17" s="88">
        <f t="shared" si="9"/>
        <v>-231873.75</v>
      </c>
      <c r="J17" s="89">
        <f t="shared" si="10"/>
        <v>-0.24420974390914438</v>
      </c>
      <c r="K17" s="90">
        <f>VLOOKUP($C17,'2026'!$C$120:$U$217,VLOOKUP($L$4,Master!$D$9:$G$20,4,FALSE),FALSE)</f>
        <v>480104.4200000001</v>
      </c>
      <c r="L17" s="91">
        <f>VLOOKUP($C17,'2026'!$C$8:$U$105,VLOOKUP($L$4,Master!$D$9:$G$20,4,FALSE),FALSE)</f>
        <v>415877.13000000018</v>
      </c>
      <c r="M17" s="91">
        <f t="shared" si="11"/>
        <v>0.86622224806845161</v>
      </c>
      <c r="N17" s="87">
        <f t="shared" si="12"/>
        <v>4.8557682787287229E-5</v>
      </c>
      <c r="O17" s="91">
        <f t="shared" si="13"/>
        <v>-64227.289999999921</v>
      </c>
      <c r="P17" s="92">
        <f t="shared" si="14"/>
        <v>-0.13377775193154837</v>
      </c>
      <c r="Q17" s="81"/>
    </row>
    <row r="18" spans="2:17" s="82" customFormat="1" ht="12.75" x14ac:dyDescent="0.2">
      <c r="B18" s="73"/>
      <c r="C18" s="168">
        <v>40102</v>
      </c>
      <c r="D18" s="83" t="s">
        <v>29</v>
      </c>
      <c r="E18" s="84">
        <f>IFERROR(INDEX('2026'!$C$120:$AC$217,MATCH($C18,'2026'!$C$120:$C$217,0),19),0)</f>
        <v>246849.53000000006</v>
      </c>
      <c r="F18" s="85">
        <f>IFERROR(INDEX('2026'!$C$8:$AC$105,MATCH($C18,'2026'!$C$8:$C$105,0),19),0)</f>
        <v>142617.78000000003</v>
      </c>
      <c r="G18" s="86">
        <f t="shared" si="7"/>
        <v>0.57775187985976717</v>
      </c>
      <c r="H18" s="87">
        <f t="shared" si="8"/>
        <v>1.6652007098988863E-5</v>
      </c>
      <c r="I18" s="88">
        <f t="shared" si="9"/>
        <v>-104231.75000000003</v>
      </c>
      <c r="J18" s="89">
        <f t="shared" si="10"/>
        <v>-0.42224812014023283</v>
      </c>
      <c r="K18" s="90">
        <f>VLOOKUP($C18,'2026'!$C$120:$U$217,VLOOKUP($L$4,Master!$D$9:$G$20,4,FALSE),FALSE)</f>
        <v>133065.95000000001</v>
      </c>
      <c r="L18" s="91">
        <f>VLOOKUP($C18,'2026'!$C$8:$U$105,VLOOKUP($L$4,Master!$D$9:$G$20,4,FALSE),FALSE)</f>
        <v>90236.650000000023</v>
      </c>
      <c r="M18" s="91">
        <f t="shared" si="11"/>
        <v>0.67813478955360118</v>
      </c>
      <c r="N18" s="87">
        <f t="shared" si="12"/>
        <v>1.0536002848936323E-5</v>
      </c>
      <c r="O18" s="91">
        <f t="shared" si="13"/>
        <v>-42829.299999999988</v>
      </c>
      <c r="P18" s="92">
        <f t="shared" si="14"/>
        <v>-0.32186521044639882</v>
      </c>
      <c r="Q18" s="81"/>
    </row>
    <row r="19" spans="2:17" s="82" customFormat="1" ht="12.75" x14ac:dyDescent="0.2">
      <c r="B19" s="73"/>
      <c r="C19" s="168">
        <v>40103</v>
      </c>
      <c r="D19" s="83" t="s">
        <v>30</v>
      </c>
      <c r="E19" s="84">
        <f>IFERROR(INDEX('2026'!$C$120:$AC$217,MATCH($C19,'2026'!$C$120:$C$217,0),19),0)</f>
        <v>91038.19</v>
      </c>
      <c r="F19" s="85">
        <f>IFERROR(INDEX('2026'!$C$8:$AC$105,MATCH($C19,'2026'!$C$8:$C$105,0),19),0)</f>
        <v>34380.5</v>
      </c>
      <c r="G19" s="86">
        <f t="shared" si="7"/>
        <v>0.3776492041416904</v>
      </c>
      <c r="H19" s="87">
        <f t="shared" si="8"/>
        <v>4.0142563575648598E-6</v>
      </c>
      <c r="I19" s="88">
        <f t="shared" si="9"/>
        <v>-56657.69</v>
      </c>
      <c r="J19" s="89">
        <f t="shared" si="10"/>
        <v>-0.62235079585830955</v>
      </c>
      <c r="K19" s="90">
        <f>VLOOKUP($C19,'2026'!$C$120:$U$217,VLOOKUP($L$4,Master!$D$9:$G$20,4,FALSE),FALSE)</f>
        <v>44901.61</v>
      </c>
      <c r="L19" s="91">
        <f>VLOOKUP($C19,'2026'!$C$8:$U$105,VLOOKUP($L$4,Master!$D$9:$G$20,4,FALSE),FALSE)</f>
        <v>33030.5</v>
      </c>
      <c r="M19" s="91">
        <f t="shared" si="11"/>
        <v>0.73561950228510731</v>
      </c>
      <c r="N19" s="87">
        <f t="shared" si="12"/>
        <v>3.8566307825234102E-6</v>
      </c>
      <c r="O19" s="91">
        <f t="shared" si="13"/>
        <v>-11871.11</v>
      </c>
      <c r="P19" s="92">
        <f t="shared" si="14"/>
        <v>-0.26438049771489264</v>
      </c>
      <c r="Q19" s="81"/>
    </row>
    <row r="20" spans="2:17" s="82" customFormat="1" ht="12.75" x14ac:dyDescent="0.2">
      <c r="B20" s="73"/>
      <c r="C20" s="168">
        <v>40105</v>
      </c>
      <c r="D20" s="83" t="s">
        <v>31</v>
      </c>
      <c r="E20" s="84">
        <f>IFERROR(INDEX('2026'!$C$120:$AC$217,MATCH($C20,'2026'!$C$120:$C$217,0),19),0)</f>
        <v>82742.540000000008</v>
      </c>
      <c r="F20" s="85">
        <f>IFERROR(INDEX('2026'!$C$8:$AC$105,MATCH($C20,'2026'!$C$8:$C$105,0),19),0)</f>
        <v>55103.62</v>
      </c>
      <c r="G20" s="86">
        <f t="shared" si="7"/>
        <v>0.6659648108457874</v>
      </c>
      <c r="H20" s="87">
        <f t="shared" si="8"/>
        <v>6.4338813254559471E-6</v>
      </c>
      <c r="I20" s="88">
        <f t="shared" si="9"/>
        <v>-27638.920000000006</v>
      </c>
      <c r="J20" s="89">
        <f t="shared" si="10"/>
        <v>-0.3340351891542126</v>
      </c>
      <c r="K20" s="90">
        <f>VLOOKUP($C20,'2026'!$C$120:$U$217,VLOOKUP($L$4,Master!$D$9:$G$20,4,FALSE),FALSE)</f>
        <v>43509.420000000006</v>
      </c>
      <c r="L20" s="91">
        <f>VLOOKUP($C20,'2026'!$C$8:$U$105,VLOOKUP($L$4,Master!$D$9:$G$20,4,FALSE),FALSE)</f>
        <v>29686.91</v>
      </c>
      <c r="M20" s="91">
        <f t="shared" si="11"/>
        <v>0.68230994575427562</v>
      </c>
      <c r="N20" s="87">
        <f t="shared" si="12"/>
        <v>3.4662342666324172E-6</v>
      </c>
      <c r="O20" s="91">
        <f t="shared" si="13"/>
        <v>-13822.510000000006</v>
      </c>
      <c r="P20" s="92">
        <f t="shared" si="14"/>
        <v>-0.31769005424572433</v>
      </c>
      <c r="Q20" s="81"/>
    </row>
    <row r="21" spans="2:17" s="82" customFormat="1" ht="12.75" x14ac:dyDescent="0.2">
      <c r="B21" s="73"/>
      <c r="C21" s="168">
        <v>40116</v>
      </c>
      <c r="D21" s="83" t="s">
        <v>32</v>
      </c>
      <c r="E21" s="84">
        <f>IFERROR(INDEX('2026'!$C$120:$AC$217,MATCH($C21,'2026'!$C$120:$C$217,0),19),0)</f>
        <v>5858.68</v>
      </c>
      <c r="F21" s="85">
        <f>IFERROR(INDEX('2026'!$C$8:$AC$105,MATCH($C21,'2026'!$C$8:$C$105,0),19),0)</f>
        <v>2340</v>
      </c>
      <c r="G21" s="86">
        <f t="shared" si="7"/>
        <v>0.39940737504011142</v>
      </c>
      <c r="H21" s="87">
        <f t="shared" si="8"/>
        <v>2.7321766340517948E-7</v>
      </c>
      <c r="I21" s="88">
        <f t="shared" si="9"/>
        <v>-3518.6800000000003</v>
      </c>
      <c r="J21" s="89">
        <f t="shared" si="10"/>
        <v>-0.60059262495988863</v>
      </c>
      <c r="K21" s="90">
        <f>VLOOKUP($C21,'2026'!$C$120:$U$217,VLOOKUP($L$4,Master!$D$9:$G$20,4,FALSE),FALSE)</f>
        <v>2397.77</v>
      </c>
      <c r="L21" s="91">
        <f>VLOOKUP($C21,'2026'!$C$8:$U$105,VLOOKUP($L$4,Master!$D$9:$G$20,4,FALSE),FALSE)</f>
        <v>2340</v>
      </c>
      <c r="M21" s="91">
        <f t="shared" si="11"/>
        <v>0.97590678004979625</v>
      </c>
      <c r="N21" s="87">
        <f t="shared" si="12"/>
        <v>2.7321766340517948E-7</v>
      </c>
      <c r="O21" s="91">
        <f t="shared" si="13"/>
        <v>-57.769999999999982</v>
      </c>
      <c r="P21" s="92">
        <f t="shared" si="14"/>
        <v>-2.4093219950203724E-2</v>
      </c>
      <c r="Q21" s="81"/>
    </row>
    <row r="22" spans="2:17" s="82" customFormat="1" ht="12.75" x14ac:dyDescent="0.2">
      <c r="B22" s="73"/>
      <c r="C22" s="168">
        <v>40122</v>
      </c>
      <c r="D22" s="83" t="s">
        <v>33</v>
      </c>
      <c r="E22" s="84">
        <f>IFERROR(INDEX('2026'!$C$120:$AC$217,MATCH($C22,'2026'!$C$120:$C$217,0),19),0)</f>
        <v>1346.6</v>
      </c>
      <c r="F22" s="85">
        <f>IFERROR(INDEX('2026'!$C$8:$AC$105,MATCH($C22,'2026'!$C$8:$C$105,0),19),0)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-1346.6</v>
      </c>
      <c r="J22" s="89">
        <f t="shared" si="10"/>
        <v>-1</v>
      </c>
      <c r="K22" s="90">
        <f>VLOOKUP($C22,'2026'!$C$120:$U$217,VLOOKUP($L$4,Master!$D$9:$G$20,4,FALSE),FALSE)</f>
        <v>448.85</v>
      </c>
      <c r="L22" s="91">
        <f>VLOOKUP($C22,'2026'!$C$8:$U$105,VLOOKUP($L$4,Master!$D$9:$G$20,4,FALSE),FALSE)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-448.85</v>
      </c>
      <c r="P22" s="92">
        <f t="shared" si="14"/>
        <v>-1</v>
      </c>
      <c r="Q22" s="81"/>
    </row>
    <row r="23" spans="2:17" s="82" customFormat="1" ht="12.75" x14ac:dyDescent="0.2">
      <c r="B23" s="73"/>
      <c r="C23" s="168">
        <v>40201</v>
      </c>
      <c r="D23" s="83" t="s">
        <v>34</v>
      </c>
      <c r="E23" s="84">
        <f>IFERROR(INDEX('2026'!$C$120:$AC$217,MATCH($C23,'2026'!$C$120:$C$217,0),19),0)</f>
        <v>581386.58000000019</v>
      </c>
      <c r="F23" s="85">
        <f>IFERROR(INDEX('2026'!$C$8:$AC$105,MATCH($C23,'2026'!$C$8:$C$105,0),19),0)</f>
        <v>357146.84</v>
      </c>
      <c r="G23" s="86">
        <f t="shared" si="7"/>
        <v>0.61430182994591986</v>
      </c>
      <c r="H23" s="87">
        <f t="shared" si="8"/>
        <v>4.1700352614249354E-5</v>
      </c>
      <c r="I23" s="88">
        <f t="shared" si="9"/>
        <v>-224239.74000000017</v>
      </c>
      <c r="J23" s="89">
        <f t="shared" si="10"/>
        <v>-0.38569817005408019</v>
      </c>
      <c r="K23" s="90">
        <f>VLOOKUP($C23,'2026'!$C$120:$U$217,VLOOKUP($L$4,Master!$D$9:$G$20,4,FALSE),FALSE)</f>
        <v>264587.7900000001</v>
      </c>
      <c r="L23" s="91">
        <f>VLOOKUP($C23,'2026'!$C$8:$U$105,VLOOKUP($L$4,Master!$D$9:$G$20,4,FALSE),FALSE)</f>
        <v>250153.66999999998</v>
      </c>
      <c r="M23" s="91">
        <f t="shared" si="11"/>
        <v>0.94544676456914312</v>
      </c>
      <c r="N23" s="87">
        <f t="shared" si="12"/>
        <v>2.920786376479929E-5</v>
      </c>
      <c r="O23" s="91">
        <f t="shared" si="13"/>
        <v>-14434.120000000112</v>
      </c>
      <c r="P23" s="92">
        <f t="shared" si="14"/>
        <v>-5.4553235430856828E-2</v>
      </c>
      <c r="Q23" s="81"/>
    </row>
    <row r="24" spans="2:17" s="82" customFormat="1" ht="12.75" x14ac:dyDescent="0.2">
      <c r="B24" s="73"/>
      <c r="C24" s="168">
        <v>40202</v>
      </c>
      <c r="D24" s="83" t="s">
        <v>35</v>
      </c>
      <c r="E24" s="84">
        <f>IFERROR(INDEX('2026'!$C$120:$AC$217,MATCH($C24,'2026'!$C$120:$C$217,0),19),0)</f>
        <v>2565355.9999999995</v>
      </c>
      <c r="F24" s="85">
        <f>IFERROR(INDEX('2026'!$C$8:$AC$105,MATCH($C24,'2026'!$C$8:$C$105,0),19),0)</f>
        <v>2041280.8299999998</v>
      </c>
      <c r="G24" s="86">
        <f t="shared" si="7"/>
        <v>0.79571054855544421</v>
      </c>
      <c r="H24" s="87">
        <f t="shared" si="8"/>
        <v>2.3833930714802791E-4</v>
      </c>
      <c r="I24" s="88">
        <f t="shared" si="9"/>
        <v>-524075.16999999969</v>
      </c>
      <c r="J24" s="89">
        <f t="shared" si="10"/>
        <v>-0.20428945144455576</v>
      </c>
      <c r="K24" s="90">
        <f>VLOOKUP($C24,'2026'!$C$120:$U$217,VLOOKUP($L$4,Master!$D$9:$G$20,4,FALSE),FALSE)</f>
        <v>1297981.5299999996</v>
      </c>
      <c r="L24" s="91">
        <f>VLOOKUP($C24,'2026'!$C$8:$U$105,VLOOKUP($L$4,Master!$D$9:$G$20,4,FALSE),FALSE)</f>
        <v>1271981.77</v>
      </c>
      <c r="M24" s="91">
        <f t="shared" si="11"/>
        <v>0.97996908322724785</v>
      </c>
      <c r="N24" s="87">
        <f t="shared" si="12"/>
        <v>1.4851619106554889E-4</v>
      </c>
      <c r="O24" s="91">
        <f t="shared" si="13"/>
        <v>-25999.759999999544</v>
      </c>
      <c r="P24" s="92">
        <f t="shared" si="14"/>
        <v>-2.0030916772752191E-2</v>
      </c>
      <c r="Q24" s="81"/>
    </row>
    <row r="25" spans="2:17" s="82" customFormat="1" ht="12.75" x14ac:dyDescent="0.2">
      <c r="B25" s="73"/>
      <c r="C25" s="168">
        <v>40204</v>
      </c>
      <c r="D25" s="83" t="s">
        <v>36</v>
      </c>
      <c r="E25" s="84">
        <f>IFERROR(INDEX('2026'!$C$120:$AC$217,MATCH($C25,'2026'!$C$120:$C$217,0),19),0)</f>
        <v>101221.51000000001</v>
      </c>
      <c r="F25" s="85">
        <f>IFERROR(INDEX('2026'!$C$8:$AC$105,MATCH($C25,'2026'!$C$8:$C$105,0),19),0)</f>
        <v>42014.65</v>
      </c>
      <c r="G25" s="86">
        <f t="shared" si="7"/>
        <v>0.41507630146991481</v>
      </c>
      <c r="H25" s="87">
        <f t="shared" si="8"/>
        <v>4.9056173084557365E-6</v>
      </c>
      <c r="I25" s="88">
        <f t="shared" si="9"/>
        <v>-59206.860000000008</v>
      </c>
      <c r="J25" s="89">
        <f t="shared" si="10"/>
        <v>-0.58492369853008519</v>
      </c>
      <c r="K25" s="90">
        <f>VLOOKUP($C25,'2026'!$C$120:$U$217,VLOOKUP($L$4,Master!$D$9:$G$20,4,FALSE),FALSE)</f>
        <v>77677.42</v>
      </c>
      <c r="L25" s="91">
        <f>VLOOKUP($C25,'2026'!$C$8:$U$105,VLOOKUP($L$4,Master!$D$9:$G$20,4,FALSE),FALSE)</f>
        <v>26032.37</v>
      </c>
      <c r="M25" s="91">
        <f t="shared" si="11"/>
        <v>0.33513432861184111</v>
      </c>
      <c r="N25" s="87">
        <f t="shared" si="12"/>
        <v>3.0395313266235435E-6</v>
      </c>
      <c r="O25" s="91">
        <f t="shared" si="13"/>
        <v>-51645.05</v>
      </c>
      <c r="P25" s="92">
        <f t="shared" si="14"/>
        <v>-0.66486567138815889</v>
      </c>
      <c r="Q25" s="81"/>
    </row>
    <row r="26" spans="2:17" s="82" customFormat="1" ht="12.75" x14ac:dyDescent="0.2">
      <c r="B26" s="73"/>
      <c r="C26" s="168">
        <v>40301</v>
      </c>
      <c r="D26" s="83" t="s">
        <v>37</v>
      </c>
      <c r="E26" s="84">
        <f>IFERROR(INDEX('2026'!$C$120:$AC$217,MATCH($C26,'2026'!$C$120:$C$217,0),19),0)</f>
        <v>20450803.489999995</v>
      </c>
      <c r="F26" s="85">
        <f>IFERROR(INDEX('2026'!$C$8:$AC$105,MATCH($C26,'2026'!$C$8:$C$105,0),19),0)</f>
        <v>18542461.990000002</v>
      </c>
      <c r="G26" s="86">
        <f t="shared" si="7"/>
        <v>0.90668623357839551</v>
      </c>
      <c r="H26" s="87">
        <f t="shared" si="8"/>
        <v>2.1650120250799806E-3</v>
      </c>
      <c r="I26" s="88">
        <f t="shared" si="9"/>
        <v>-1908341.4999999925</v>
      </c>
      <c r="J26" s="89">
        <f t="shared" si="10"/>
        <v>-9.3313766421604452E-2</v>
      </c>
      <c r="K26" s="90">
        <f>VLOOKUP($C26,'2026'!$C$120:$U$217,VLOOKUP($L$4,Master!$D$9:$G$20,4,FALSE),FALSE)</f>
        <v>9493112.3400000017</v>
      </c>
      <c r="L26" s="91">
        <f>VLOOKUP($C26,'2026'!$C$8:$U$105,VLOOKUP($L$4,Master!$D$9:$G$20,4,FALSE),FALSE)</f>
        <v>11212004.450000001</v>
      </c>
      <c r="M26" s="91">
        <f t="shared" si="11"/>
        <v>1.1810672884126008</v>
      </c>
      <c r="N26" s="87">
        <f t="shared" si="12"/>
        <v>1.309110110221143E-3</v>
      </c>
      <c r="O26" s="91">
        <f t="shared" si="13"/>
        <v>1718892.1099999994</v>
      </c>
      <c r="P26" s="92">
        <f t="shared" si="14"/>
        <v>0.18106728841260075</v>
      </c>
      <c r="Q26" s="81"/>
    </row>
    <row r="27" spans="2:17" s="82" customFormat="1" ht="12.75" x14ac:dyDescent="0.2">
      <c r="B27" s="73"/>
      <c r="C27" s="168">
        <v>40401</v>
      </c>
      <c r="D27" s="83" t="s">
        <v>38</v>
      </c>
      <c r="E27" s="84">
        <f>IFERROR(INDEX('2026'!$C$120:$AC$217,MATCH($C27,'2026'!$C$120:$C$217,0),19),0)</f>
        <v>11556466.299999993</v>
      </c>
      <c r="F27" s="85">
        <f>IFERROR(INDEX('2026'!$C$8:$AC$105,MATCH($C27,'2026'!$C$8:$C$105,0),19),0)</f>
        <v>22752898.579999998</v>
      </c>
      <c r="G27" s="86">
        <f t="shared" ref="G27:G90" si="15">IFERROR(F27/E27,0)</f>
        <v>1.9688456652186155</v>
      </c>
      <c r="H27" s="87">
        <f t="shared" ref="H27:H90" si="16">F27/$D$4</f>
        <v>2.6566212759498399E-3</v>
      </c>
      <c r="I27" s="88">
        <f t="shared" ref="I27:I90" si="17">F27-E27</f>
        <v>11196432.280000005</v>
      </c>
      <c r="J27" s="89">
        <f t="shared" ref="J27:J90" si="18">IFERROR(I27/E27,0)</f>
        <v>0.96884566521861548</v>
      </c>
      <c r="K27" s="90">
        <f>VLOOKUP($C27,'2026'!$C$120:$U$217,VLOOKUP($L$4,Master!$D$9:$G$20,4,FALSE),FALSE)</f>
        <v>4958421.1399999931</v>
      </c>
      <c r="L27" s="91">
        <f>VLOOKUP($C27,'2026'!$C$8:$U$105,VLOOKUP($L$4,Master!$D$9:$G$20,4,FALSE),FALSE)</f>
        <v>4867023.5</v>
      </c>
      <c r="M27" s="91">
        <f t="shared" ref="M27:M90" si="19">IFERROR(L27/K27,0)</f>
        <v>0.98156718894595685</v>
      </c>
      <c r="N27" s="87">
        <f t="shared" ref="N27:N90" si="20">L27/$D$4</f>
        <v>5.6827213179833265E-4</v>
      </c>
      <c r="O27" s="91">
        <f t="shared" ref="O27:O90" si="21">L27-K27</f>
        <v>-91397.639999993145</v>
      </c>
      <c r="P27" s="92">
        <f t="shared" ref="P27:P90" si="22">IFERROR(O27/K27,0)</f>
        <v>-1.8432811054043156E-2</v>
      </c>
      <c r="Q27" s="81"/>
    </row>
    <row r="28" spans="2:17" s="82" customFormat="1" ht="12.75" x14ac:dyDescent="0.2">
      <c r="B28" s="73"/>
      <c r="C28" s="168">
        <v>40402</v>
      </c>
      <c r="D28" s="83" t="s">
        <v>39</v>
      </c>
      <c r="E28" s="84">
        <f>IFERROR(INDEX('2026'!$C$120:$AC$217,MATCH($C28,'2026'!$C$120:$C$217,0),19),0)</f>
        <v>131436.56000000003</v>
      </c>
      <c r="F28" s="85">
        <f>IFERROR(INDEX('2026'!$C$8:$AC$105,MATCH($C28,'2026'!$C$8:$C$105,0),19),0)</f>
        <v>95543.670000000013</v>
      </c>
      <c r="G28" s="86">
        <f t="shared" si="15"/>
        <v>0.72691852251763123</v>
      </c>
      <c r="H28" s="87">
        <f t="shared" si="16"/>
        <v>1.1155648833570746E-5</v>
      </c>
      <c r="I28" s="88">
        <f t="shared" si="17"/>
        <v>-35892.890000000014</v>
      </c>
      <c r="J28" s="89">
        <f t="shared" si="18"/>
        <v>-0.27308147748236872</v>
      </c>
      <c r="K28" s="90">
        <f>VLOOKUP($C28,'2026'!$C$120:$U$217,VLOOKUP($L$4,Master!$D$9:$G$20,4,FALSE),FALSE)</f>
        <v>83567.500000000015</v>
      </c>
      <c r="L28" s="91">
        <f>VLOOKUP($C28,'2026'!$C$8:$U$105,VLOOKUP($L$4,Master!$D$9:$G$20,4,FALSE),FALSE)</f>
        <v>67491.16</v>
      </c>
      <c r="M28" s="91">
        <f t="shared" si="19"/>
        <v>0.80762449516857615</v>
      </c>
      <c r="N28" s="87">
        <f t="shared" si="20"/>
        <v>7.8802465964551756E-6</v>
      </c>
      <c r="O28" s="91">
        <f t="shared" si="21"/>
        <v>-16076.340000000011</v>
      </c>
      <c r="P28" s="92">
        <f t="shared" si="22"/>
        <v>-0.19237550483142379</v>
      </c>
      <c r="Q28" s="81"/>
    </row>
    <row r="29" spans="2:17" s="82" customFormat="1" ht="12.75" x14ac:dyDescent="0.2">
      <c r="B29" s="73"/>
      <c r="C29" s="168">
        <v>40501</v>
      </c>
      <c r="D29" s="83" t="s">
        <v>1</v>
      </c>
      <c r="E29" s="84">
        <f>IFERROR(INDEX('2026'!$C$120:$AC$217,MATCH($C29,'2026'!$C$120:$C$217,0),19),0)</f>
        <v>76112685.25</v>
      </c>
      <c r="F29" s="85">
        <f>IFERROR(INDEX('2026'!$C$8:$AC$105,MATCH($C29,'2026'!$C$8:$C$105,0),19),0)</f>
        <v>64272293.25999999</v>
      </c>
      <c r="G29" s="86">
        <f t="shared" si="15"/>
        <v>0.84443602336313561</v>
      </c>
      <c r="H29" s="87">
        <f t="shared" si="16"/>
        <v>7.5044127291408807E-3</v>
      </c>
      <c r="I29" s="88">
        <f t="shared" si="17"/>
        <v>-11840391.99000001</v>
      </c>
      <c r="J29" s="89">
        <f t="shared" si="18"/>
        <v>-0.15556397663686436</v>
      </c>
      <c r="K29" s="90">
        <f>VLOOKUP($C29,'2026'!$C$120:$U$217,VLOOKUP($L$4,Master!$D$9:$G$20,4,FALSE),FALSE)</f>
        <v>15320660.880000001</v>
      </c>
      <c r="L29" s="91">
        <f>VLOOKUP($C29,'2026'!$C$8:$U$105,VLOOKUP($L$4,Master!$D$9:$G$20,4,FALSE),FALSE)</f>
        <v>20569940.169999998</v>
      </c>
      <c r="M29" s="91">
        <f t="shared" si="19"/>
        <v>1.3426274709110326</v>
      </c>
      <c r="N29" s="87">
        <f t="shared" si="20"/>
        <v>2.401739739158863E-3</v>
      </c>
      <c r="O29" s="91">
        <f t="shared" si="21"/>
        <v>5249279.2899999972</v>
      </c>
      <c r="P29" s="92">
        <f t="shared" si="22"/>
        <v>0.34262747091103274</v>
      </c>
      <c r="Q29" s="81"/>
    </row>
    <row r="30" spans="2:17" s="82" customFormat="1" ht="12.75" x14ac:dyDescent="0.2">
      <c r="B30" s="73"/>
      <c r="C30" s="168">
        <v>40503</v>
      </c>
      <c r="D30" s="83" t="s">
        <v>120</v>
      </c>
      <c r="E30" s="84">
        <f>IFERROR(INDEX('2026'!$C$120:$AC$217,MATCH($C30,'2026'!$C$120:$C$217,0),19),0)</f>
        <v>1964239.1700000002</v>
      </c>
      <c r="F30" s="85">
        <f>IFERROR(INDEX('2026'!$C$8:$AC$105,MATCH($C30,'2026'!$C$8:$C$105,0),19),0)</f>
        <v>1507352.94</v>
      </c>
      <c r="G30" s="86">
        <f t="shared" si="15"/>
        <v>0.76739786224709072</v>
      </c>
      <c r="H30" s="87">
        <f t="shared" si="16"/>
        <v>1.759980547836443E-4</v>
      </c>
      <c r="I30" s="88">
        <f t="shared" si="17"/>
        <v>-456886.23000000021</v>
      </c>
      <c r="J30" s="89">
        <f t="shared" si="18"/>
        <v>-0.23260213775290928</v>
      </c>
      <c r="K30" s="90">
        <f>VLOOKUP($C30,'2026'!$C$120:$U$217,VLOOKUP($L$4,Master!$D$9:$G$20,4,FALSE),FALSE)</f>
        <v>879666.69000000018</v>
      </c>
      <c r="L30" s="91">
        <f>VLOOKUP($C30,'2026'!$C$8:$U$105,VLOOKUP($L$4,Master!$D$9:$G$20,4,FALSE),FALSE)</f>
        <v>927208.34</v>
      </c>
      <c r="M30" s="91">
        <f t="shared" si="19"/>
        <v>1.054045072458069</v>
      </c>
      <c r="N30" s="87">
        <f t="shared" si="20"/>
        <v>1.0826055390794666E-4</v>
      </c>
      <c r="O30" s="91">
        <f t="shared" si="21"/>
        <v>47541.64999999979</v>
      </c>
      <c r="P30" s="92">
        <f t="shared" si="22"/>
        <v>5.4045072458069068E-2</v>
      </c>
      <c r="Q30" s="81"/>
    </row>
    <row r="31" spans="2:17" s="82" customFormat="1" ht="12.75" x14ac:dyDescent="0.2">
      <c r="B31" s="73"/>
      <c r="C31" s="168">
        <v>40504</v>
      </c>
      <c r="D31" s="83" t="s">
        <v>118</v>
      </c>
      <c r="E31" s="84">
        <f>IFERROR(INDEX('2026'!$C$120:$AC$217,MATCH($C31,'2026'!$C$120:$C$217,0),19),0)</f>
        <v>1837026.5299999996</v>
      </c>
      <c r="F31" s="85">
        <f>IFERROR(INDEX('2026'!$C$8:$AC$105,MATCH($C31,'2026'!$C$8:$C$105,0),19),0)</f>
        <v>1275069.5399999998</v>
      </c>
      <c r="G31" s="86">
        <f t="shared" si="15"/>
        <v>0.69409424370153228</v>
      </c>
      <c r="H31" s="87">
        <f t="shared" si="16"/>
        <v>1.4887671811876792E-4</v>
      </c>
      <c r="I31" s="88">
        <f t="shared" si="17"/>
        <v>-561956.98999999976</v>
      </c>
      <c r="J31" s="89">
        <f t="shared" si="18"/>
        <v>-0.30590575629846778</v>
      </c>
      <c r="K31" s="90">
        <f>VLOOKUP($C31,'2026'!$C$120:$U$217,VLOOKUP($L$4,Master!$D$9:$G$20,4,FALSE),FALSE)</f>
        <v>722211.85000000009</v>
      </c>
      <c r="L31" s="91">
        <f>VLOOKUP($C31,'2026'!$C$8:$U$105,VLOOKUP($L$4,Master!$D$9:$G$20,4,FALSE),FALSE)</f>
        <v>692102.73999999976</v>
      </c>
      <c r="M31" s="91">
        <f t="shared" si="19"/>
        <v>0.95830986434243592</v>
      </c>
      <c r="N31" s="87">
        <f t="shared" si="20"/>
        <v>8.0809698059454009E-5</v>
      </c>
      <c r="O31" s="91">
        <f t="shared" si="21"/>
        <v>-30109.110000000335</v>
      </c>
      <c r="P31" s="92">
        <f t="shared" si="22"/>
        <v>-4.1690135657564097E-2</v>
      </c>
      <c r="Q31" s="81"/>
    </row>
    <row r="32" spans="2:17" s="82" customFormat="1" ht="12.75" x14ac:dyDescent="0.2">
      <c r="B32" s="73"/>
      <c r="C32" s="168">
        <v>40510</v>
      </c>
      <c r="D32" s="83" t="s">
        <v>40</v>
      </c>
      <c r="E32" s="84">
        <f>IFERROR(INDEX('2026'!$C$120:$AC$217,MATCH($C32,'2026'!$C$120:$C$217,0),19),0)</f>
        <v>435902.28</v>
      </c>
      <c r="F32" s="85">
        <f>IFERROR(INDEX('2026'!$C$8:$AC$105,MATCH($C32,'2026'!$C$8:$C$105,0),19),0)</f>
        <v>295173.65000000002</v>
      </c>
      <c r="G32" s="86">
        <f t="shared" si="15"/>
        <v>0.67715555422192331</v>
      </c>
      <c r="H32" s="87">
        <f t="shared" si="16"/>
        <v>3.4464382458024893E-5</v>
      </c>
      <c r="I32" s="88">
        <f t="shared" si="17"/>
        <v>-140728.63</v>
      </c>
      <c r="J32" s="89">
        <f t="shared" si="18"/>
        <v>-0.32284444577807669</v>
      </c>
      <c r="K32" s="90">
        <f>VLOOKUP($C32,'2026'!$C$120:$U$217,VLOOKUP($L$4,Master!$D$9:$G$20,4,FALSE),FALSE)</f>
        <v>228766.55000000005</v>
      </c>
      <c r="L32" s="91">
        <f>VLOOKUP($C32,'2026'!$C$8:$U$105,VLOOKUP($L$4,Master!$D$9:$G$20,4,FALSE),FALSE)</f>
        <v>179341.81</v>
      </c>
      <c r="M32" s="91">
        <f t="shared" si="19"/>
        <v>0.78395119391362056</v>
      </c>
      <c r="N32" s="87">
        <f t="shared" si="20"/>
        <v>2.0939893281647711E-5</v>
      </c>
      <c r="O32" s="91">
        <f t="shared" si="21"/>
        <v>-49424.740000000049</v>
      </c>
      <c r="P32" s="92">
        <f t="shared" si="22"/>
        <v>-0.2160488060863795</v>
      </c>
      <c r="Q32" s="81"/>
    </row>
    <row r="33" spans="2:17" s="82" customFormat="1" ht="12.75" x14ac:dyDescent="0.2">
      <c r="B33" s="73"/>
      <c r="C33" s="168">
        <v>40514</v>
      </c>
      <c r="D33" s="83" t="s">
        <v>41</v>
      </c>
      <c r="E33" s="84">
        <f>IFERROR(INDEX('2026'!$C$120:$AC$217,MATCH($C33,'2026'!$C$120:$C$217,0),19),0)</f>
        <v>151398.72999999998</v>
      </c>
      <c r="F33" s="85">
        <f>IFERROR(INDEX('2026'!$C$8:$AC$105,MATCH($C33,'2026'!$C$8:$C$105,0),19),0)</f>
        <v>73879.110000000015</v>
      </c>
      <c r="G33" s="86">
        <f t="shared" si="15"/>
        <v>0.48797707880376556</v>
      </c>
      <c r="H33" s="87">
        <f t="shared" si="16"/>
        <v>8.6261016276300142E-6</v>
      </c>
      <c r="I33" s="88">
        <f t="shared" si="17"/>
        <v>-77519.619999999966</v>
      </c>
      <c r="J33" s="89">
        <f t="shared" si="18"/>
        <v>-0.51202292119623449</v>
      </c>
      <c r="K33" s="90">
        <f>VLOOKUP($C33,'2026'!$C$120:$U$217,VLOOKUP($L$4,Master!$D$9:$G$20,4,FALSE),FALSE)</f>
        <v>46309.229999999981</v>
      </c>
      <c r="L33" s="91">
        <f>VLOOKUP($C33,'2026'!$C$8:$U$105,VLOOKUP($L$4,Master!$D$9:$G$20,4,FALSE),FALSE)</f>
        <v>34761.390000000007</v>
      </c>
      <c r="M33" s="91">
        <f t="shared" si="19"/>
        <v>0.75063632023248972</v>
      </c>
      <c r="N33" s="87">
        <f t="shared" si="20"/>
        <v>4.0587289540667407E-6</v>
      </c>
      <c r="O33" s="91">
        <f t="shared" si="21"/>
        <v>-11547.839999999975</v>
      </c>
      <c r="P33" s="92">
        <f t="shared" si="22"/>
        <v>-0.24936367976751025</v>
      </c>
      <c r="Q33" s="81"/>
    </row>
    <row r="34" spans="2:17" s="82" customFormat="1" ht="12.75" x14ac:dyDescent="0.2">
      <c r="B34" s="73"/>
      <c r="C34" s="168">
        <v>40515</v>
      </c>
      <c r="D34" s="83" t="s">
        <v>42</v>
      </c>
      <c r="E34" s="84">
        <f>IFERROR(INDEX('2026'!$C$120:$AC$217,MATCH($C34,'2026'!$C$120:$C$217,0),19),0)</f>
        <v>207641.67</v>
      </c>
      <c r="F34" s="85">
        <f>IFERROR(INDEX('2026'!$C$8:$AC$105,MATCH($C34,'2026'!$C$8:$C$105,0),19),0)</f>
        <v>158321.45999999993</v>
      </c>
      <c r="G34" s="86">
        <f t="shared" si="15"/>
        <v>0.76247441084441248</v>
      </c>
      <c r="H34" s="87">
        <f t="shared" si="16"/>
        <v>1.8485563832519898E-5</v>
      </c>
      <c r="I34" s="88">
        <f t="shared" si="17"/>
        <v>-49320.210000000079</v>
      </c>
      <c r="J34" s="89">
        <f t="shared" si="18"/>
        <v>-0.2375255891555875</v>
      </c>
      <c r="K34" s="90">
        <f>VLOOKUP($C34,'2026'!$C$120:$U$217,VLOOKUP($L$4,Master!$D$9:$G$20,4,FALSE),FALSE)</f>
        <v>112094.73</v>
      </c>
      <c r="L34" s="91">
        <f>VLOOKUP($C34,'2026'!$C$8:$U$105,VLOOKUP($L$4,Master!$D$9:$G$20,4,FALSE),FALSE)</f>
        <v>89299.379999999946</v>
      </c>
      <c r="M34" s="91">
        <f t="shared" si="19"/>
        <v>0.79664209013215825</v>
      </c>
      <c r="N34" s="87">
        <f t="shared" si="20"/>
        <v>1.0426567498774017E-5</v>
      </c>
      <c r="O34" s="91">
        <f t="shared" si="21"/>
        <v>-22795.350000000049</v>
      </c>
      <c r="P34" s="92">
        <f t="shared" si="22"/>
        <v>-0.20335790986784169</v>
      </c>
      <c r="Q34" s="81"/>
    </row>
    <row r="35" spans="2:17" s="82" customFormat="1" ht="12.75" x14ac:dyDescent="0.2">
      <c r="B35" s="73"/>
      <c r="C35" s="168">
        <v>40516</v>
      </c>
      <c r="D35" s="83" t="s">
        <v>43</v>
      </c>
      <c r="E35" s="84">
        <f>IFERROR(INDEX('2026'!$C$120:$AC$217,MATCH($C35,'2026'!$C$120:$C$217,0),19),0)</f>
        <v>139594.18000000002</v>
      </c>
      <c r="F35" s="85">
        <f>IFERROR(INDEX('2026'!$C$8:$AC$105,MATCH($C35,'2026'!$C$8:$C$105,0),19),0)</f>
        <v>80091.97</v>
      </c>
      <c r="G35" s="86">
        <f t="shared" si="15"/>
        <v>0.57374863335992943</v>
      </c>
      <c r="H35" s="87">
        <f t="shared" si="16"/>
        <v>9.3515132055203972E-6</v>
      </c>
      <c r="I35" s="88">
        <f t="shared" si="17"/>
        <v>-59502.210000000021</v>
      </c>
      <c r="J35" s="89">
        <f t="shared" si="18"/>
        <v>-0.42625136664007063</v>
      </c>
      <c r="K35" s="90">
        <f>VLOOKUP($C35,'2026'!$C$120:$U$217,VLOOKUP($L$4,Master!$D$9:$G$20,4,FALSE),FALSE)</f>
        <v>68894.190000000017</v>
      </c>
      <c r="L35" s="91">
        <f>VLOOKUP($C35,'2026'!$C$8:$U$105,VLOOKUP($L$4,Master!$D$9:$G$20,4,FALSE),FALSE)</f>
        <v>44645.350000000006</v>
      </c>
      <c r="M35" s="91">
        <f t="shared" si="19"/>
        <v>0.64802779450632908</v>
      </c>
      <c r="N35" s="87">
        <f t="shared" si="20"/>
        <v>5.212777012353175E-6</v>
      </c>
      <c r="O35" s="91">
        <f t="shared" si="21"/>
        <v>-24248.840000000011</v>
      </c>
      <c r="P35" s="92">
        <f t="shared" si="22"/>
        <v>-0.35197220549367086</v>
      </c>
      <c r="Q35" s="81"/>
    </row>
    <row r="36" spans="2:17" s="82" customFormat="1" ht="12.75" x14ac:dyDescent="0.2">
      <c r="B36" s="73"/>
      <c r="C36" s="168">
        <v>40601</v>
      </c>
      <c r="D36" s="83" t="s">
        <v>46</v>
      </c>
      <c r="E36" s="84">
        <f>IFERROR(INDEX('2026'!$C$120:$AC$217,MATCH($C36,'2026'!$C$120:$C$217,0),19),0)</f>
        <v>4804673.9200000046</v>
      </c>
      <c r="F36" s="85">
        <f>IFERROR(INDEX('2026'!$C$8:$AC$105,MATCH($C36,'2026'!$C$8:$C$105,0),19),0)</f>
        <v>3720778.1399999997</v>
      </c>
      <c r="G36" s="86">
        <f t="shared" si="15"/>
        <v>0.77440804557242382</v>
      </c>
      <c r="H36" s="87">
        <f t="shared" si="16"/>
        <v>4.3443688438455968E-4</v>
      </c>
      <c r="I36" s="88">
        <f t="shared" si="17"/>
        <v>-1083895.7800000049</v>
      </c>
      <c r="J36" s="89">
        <f t="shared" si="18"/>
        <v>-0.22559195442757621</v>
      </c>
      <c r="K36" s="90">
        <f>VLOOKUP($C36,'2026'!$C$120:$U$217,VLOOKUP($L$4,Master!$D$9:$G$20,4,FALSE),FALSE)</f>
        <v>2047873.650000002</v>
      </c>
      <c r="L36" s="91">
        <f>VLOOKUP($C36,'2026'!$C$8:$U$105,VLOOKUP($L$4,Master!$D$9:$G$20,4,FALSE),FALSE)</f>
        <v>2817166.51</v>
      </c>
      <c r="M36" s="91">
        <f t="shared" si="19"/>
        <v>1.3756544550490197</v>
      </c>
      <c r="N36" s="87">
        <f t="shared" si="20"/>
        <v>3.2893147490834363E-4</v>
      </c>
      <c r="O36" s="91">
        <f t="shared" si="21"/>
        <v>769292.85999999777</v>
      </c>
      <c r="P36" s="92">
        <f t="shared" si="22"/>
        <v>0.37565445504901973</v>
      </c>
      <c r="Q36" s="81"/>
    </row>
    <row r="37" spans="2:17" s="82" customFormat="1" ht="12.75" x14ac:dyDescent="0.2">
      <c r="B37" s="73"/>
      <c r="C37" s="168">
        <v>40701</v>
      </c>
      <c r="D37" s="83" t="s">
        <v>121</v>
      </c>
      <c r="E37" s="84">
        <f>IFERROR(INDEX('2026'!$C$120:$AC$217,MATCH($C37,'2026'!$C$120:$C$217,0),19),0)</f>
        <v>53930082.37999998</v>
      </c>
      <c r="F37" s="85">
        <f>IFERROR(INDEX('2026'!$C$8:$AC$105,MATCH($C37,'2026'!$C$8:$C$105,0),19),0)</f>
        <v>46168531.190000013</v>
      </c>
      <c r="G37" s="86">
        <f t="shared" si="15"/>
        <v>0.85608122874148718</v>
      </c>
      <c r="H37" s="87">
        <f t="shared" si="16"/>
        <v>5.3906231686243391E-3</v>
      </c>
      <c r="I37" s="88">
        <f t="shared" si="17"/>
        <v>-7761551.1899999678</v>
      </c>
      <c r="J37" s="89">
        <f t="shared" si="18"/>
        <v>-0.1439187712585128</v>
      </c>
      <c r="K37" s="90">
        <f>VLOOKUP($C37,'2026'!$C$120:$U$217,VLOOKUP($L$4,Master!$D$9:$G$20,4,FALSE),FALSE)</f>
        <v>26768174.709999993</v>
      </c>
      <c r="L37" s="91">
        <f>VLOOKUP($C37,'2026'!$C$8:$U$105,VLOOKUP($L$4,Master!$D$9:$G$20,4,FALSE),FALSE)</f>
        <v>27798348.750000007</v>
      </c>
      <c r="M37" s="91">
        <f t="shared" si="19"/>
        <v>1.038485031241789</v>
      </c>
      <c r="N37" s="87">
        <f t="shared" si="20"/>
        <v>3.2457264495714929E-3</v>
      </c>
      <c r="O37" s="91">
        <f t="shared" si="21"/>
        <v>1030174.040000014</v>
      </c>
      <c r="P37" s="92">
        <f t="shared" si="22"/>
        <v>3.8485031241788925E-2</v>
      </c>
      <c r="Q37" s="81"/>
    </row>
    <row r="38" spans="2:17" s="82" customFormat="1" ht="12.75" x14ac:dyDescent="0.2">
      <c r="B38" s="73"/>
      <c r="C38" s="168">
        <v>40704</v>
      </c>
      <c r="D38" s="83" t="s">
        <v>47</v>
      </c>
      <c r="E38" s="84">
        <f>IFERROR(INDEX('2026'!$C$120:$AC$217,MATCH($C38,'2026'!$C$120:$C$217,0),19),0)</f>
        <v>275919.18000000005</v>
      </c>
      <c r="F38" s="85">
        <f>IFERROR(INDEX('2026'!$C$8:$AC$105,MATCH($C38,'2026'!$C$8:$C$105,0),19),0)</f>
        <v>197664.48999999993</v>
      </c>
      <c r="G38" s="86">
        <f t="shared" si="15"/>
        <v>0.71638546475819442</v>
      </c>
      <c r="H38" s="87">
        <f t="shared" si="16"/>
        <v>2.3079243630759163E-5</v>
      </c>
      <c r="I38" s="88">
        <f t="shared" si="17"/>
        <v>-78254.690000000119</v>
      </c>
      <c r="J38" s="89">
        <f t="shared" si="18"/>
        <v>-0.28361453524180563</v>
      </c>
      <c r="K38" s="90">
        <f>VLOOKUP($C38,'2026'!$C$120:$U$217,VLOOKUP($L$4,Master!$D$9:$G$20,4,FALSE),FALSE)</f>
        <v>163919.38000000003</v>
      </c>
      <c r="L38" s="91">
        <f>VLOOKUP($C38,'2026'!$C$8:$U$105,VLOOKUP($L$4,Master!$D$9:$G$20,4,FALSE),FALSE)</f>
        <v>130770.77999999996</v>
      </c>
      <c r="M38" s="91">
        <f t="shared" si="19"/>
        <v>0.79777497938315733</v>
      </c>
      <c r="N38" s="87">
        <f t="shared" si="20"/>
        <v>1.5268755108236224E-5</v>
      </c>
      <c r="O38" s="91">
        <f t="shared" si="21"/>
        <v>-33148.600000000079</v>
      </c>
      <c r="P38" s="92">
        <f t="shared" si="22"/>
        <v>-0.20222502061684269</v>
      </c>
      <c r="Q38" s="81"/>
    </row>
    <row r="39" spans="2:17" s="82" customFormat="1" ht="12.75" x14ac:dyDescent="0.2">
      <c r="B39" s="73"/>
      <c r="C39" s="168">
        <v>40705</v>
      </c>
      <c r="D39" s="83" t="s">
        <v>48</v>
      </c>
      <c r="E39" s="84">
        <f>IFERROR(INDEX('2026'!$C$120:$AC$217,MATCH($C39,'2026'!$C$120:$C$217,0),19),0)</f>
        <v>273535.65000000002</v>
      </c>
      <c r="F39" s="85">
        <f>IFERROR(INDEX('2026'!$C$8:$AC$105,MATCH($C39,'2026'!$C$8:$C$105,0),19),0)</f>
        <v>349948.62</v>
      </c>
      <c r="G39" s="86">
        <f t="shared" si="15"/>
        <v>1.2793528741134839</v>
      </c>
      <c r="H39" s="87">
        <f t="shared" si="16"/>
        <v>4.0859890712934639E-5</v>
      </c>
      <c r="I39" s="88">
        <f t="shared" si="17"/>
        <v>76412.969999999972</v>
      </c>
      <c r="J39" s="89">
        <f t="shared" si="18"/>
        <v>0.27935287411348381</v>
      </c>
      <c r="K39" s="90">
        <f>VLOOKUP($C39,'2026'!$C$120:$U$217,VLOOKUP($L$4,Master!$D$9:$G$20,4,FALSE),FALSE)</f>
        <v>117156.61000000002</v>
      </c>
      <c r="L39" s="91">
        <f>VLOOKUP($C39,'2026'!$C$8:$U$105,VLOOKUP($L$4,Master!$D$9:$G$20,4,FALSE),FALSE)</f>
        <v>303857.27</v>
      </c>
      <c r="M39" s="91">
        <f t="shared" si="19"/>
        <v>2.5935990295383244</v>
      </c>
      <c r="N39" s="87">
        <f t="shared" si="20"/>
        <v>3.5478279195759294E-5</v>
      </c>
      <c r="O39" s="91">
        <f t="shared" si="21"/>
        <v>186700.66</v>
      </c>
      <c r="P39" s="92">
        <f t="shared" si="22"/>
        <v>1.5935990295383247</v>
      </c>
      <c r="Q39" s="81"/>
    </row>
    <row r="40" spans="2:17" s="82" customFormat="1" ht="12.75" x14ac:dyDescent="0.2">
      <c r="B40" s="73"/>
      <c r="C40" s="168">
        <v>40709</v>
      </c>
      <c r="D40" s="83" t="s">
        <v>49</v>
      </c>
      <c r="E40" s="84">
        <f>IFERROR(INDEX('2026'!$C$120:$AC$217,MATCH($C40,'2026'!$C$120:$C$217,0),19),0)</f>
        <v>102679.64000000001</v>
      </c>
      <c r="F40" s="85">
        <f>IFERROR(INDEX('2026'!$C$8:$AC$105,MATCH($C40,'2026'!$C$8:$C$105,0),19),0)</f>
        <v>79126.689999999988</v>
      </c>
      <c r="G40" s="86">
        <f t="shared" si="15"/>
        <v>0.77061713500358964</v>
      </c>
      <c r="H40" s="87">
        <f t="shared" si="16"/>
        <v>9.2388074165752042E-6</v>
      </c>
      <c r="I40" s="88">
        <f t="shared" si="17"/>
        <v>-23552.950000000026</v>
      </c>
      <c r="J40" s="89">
        <f t="shared" si="18"/>
        <v>-0.22938286499641042</v>
      </c>
      <c r="K40" s="90">
        <f>VLOOKUP($C40,'2026'!$C$120:$U$217,VLOOKUP($L$4,Master!$D$9:$G$20,4,FALSE),FALSE)</f>
        <v>65226.11</v>
      </c>
      <c r="L40" s="91">
        <f>VLOOKUP($C40,'2026'!$C$8:$U$105,VLOOKUP($L$4,Master!$D$9:$G$20,4,FALSE),FALSE)</f>
        <v>42110.349999999991</v>
      </c>
      <c r="M40" s="91">
        <f t="shared" si="19"/>
        <v>0.6456057244560498</v>
      </c>
      <c r="N40" s="87">
        <f t="shared" si="20"/>
        <v>4.9167912103308961E-6</v>
      </c>
      <c r="O40" s="91">
        <f t="shared" si="21"/>
        <v>-23115.760000000009</v>
      </c>
      <c r="P40" s="92">
        <f t="shared" si="22"/>
        <v>-0.35439427554395025</v>
      </c>
      <c r="Q40" s="81"/>
    </row>
    <row r="41" spans="2:17" s="82" customFormat="1" ht="12.75" x14ac:dyDescent="0.2">
      <c r="B41" s="73"/>
      <c r="C41" s="168">
        <v>40710</v>
      </c>
      <c r="D41" s="83" t="s">
        <v>50</v>
      </c>
      <c r="E41" s="84">
        <f>IFERROR(INDEX('2026'!$C$120:$AC$217,MATCH($C41,'2026'!$C$120:$C$217,0),19),0)</f>
        <v>65735.060000000012</v>
      </c>
      <c r="F41" s="85">
        <f>IFERROR(INDEX('2026'!$C$8:$AC$105,MATCH($C41,'2026'!$C$8:$C$105,0),19),0)</f>
        <v>41625.699999999997</v>
      </c>
      <c r="G41" s="86">
        <f t="shared" si="15"/>
        <v>0.63323438055734627</v>
      </c>
      <c r="H41" s="87">
        <f t="shared" si="16"/>
        <v>4.8602036288910165E-6</v>
      </c>
      <c r="I41" s="88">
        <f t="shared" si="17"/>
        <v>-24109.360000000015</v>
      </c>
      <c r="J41" s="89">
        <f t="shared" si="18"/>
        <v>-0.36676561944265373</v>
      </c>
      <c r="K41" s="90">
        <f>VLOOKUP($C41,'2026'!$C$120:$U$217,VLOOKUP($L$4,Master!$D$9:$G$20,4,FALSE),FALSE)</f>
        <v>35350.379999999997</v>
      </c>
      <c r="L41" s="91">
        <f>VLOOKUP($C41,'2026'!$C$8:$U$105,VLOOKUP($L$4,Master!$D$9:$G$20,4,FALSE),FALSE)</f>
        <v>23339.82</v>
      </c>
      <c r="M41" s="91">
        <f t="shared" si="19"/>
        <v>0.66024240757807984</v>
      </c>
      <c r="N41" s="87">
        <f t="shared" si="20"/>
        <v>2.7251500361955022E-6</v>
      </c>
      <c r="O41" s="91">
        <f t="shared" si="21"/>
        <v>-12010.559999999998</v>
      </c>
      <c r="P41" s="92">
        <f t="shared" si="22"/>
        <v>-0.33975759242192016</v>
      </c>
      <c r="Q41" s="81"/>
    </row>
    <row r="42" spans="2:17" s="82" customFormat="1" ht="12.75" x14ac:dyDescent="0.2">
      <c r="B42" s="73"/>
      <c r="C42" s="168">
        <v>40801</v>
      </c>
      <c r="D42" s="83" t="s">
        <v>53</v>
      </c>
      <c r="E42" s="84">
        <f>IFERROR(INDEX('2026'!$C$120:$AC$217,MATCH($C42,'2026'!$C$120:$C$217,0),19),0)</f>
        <v>3385251.1800000016</v>
      </c>
      <c r="F42" s="85">
        <f>IFERROR(INDEX('2026'!$C$8:$AC$105,MATCH($C42,'2026'!$C$8:$C$105,0),19),0)</f>
        <v>2235662.6300000004</v>
      </c>
      <c r="G42" s="86">
        <f t="shared" si="15"/>
        <v>0.66041262852465776</v>
      </c>
      <c r="H42" s="87">
        <f t="shared" si="16"/>
        <v>2.6103526492772582E-4</v>
      </c>
      <c r="I42" s="88">
        <f t="shared" si="17"/>
        <v>-1149588.5500000012</v>
      </c>
      <c r="J42" s="89">
        <f t="shared" si="18"/>
        <v>-0.33958737147534224</v>
      </c>
      <c r="K42" s="90">
        <f>VLOOKUP($C42,'2026'!$C$120:$U$217,VLOOKUP($L$4,Master!$D$9:$G$20,4,FALSE),FALSE)</f>
        <v>1546845.1400000008</v>
      </c>
      <c r="L42" s="91">
        <f>VLOOKUP($C42,'2026'!$C$8:$U$105,VLOOKUP($L$4,Master!$D$9:$G$20,4,FALSE),FALSE)</f>
        <v>1434313.11</v>
      </c>
      <c r="M42" s="91">
        <f t="shared" si="19"/>
        <v>0.92725061669715647</v>
      </c>
      <c r="N42" s="87">
        <f t="shared" si="20"/>
        <v>1.6746994722462228E-4</v>
      </c>
      <c r="O42" s="91">
        <f t="shared" si="21"/>
        <v>-112532.03000000073</v>
      </c>
      <c r="P42" s="92">
        <f t="shared" si="22"/>
        <v>-7.2749383302843529E-2</v>
      </c>
      <c r="Q42" s="81"/>
    </row>
    <row r="43" spans="2:17" s="82" customFormat="1" ht="12.75" x14ac:dyDescent="0.2">
      <c r="B43" s="73"/>
      <c r="C43" s="168">
        <v>40802</v>
      </c>
      <c r="D43" s="83" t="s">
        <v>51</v>
      </c>
      <c r="E43" s="84">
        <f>IFERROR(INDEX('2026'!$C$120:$AC$217,MATCH($C43,'2026'!$C$120:$C$217,0),19),0)</f>
        <v>386993.82000000007</v>
      </c>
      <c r="F43" s="85">
        <f>IFERROR(INDEX('2026'!$C$8:$AC$105,MATCH($C43,'2026'!$C$8:$C$105,0),19),0)</f>
        <v>292038.77</v>
      </c>
      <c r="G43" s="86">
        <f t="shared" si="15"/>
        <v>0.75463419545045962</v>
      </c>
      <c r="H43" s="87">
        <f t="shared" si="16"/>
        <v>3.4098354856035308E-5</v>
      </c>
      <c r="I43" s="88">
        <f t="shared" si="17"/>
        <v>-94955.050000000047</v>
      </c>
      <c r="J43" s="89">
        <f t="shared" si="18"/>
        <v>-0.24536580454954043</v>
      </c>
      <c r="K43" s="90">
        <f>VLOOKUP($C43,'2026'!$C$120:$U$217,VLOOKUP($L$4,Master!$D$9:$G$20,4,FALSE),FALSE)</f>
        <v>185839.35</v>
      </c>
      <c r="L43" s="91">
        <f>VLOOKUP($C43,'2026'!$C$8:$U$105,VLOOKUP($L$4,Master!$D$9:$G$20,4,FALSE),FALSE)</f>
        <v>154971.51</v>
      </c>
      <c r="M43" s="91">
        <f t="shared" si="19"/>
        <v>0.833900409143704</v>
      </c>
      <c r="N43" s="87">
        <f t="shared" si="20"/>
        <v>1.8094424725030943E-5</v>
      </c>
      <c r="O43" s="91">
        <f t="shared" si="21"/>
        <v>-30867.839999999997</v>
      </c>
      <c r="P43" s="92">
        <f t="shared" si="22"/>
        <v>-0.16609959085629603</v>
      </c>
      <c r="Q43" s="81"/>
    </row>
    <row r="44" spans="2:17" s="82" customFormat="1" ht="12.75" x14ac:dyDescent="0.2">
      <c r="B44" s="73"/>
      <c r="C44" s="168">
        <v>40817</v>
      </c>
      <c r="D44" s="83" t="s">
        <v>52</v>
      </c>
      <c r="E44" s="84">
        <f>IFERROR(INDEX('2026'!$C$120:$AC$217,MATCH($C44,'2026'!$C$120:$C$217,0),19),0)</f>
        <v>120876.02</v>
      </c>
      <c r="F44" s="85">
        <f>IFERROR(INDEX('2026'!$C$8:$AC$105,MATCH($C44,'2026'!$C$8:$C$105,0),19),0)</f>
        <v>73917.960000000006</v>
      </c>
      <c r="G44" s="86">
        <f t="shared" si="15"/>
        <v>0.61151881076163828</v>
      </c>
      <c r="H44" s="87">
        <f t="shared" si="16"/>
        <v>8.6306377414006504E-6</v>
      </c>
      <c r="I44" s="88">
        <f t="shared" si="17"/>
        <v>-46958.06</v>
      </c>
      <c r="J44" s="89">
        <f t="shared" si="18"/>
        <v>-0.38848118923836172</v>
      </c>
      <c r="K44" s="90">
        <f>VLOOKUP($C44,'2026'!$C$120:$U$217,VLOOKUP($L$4,Master!$D$9:$G$20,4,FALSE),FALSE)</f>
        <v>61466.709999999992</v>
      </c>
      <c r="L44" s="91">
        <f>VLOOKUP($C44,'2026'!$C$8:$U$105,VLOOKUP($L$4,Master!$D$9:$G$20,4,FALSE),FALSE)</f>
        <v>38180.850000000013</v>
      </c>
      <c r="M44" s="91">
        <f t="shared" si="19"/>
        <v>0.62116306534057242</v>
      </c>
      <c r="N44" s="87">
        <f t="shared" si="20"/>
        <v>4.4579840272750639E-6</v>
      </c>
      <c r="O44" s="91">
        <f t="shared" si="21"/>
        <v>-23285.859999999979</v>
      </c>
      <c r="P44" s="92">
        <f t="shared" si="22"/>
        <v>-0.37883693465942753</v>
      </c>
      <c r="Q44" s="81"/>
    </row>
    <row r="45" spans="2:17" s="82" customFormat="1" ht="12.75" x14ac:dyDescent="0.2">
      <c r="B45" s="73"/>
      <c r="C45" s="168">
        <v>40901</v>
      </c>
      <c r="D45" s="83" t="s">
        <v>122</v>
      </c>
      <c r="E45" s="84">
        <f>IFERROR(INDEX('2026'!$C$120:$AC$217,MATCH($C45,'2026'!$C$120:$C$217,0),19),0)</f>
        <v>1430961.2700000003</v>
      </c>
      <c r="F45" s="85">
        <f>IFERROR(INDEX('2026'!$C$8:$AC$105,MATCH($C45,'2026'!$C$8:$C$105,0),19),0)</f>
        <v>505656.02</v>
      </c>
      <c r="G45" s="86">
        <f t="shared" si="15"/>
        <v>0.35336806844534646</v>
      </c>
      <c r="H45" s="87">
        <f t="shared" si="16"/>
        <v>5.9040237722719104E-5</v>
      </c>
      <c r="I45" s="88">
        <f t="shared" si="17"/>
        <v>-925305.25000000023</v>
      </c>
      <c r="J45" s="89">
        <f t="shared" si="18"/>
        <v>-0.64663193155465348</v>
      </c>
      <c r="K45" s="90">
        <f>VLOOKUP($C45,'2026'!$C$120:$U$217,VLOOKUP($L$4,Master!$D$9:$G$20,4,FALSE),FALSE)</f>
        <v>473257.99</v>
      </c>
      <c r="L45" s="91">
        <f>VLOOKUP($C45,'2026'!$C$8:$U$105,VLOOKUP($L$4,Master!$D$9:$G$20,4,FALSE),FALSE)</f>
        <v>269798.98</v>
      </c>
      <c r="M45" s="91">
        <f t="shared" si="19"/>
        <v>0.57008858952386621</v>
      </c>
      <c r="N45" s="87">
        <f t="shared" si="20"/>
        <v>3.1501643976367839E-5</v>
      </c>
      <c r="O45" s="91">
        <f t="shared" si="21"/>
        <v>-203459.01</v>
      </c>
      <c r="P45" s="92">
        <f t="shared" si="22"/>
        <v>-0.42991141047613379</v>
      </c>
      <c r="Q45" s="81"/>
    </row>
    <row r="46" spans="2:17" s="82" customFormat="1" ht="12.75" x14ac:dyDescent="0.2">
      <c r="B46" s="73"/>
      <c r="C46" s="168">
        <v>40904</v>
      </c>
      <c r="D46" s="83" t="s">
        <v>54</v>
      </c>
      <c r="E46" s="84">
        <f>IFERROR(INDEX('2026'!$C$120:$AC$217,MATCH($C46,'2026'!$C$120:$C$217,0),19),0)</f>
        <v>214567.08000000002</v>
      </c>
      <c r="F46" s="85">
        <f>IFERROR(INDEX('2026'!$C$8:$AC$105,MATCH($C46,'2026'!$C$8:$C$105,0),19),0)</f>
        <v>147124.32</v>
      </c>
      <c r="G46" s="86">
        <f t="shared" si="15"/>
        <v>0.6856798349495179</v>
      </c>
      <c r="H46" s="87">
        <f t="shared" si="16"/>
        <v>1.7178189290801672E-5</v>
      </c>
      <c r="I46" s="88">
        <f t="shared" si="17"/>
        <v>-67442.760000000009</v>
      </c>
      <c r="J46" s="89">
        <f t="shared" si="18"/>
        <v>-0.31432016505048216</v>
      </c>
      <c r="K46" s="90">
        <f>VLOOKUP($C46,'2026'!$C$120:$U$217,VLOOKUP($L$4,Master!$D$9:$G$20,4,FALSE),FALSE)</f>
        <v>109111.09000000001</v>
      </c>
      <c r="L46" s="91">
        <f>VLOOKUP($C46,'2026'!$C$8:$U$105,VLOOKUP($L$4,Master!$D$9:$G$20,4,FALSE),FALSE)</f>
        <v>90178.819999999992</v>
      </c>
      <c r="M46" s="91">
        <f t="shared" si="19"/>
        <v>0.82648629025702136</v>
      </c>
      <c r="N46" s="87">
        <f t="shared" si="20"/>
        <v>1.0529250636340284E-5</v>
      </c>
      <c r="O46" s="91">
        <f t="shared" si="21"/>
        <v>-18932.270000000019</v>
      </c>
      <c r="P46" s="92">
        <f t="shared" si="22"/>
        <v>-0.17351370974297861</v>
      </c>
      <c r="Q46" s="81"/>
    </row>
    <row r="47" spans="2:17" s="82" customFormat="1" ht="12.75" x14ac:dyDescent="0.2">
      <c r="B47" s="73"/>
      <c r="C47" s="168">
        <v>40911</v>
      </c>
      <c r="D47" s="83" t="s">
        <v>55</v>
      </c>
      <c r="E47" s="84">
        <f>IFERROR(INDEX('2026'!$C$120:$AC$217,MATCH($C47,'2026'!$C$120:$C$217,0),19),0)</f>
        <v>143197.11999999997</v>
      </c>
      <c r="F47" s="85">
        <f>IFERROR(INDEX('2026'!$C$8:$AC$105,MATCH($C47,'2026'!$C$8:$C$105,0),19),0)</f>
        <v>108863.70999999999</v>
      </c>
      <c r="G47" s="86">
        <f t="shared" si="15"/>
        <v>0.7602367282247019</v>
      </c>
      <c r="H47" s="87">
        <f t="shared" si="16"/>
        <v>1.271089251103379E-5</v>
      </c>
      <c r="I47" s="88">
        <f t="shared" si="17"/>
        <v>-34333.409999999974</v>
      </c>
      <c r="J47" s="89">
        <f t="shared" si="18"/>
        <v>-0.23976327177529816</v>
      </c>
      <c r="K47" s="90">
        <f>VLOOKUP($C47,'2026'!$C$120:$U$217,VLOOKUP($L$4,Master!$D$9:$G$20,4,FALSE),FALSE)</f>
        <v>66761.709999999977</v>
      </c>
      <c r="L47" s="91">
        <f>VLOOKUP($C47,'2026'!$C$8:$U$105,VLOOKUP($L$4,Master!$D$9:$G$20,4,FALSE),FALSE)</f>
        <v>66231.959999999992</v>
      </c>
      <c r="M47" s="91">
        <f t="shared" si="19"/>
        <v>0.99206506244372727</v>
      </c>
      <c r="N47" s="87">
        <f t="shared" si="20"/>
        <v>7.7332228008313277E-6</v>
      </c>
      <c r="O47" s="91">
        <f t="shared" si="21"/>
        <v>-529.74999999998545</v>
      </c>
      <c r="P47" s="92">
        <f t="shared" si="22"/>
        <v>-7.9349375562726837E-3</v>
      </c>
      <c r="Q47" s="81"/>
    </row>
    <row r="48" spans="2:17" s="82" customFormat="1" ht="12.75" x14ac:dyDescent="0.2">
      <c r="B48" s="73"/>
      <c r="C48" s="168">
        <v>40913</v>
      </c>
      <c r="D48" s="83" t="s">
        <v>57</v>
      </c>
      <c r="E48" s="84">
        <f>IFERROR(INDEX('2026'!$C$120:$AC$217,MATCH($C48,'2026'!$C$120:$C$217,0),19),0)</f>
        <v>82013.320000000007</v>
      </c>
      <c r="F48" s="85">
        <f>IFERROR(INDEX('2026'!$C$8:$AC$105,MATCH($C48,'2026'!$C$8:$C$105,0),19),0)</f>
        <v>65157.119999999995</v>
      </c>
      <c r="G48" s="86">
        <f t="shared" si="15"/>
        <v>0.794469971463172</v>
      </c>
      <c r="H48" s="87">
        <f t="shared" si="16"/>
        <v>7.607724820773883E-6</v>
      </c>
      <c r="I48" s="88">
        <f t="shared" si="17"/>
        <v>-16856.200000000012</v>
      </c>
      <c r="J48" s="89">
        <f t="shared" si="18"/>
        <v>-0.20553002853682806</v>
      </c>
      <c r="K48" s="90">
        <f>VLOOKUP($C48,'2026'!$C$120:$U$217,VLOOKUP($L$4,Master!$D$9:$G$20,4,FALSE),FALSE)</f>
        <v>40601.22</v>
      </c>
      <c r="L48" s="91">
        <f>VLOOKUP($C48,'2026'!$C$8:$U$105,VLOOKUP($L$4,Master!$D$9:$G$20,4,FALSE),FALSE)</f>
        <v>34819.06</v>
      </c>
      <c r="M48" s="91">
        <f t="shared" si="19"/>
        <v>0.85758654542893042</v>
      </c>
      <c r="N48" s="87">
        <f t="shared" si="20"/>
        <v>4.0654624851131395E-6</v>
      </c>
      <c r="O48" s="91">
        <f t="shared" si="21"/>
        <v>-5782.1600000000035</v>
      </c>
      <c r="P48" s="92">
        <f t="shared" si="22"/>
        <v>-0.14241345457106963</v>
      </c>
      <c r="Q48" s="81"/>
    </row>
    <row r="49" spans="2:17" s="82" customFormat="1" ht="12.75" x14ac:dyDescent="0.2">
      <c r="B49" s="73"/>
      <c r="C49" s="168">
        <v>41101</v>
      </c>
      <c r="D49" s="83" t="s">
        <v>63</v>
      </c>
      <c r="E49" s="84">
        <f>IFERROR(INDEX('2026'!$C$120:$AC$217,MATCH($C49,'2026'!$C$120:$C$217,0),19),0)</f>
        <v>4187912.8200000003</v>
      </c>
      <c r="F49" s="85">
        <f>IFERROR(INDEX('2026'!$C$8:$AC$105,MATCH($C49,'2026'!$C$8:$C$105,0),19),0)</f>
        <v>1002711.2700000001</v>
      </c>
      <c r="G49" s="86">
        <f t="shared" si="15"/>
        <v>0.23942983368980447</v>
      </c>
      <c r="H49" s="87">
        <f t="shared" si="16"/>
        <v>1.1707625224762395E-4</v>
      </c>
      <c r="I49" s="88">
        <f t="shared" si="17"/>
        <v>-3185201.5500000003</v>
      </c>
      <c r="J49" s="89">
        <f t="shared" si="18"/>
        <v>-0.76057016631019558</v>
      </c>
      <c r="K49" s="90">
        <f>VLOOKUP($C49,'2026'!$C$120:$U$217,VLOOKUP($L$4,Master!$D$9:$G$20,4,FALSE),FALSE)</f>
        <v>975553.26000000013</v>
      </c>
      <c r="L49" s="91">
        <f>VLOOKUP($C49,'2026'!$C$8:$U$105,VLOOKUP($L$4,Master!$D$9:$G$20,4,FALSE),FALSE)</f>
        <v>850413.27000000014</v>
      </c>
      <c r="M49" s="91">
        <f t="shared" si="19"/>
        <v>0.87172408198400164</v>
      </c>
      <c r="N49" s="87">
        <f t="shared" si="20"/>
        <v>9.9293985708614544E-5</v>
      </c>
      <c r="O49" s="91">
        <f t="shared" si="21"/>
        <v>-125139.98999999999</v>
      </c>
      <c r="P49" s="92">
        <f t="shared" si="22"/>
        <v>-0.12827591801599841</v>
      </c>
      <c r="Q49" s="81"/>
    </row>
    <row r="50" spans="2:17" s="82" customFormat="1" ht="12.75" x14ac:dyDescent="0.2">
      <c r="B50" s="73"/>
      <c r="C50" s="168">
        <v>41103</v>
      </c>
      <c r="D50" s="83" t="s">
        <v>64</v>
      </c>
      <c r="E50" s="84">
        <f>IFERROR(INDEX('2026'!$C$120:$AC$217,MATCH($C50,'2026'!$C$120:$C$217,0),19),0)</f>
        <v>1172112.77</v>
      </c>
      <c r="F50" s="85">
        <f>IFERROR(INDEX('2026'!$C$8:$AC$105,MATCH($C50,'2026'!$C$8:$C$105,0),19),0)</f>
        <v>815184.40999999992</v>
      </c>
      <c r="G50" s="86">
        <f t="shared" si="15"/>
        <v>0.6954829184226019</v>
      </c>
      <c r="H50" s="87">
        <f t="shared" si="16"/>
        <v>9.5180675104499912E-5</v>
      </c>
      <c r="I50" s="88">
        <f t="shared" si="17"/>
        <v>-356928.3600000001</v>
      </c>
      <c r="J50" s="89">
        <f t="shared" si="18"/>
        <v>-0.30451708157739815</v>
      </c>
      <c r="K50" s="90">
        <f>VLOOKUP($C50,'2026'!$C$120:$U$217,VLOOKUP($L$4,Master!$D$9:$G$20,4,FALSE),FALSE)</f>
        <v>564035.57000000007</v>
      </c>
      <c r="L50" s="91">
        <f>VLOOKUP($C50,'2026'!$C$8:$U$105,VLOOKUP($L$4,Master!$D$9:$G$20,4,FALSE),FALSE)</f>
        <v>449037.02999999991</v>
      </c>
      <c r="M50" s="91">
        <f t="shared" si="19"/>
        <v>0.79611473794108389</v>
      </c>
      <c r="N50" s="87">
        <f t="shared" si="20"/>
        <v>5.2429422273077544E-5</v>
      </c>
      <c r="O50" s="91">
        <f t="shared" si="21"/>
        <v>-114998.54000000015</v>
      </c>
      <c r="P50" s="92">
        <f t="shared" si="22"/>
        <v>-0.20388526205891613</v>
      </c>
      <c r="Q50" s="81"/>
    </row>
    <row r="51" spans="2:17" s="82" customFormat="1" ht="12.75" x14ac:dyDescent="0.2">
      <c r="B51" s="73"/>
      <c r="C51" s="168">
        <v>41104</v>
      </c>
      <c r="D51" s="83" t="s">
        <v>65</v>
      </c>
      <c r="E51" s="84">
        <f>IFERROR(INDEX('2026'!$C$120:$AC$217,MATCH($C51,'2026'!$C$120:$C$217,0),19),0)</f>
        <v>111415.09</v>
      </c>
      <c r="F51" s="85">
        <f>IFERROR(INDEX('2026'!$C$8:$AC$105,MATCH($C51,'2026'!$C$8:$C$105,0),19),0)</f>
        <v>56735.009999999987</v>
      </c>
      <c r="G51" s="86">
        <f t="shared" si="15"/>
        <v>0.5092219554819728</v>
      </c>
      <c r="H51" s="87">
        <f t="shared" si="16"/>
        <v>6.6243619083202936E-6</v>
      </c>
      <c r="I51" s="88">
        <f t="shared" si="17"/>
        <v>-54680.080000000009</v>
      </c>
      <c r="J51" s="89">
        <f t="shared" si="18"/>
        <v>-0.49077804451802726</v>
      </c>
      <c r="K51" s="90">
        <f>VLOOKUP($C51,'2026'!$C$120:$U$217,VLOOKUP($L$4,Master!$D$9:$G$20,4,FALSE),FALSE)</f>
        <v>32304.02</v>
      </c>
      <c r="L51" s="91">
        <f>VLOOKUP($C51,'2026'!$C$8:$U$105,VLOOKUP($L$4,Master!$D$9:$G$20,4,FALSE),FALSE)</f>
        <v>30325.909999999993</v>
      </c>
      <c r="M51" s="91">
        <f t="shared" si="19"/>
        <v>0.93876582542977594</v>
      </c>
      <c r="N51" s="87">
        <f t="shared" si="20"/>
        <v>3.540843705485369E-6</v>
      </c>
      <c r="O51" s="91">
        <f t="shared" si="21"/>
        <v>-1978.1100000000079</v>
      </c>
      <c r="P51" s="92">
        <f t="shared" si="22"/>
        <v>-6.1234174570224009E-2</v>
      </c>
      <c r="Q51" s="81"/>
    </row>
    <row r="52" spans="2:17" s="82" customFormat="1" ht="12.75" x14ac:dyDescent="0.2">
      <c r="B52" s="73"/>
      <c r="C52" s="168">
        <v>41106</v>
      </c>
      <c r="D52" s="83" t="s">
        <v>144</v>
      </c>
      <c r="E52" s="84">
        <f>IFERROR(INDEX('2026'!$C$120:$AC$217,MATCH($C52,'2026'!$C$120:$C$217,0),19),0)</f>
        <v>755509.11</v>
      </c>
      <c r="F52" s="85">
        <f>IFERROR(INDEX('2026'!$C$8:$AC$105,MATCH($C52,'2026'!$C$8:$C$105,0),19),0)</f>
        <v>1046357.2100000001</v>
      </c>
      <c r="G52" s="86">
        <f t="shared" si="15"/>
        <v>1.3849696795846711</v>
      </c>
      <c r="H52" s="87">
        <f t="shared" si="16"/>
        <v>1.2217233846297551E-4</v>
      </c>
      <c r="I52" s="88">
        <f t="shared" si="17"/>
        <v>290848.10000000009</v>
      </c>
      <c r="J52" s="89">
        <f t="shared" si="18"/>
        <v>0.38496967958467121</v>
      </c>
      <c r="K52" s="90">
        <f>VLOOKUP($C52,'2026'!$C$120:$U$217,VLOOKUP($L$4,Master!$D$9:$G$20,4,FALSE),FALSE)</f>
        <v>253790.25999999995</v>
      </c>
      <c r="L52" s="91">
        <f>VLOOKUP($C52,'2026'!$C$8:$U$105,VLOOKUP($L$4,Master!$D$9:$G$20,4,FALSE),FALSE)</f>
        <v>564731.09000000008</v>
      </c>
      <c r="M52" s="91">
        <f t="shared" si="19"/>
        <v>2.225188192801411</v>
      </c>
      <c r="N52" s="87">
        <f t="shared" si="20"/>
        <v>6.59378243000257E-5</v>
      </c>
      <c r="O52" s="91">
        <f t="shared" si="21"/>
        <v>310940.83000000013</v>
      </c>
      <c r="P52" s="92">
        <f t="shared" si="22"/>
        <v>1.2251881928014108</v>
      </c>
      <c r="Q52" s="81"/>
    </row>
    <row r="53" spans="2:17" s="82" customFormat="1" ht="12.75" x14ac:dyDescent="0.2">
      <c r="B53" s="73"/>
      <c r="C53" s="168">
        <v>41107</v>
      </c>
      <c r="D53" s="83" t="s">
        <v>66</v>
      </c>
      <c r="E53" s="84">
        <f>IFERROR(INDEX('2026'!$C$120:$AC$217,MATCH($C53,'2026'!$C$120:$C$217,0),19),0)</f>
        <v>662523.44999999995</v>
      </c>
      <c r="F53" s="85">
        <f>IFERROR(INDEX('2026'!$C$8:$AC$105,MATCH($C53,'2026'!$C$8:$C$105,0),19),0)</f>
        <v>748204.34000000008</v>
      </c>
      <c r="G53" s="86">
        <f t="shared" si="15"/>
        <v>1.1293250676636428</v>
      </c>
      <c r="H53" s="87">
        <f t="shared" si="16"/>
        <v>8.7360103215561739E-5</v>
      </c>
      <c r="I53" s="88">
        <f t="shared" si="17"/>
        <v>85680.89000000013</v>
      </c>
      <c r="J53" s="89">
        <f t="shared" si="18"/>
        <v>0.12932506766364291</v>
      </c>
      <c r="K53" s="90">
        <f>VLOOKUP($C53,'2026'!$C$120:$U$217,VLOOKUP($L$4,Master!$D$9:$G$20,4,FALSE),FALSE)</f>
        <v>241886.77999999997</v>
      </c>
      <c r="L53" s="91">
        <f>VLOOKUP($C53,'2026'!$C$8:$U$105,VLOOKUP($L$4,Master!$D$9:$G$20,4,FALSE),FALSE)</f>
        <v>285590.08000000007</v>
      </c>
      <c r="M53" s="91">
        <f t="shared" si="19"/>
        <v>1.1806766785683787</v>
      </c>
      <c r="N53" s="87">
        <f t="shared" si="20"/>
        <v>3.3345407841580468E-5</v>
      </c>
      <c r="O53" s="91">
        <f t="shared" si="21"/>
        <v>43703.300000000105</v>
      </c>
      <c r="P53" s="92">
        <f t="shared" si="22"/>
        <v>0.1806766785683786</v>
      </c>
      <c r="Q53" s="81"/>
    </row>
    <row r="54" spans="2:17" s="82" customFormat="1" ht="12.75" x14ac:dyDescent="0.2">
      <c r="B54" s="73"/>
      <c r="C54" s="168">
        <v>41301</v>
      </c>
      <c r="D54" s="83" t="s">
        <v>67</v>
      </c>
      <c r="E54" s="84">
        <f>IFERROR(INDEX('2026'!$C$120:$AC$217,MATCH($C54,'2026'!$C$120:$C$217,0),19),0)</f>
        <v>1578945.7599999998</v>
      </c>
      <c r="F54" s="85">
        <f>IFERROR(INDEX('2026'!$C$8:$AC$105,MATCH($C54,'2026'!$C$8:$C$105,0),19),0)</f>
        <v>426897.1</v>
      </c>
      <c r="G54" s="86">
        <f t="shared" si="15"/>
        <v>0.27036843874864963</v>
      </c>
      <c r="H54" s="87">
        <f t="shared" si="16"/>
        <v>4.9844371015575737E-5</v>
      </c>
      <c r="I54" s="88">
        <f t="shared" si="17"/>
        <v>-1152048.6599999997</v>
      </c>
      <c r="J54" s="89">
        <f t="shared" si="18"/>
        <v>-0.72963156125135031</v>
      </c>
      <c r="K54" s="90">
        <f>VLOOKUP($C54,'2026'!$C$120:$U$217,VLOOKUP($L$4,Master!$D$9:$G$20,4,FALSE),FALSE)</f>
        <v>711483.19</v>
      </c>
      <c r="L54" s="91">
        <f>VLOOKUP($C54,'2026'!$C$8:$U$105,VLOOKUP($L$4,Master!$D$9:$G$20,4,FALSE),FALSE)</f>
        <v>233421.43000000002</v>
      </c>
      <c r="M54" s="91">
        <f t="shared" si="19"/>
        <v>0.32807722414355289</v>
      </c>
      <c r="N54" s="87">
        <f t="shared" si="20"/>
        <v>2.7254212689442593E-5</v>
      </c>
      <c r="O54" s="91">
        <f t="shared" si="21"/>
        <v>-478061.75999999989</v>
      </c>
      <c r="P54" s="92">
        <f t="shared" si="22"/>
        <v>-0.671922775856447</v>
      </c>
      <c r="Q54" s="81"/>
    </row>
    <row r="55" spans="2:17" s="82" customFormat="1" ht="12.75" x14ac:dyDescent="0.2">
      <c r="B55" s="73"/>
      <c r="C55" s="168">
        <v>41401</v>
      </c>
      <c r="D55" s="83" t="s">
        <v>68</v>
      </c>
      <c r="E55" s="84">
        <f>IFERROR(INDEX('2026'!$C$120:$AC$217,MATCH($C55,'2026'!$C$120:$C$217,0),19),0)</f>
        <v>463486.93</v>
      </c>
      <c r="F55" s="85">
        <f>IFERROR(INDEX('2026'!$C$8:$AC$105,MATCH($C55,'2026'!$C$8:$C$105,0),19),0)</f>
        <v>367231.46</v>
      </c>
      <c r="G55" s="86">
        <f t="shared" si="15"/>
        <v>0.79232322689228807</v>
      </c>
      <c r="H55" s="87">
        <f t="shared" si="16"/>
        <v>4.287782967097121E-5</v>
      </c>
      <c r="I55" s="88">
        <f t="shared" si="17"/>
        <v>-96255.469999999972</v>
      </c>
      <c r="J55" s="89">
        <f t="shared" si="18"/>
        <v>-0.20767677310771196</v>
      </c>
      <c r="K55" s="90">
        <f>VLOOKUP($C55,'2026'!$C$120:$U$217,VLOOKUP($L$4,Master!$D$9:$G$20,4,FALSE),FALSE)</f>
        <v>223184.09999999995</v>
      </c>
      <c r="L55" s="91">
        <f>VLOOKUP($C55,'2026'!$C$8:$U$105,VLOOKUP($L$4,Master!$D$9:$G$20,4,FALSE),FALSE)</f>
        <v>312165.82</v>
      </c>
      <c r="M55" s="91">
        <f t="shared" si="19"/>
        <v>1.3986920215194545</v>
      </c>
      <c r="N55" s="87">
        <f t="shared" si="20"/>
        <v>3.6448382878359762E-5</v>
      </c>
      <c r="O55" s="91">
        <f t="shared" si="21"/>
        <v>88981.720000000059</v>
      </c>
      <c r="P55" s="92">
        <f t="shared" si="22"/>
        <v>0.39869202151945449</v>
      </c>
      <c r="Q55" s="81"/>
    </row>
    <row r="56" spans="2:17" s="82" customFormat="1" ht="12.75" x14ac:dyDescent="0.2">
      <c r="B56" s="73"/>
      <c r="C56" s="168">
        <v>41501</v>
      </c>
      <c r="D56" s="83" t="s">
        <v>123</v>
      </c>
      <c r="E56" s="84">
        <f>IFERROR(INDEX('2026'!$C$120:$AC$217,MATCH($C56,'2026'!$C$120:$C$217,0),19),0)</f>
        <v>1935021.5299999998</v>
      </c>
      <c r="F56" s="85">
        <f>IFERROR(INDEX('2026'!$C$8:$AC$105,MATCH($C56,'2026'!$C$8:$C$105,0),19),0)</f>
        <v>2979837.51</v>
      </c>
      <c r="G56" s="86">
        <f t="shared" si="15"/>
        <v>1.539950570989254</v>
      </c>
      <c r="H56" s="87">
        <f t="shared" si="16"/>
        <v>3.4792488966209746E-4</v>
      </c>
      <c r="I56" s="88">
        <f t="shared" si="17"/>
        <v>1044815.98</v>
      </c>
      <c r="J56" s="89">
        <f t="shared" si="18"/>
        <v>0.53995057098925414</v>
      </c>
      <c r="K56" s="90">
        <f>VLOOKUP($C56,'2026'!$C$120:$U$217,VLOOKUP($L$4,Master!$D$9:$G$20,4,FALSE),FALSE)</f>
        <v>1092580.5000000002</v>
      </c>
      <c r="L56" s="91">
        <f>VLOOKUP($C56,'2026'!$C$8:$U$105,VLOOKUP($L$4,Master!$D$9:$G$20,4,FALSE),FALSE)</f>
        <v>1521368.27</v>
      </c>
      <c r="M56" s="91">
        <f t="shared" si="19"/>
        <v>1.3924541669927293</v>
      </c>
      <c r="N56" s="87">
        <f t="shared" si="20"/>
        <v>1.7763448030264111E-4</v>
      </c>
      <c r="O56" s="91">
        <f t="shared" si="21"/>
        <v>428787.76999999979</v>
      </c>
      <c r="P56" s="92">
        <f t="shared" si="22"/>
        <v>0.39245416699272934</v>
      </c>
      <c r="Q56" s="81"/>
    </row>
    <row r="57" spans="2:17" s="82" customFormat="1" ht="12.75" x14ac:dyDescent="0.2">
      <c r="B57" s="73"/>
      <c r="C57" s="168">
        <v>41503</v>
      </c>
      <c r="D57" s="83" t="s">
        <v>124</v>
      </c>
      <c r="E57" s="84">
        <f>IFERROR(INDEX('2026'!$C$120:$AC$217,MATCH($C57,'2026'!$C$120:$C$217,0),19),0)</f>
        <v>1103597.0600000003</v>
      </c>
      <c r="F57" s="85">
        <f>IFERROR(INDEX('2026'!$C$8:$AC$105,MATCH($C57,'2026'!$C$8:$C$105,0),19),0)</f>
        <v>914777.04</v>
      </c>
      <c r="G57" s="86">
        <f t="shared" si="15"/>
        <v>0.828904926586158</v>
      </c>
      <c r="H57" s="87">
        <f t="shared" si="16"/>
        <v>1.068090792331224E-4</v>
      </c>
      <c r="I57" s="88">
        <f t="shared" si="17"/>
        <v>-188820.02000000025</v>
      </c>
      <c r="J57" s="89">
        <f t="shared" si="18"/>
        <v>-0.171095073413842</v>
      </c>
      <c r="K57" s="90">
        <f>VLOOKUP($C57,'2026'!$C$120:$U$217,VLOOKUP($L$4,Master!$D$9:$G$20,4,FALSE),FALSE)</f>
        <v>486341.86000000039</v>
      </c>
      <c r="L57" s="91">
        <f>VLOOKUP($C57,'2026'!$C$8:$U$105,VLOOKUP($L$4,Master!$D$9:$G$20,4,FALSE),FALSE)</f>
        <v>643597.38000000012</v>
      </c>
      <c r="M57" s="91">
        <f t="shared" si="19"/>
        <v>1.3233435838732854</v>
      </c>
      <c r="N57" s="87">
        <f t="shared" si="20"/>
        <v>7.5146227494570682E-5</v>
      </c>
      <c r="O57" s="91">
        <f t="shared" si="21"/>
        <v>157255.51999999973</v>
      </c>
      <c r="P57" s="92">
        <f t="shared" si="22"/>
        <v>0.32334358387328532</v>
      </c>
      <c r="Q57" s="81"/>
    </row>
    <row r="58" spans="2:17" s="82" customFormat="1" ht="12.75" x14ac:dyDescent="0.2">
      <c r="B58" s="73"/>
      <c r="C58" s="168">
        <v>41505</v>
      </c>
      <c r="D58" s="83" t="s">
        <v>119</v>
      </c>
      <c r="E58" s="84">
        <f>IFERROR(INDEX('2026'!$C$120:$AC$217,MATCH($C58,'2026'!$C$120:$C$217,0),19),0)</f>
        <v>3860281.79</v>
      </c>
      <c r="F58" s="85">
        <f>IFERROR(INDEX('2026'!$C$8:$AC$105,MATCH($C58,'2026'!$C$8:$C$105,0),19),0)</f>
        <v>16461066.52</v>
      </c>
      <c r="G58" s="86">
        <f t="shared" si="15"/>
        <v>4.2642137065335843</v>
      </c>
      <c r="H58" s="87">
        <f t="shared" si="16"/>
        <v>1.9219889451930036E-3</v>
      </c>
      <c r="I58" s="88">
        <f t="shared" si="17"/>
        <v>12600784.73</v>
      </c>
      <c r="J58" s="89">
        <f t="shared" si="18"/>
        <v>3.2642137065335843</v>
      </c>
      <c r="K58" s="90">
        <f>VLOOKUP($C58,'2026'!$C$120:$U$217,VLOOKUP($L$4,Master!$D$9:$G$20,4,FALSE),FALSE)</f>
        <v>1159276.1599999999</v>
      </c>
      <c r="L58" s="91">
        <f>VLOOKUP($C58,'2026'!$C$8:$U$105,VLOOKUP($L$4,Master!$D$9:$G$20,4,FALSE),FALSE)</f>
        <v>11407514.529999999</v>
      </c>
      <c r="M58" s="91">
        <f t="shared" si="19"/>
        <v>9.8402045376314824</v>
      </c>
      <c r="N58" s="87">
        <f t="shared" si="20"/>
        <v>1.3319378056184761E-3</v>
      </c>
      <c r="O58" s="91">
        <f t="shared" si="21"/>
        <v>10248238.369999999</v>
      </c>
      <c r="P58" s="92">
        <f t="shared" si="22"/>
        <v>8.8402045376314824</v>
      </c>
      <c r="Q58" s="81"/>
    </row>
    <row r="59" spans="2:17" s="82" customFormat="1" ht="12.75" x14ac:dyDescent="0.2">
      <c r="B59" s="73"/>
      <c r="C59" s="168">
        <v>41507</v>
      </c>
      <c r="D59" s="83" t="s">
        <v>145</v>
      </c>
      <c r="E59" s="84">
        <f>IFERROR(INDEX('2026'!$C$120:$AC$217,MATCH($C59,'2026'!$C$120:$C$217,0),19),0)</f>
        <v>52275.560000000005</v>
      </c>
      <c r="F59" s="85">
        <f>IFERROR(INDEX('2026'!$C$8:$AC$105,MATCH($C59,'2026'!$C$8:$C$105,0),19),0)</f>
        <v>2584.34</v>
      </c>
      <c r="G59" s="86">
        <f t="shared" si="15"/>
        <v>4.9436868777685022E-2</v>
      </c>
      <c r="H59" s="87">
        <f t="shared" si="16"/>
        <v>3.0174672489082973E-7</v>
      </c>
      <c r="I59" s="88">
        <f t="shared" si="17"/>
        <v>-49691.22</v>
      </c>
      <c r="J59" s="89">
        <f t="shared" si="18"/>
        <v>-0.95056313122231495</v>
      </c>
      <c r="K59" s="90">
        <f>VLOOKUP($C59,'2026'!$C$120:$U$217,VLOOKUP($L$4,Master!$D$9:$G$20,4,FALSE),FALSE)</f>
        <v>21449.83</v>
      </c>
      <c r="L59" s="91">
        <f>VLOOKUP($C59,'2026'!$C$8:$U$105,VLOOKUP($L$4,Master!$D$9:$G$20,4,FALSE),FALSE)</f>
        <v>2584.34</v>
      </c>
      <c r="M59" s="91">
        <f t="shared" si="19"/>
        <v>0.12048300615902317</v>
      </c>
      <c r="N59" s="87">
        <f t="shared" si="20"/>
        <v>3.0174672489082973E-7</v>
      </c>
      <c r="O59" s="91">
        <f t="shared" si="21"/>
        <v>-18865.490000000002</v>
      </c>
      <c r="P59" s="92">
        <f t="shared" si="22"/>
        <v>-0.87951699384097681</v>
      </c>
      <c r="Q59" s="81"/>
    </row>
    <row r="60" spans="2:17" s="82" customFormat="1" ht="12.75" x14ac:dyDescent="0.2">
      <c r="B60" s="73"/>
      <c r="C60" s="168">
        <v>41801</v>
      </c>
      <c r="D60" s="83" t="s">
        <v>72</v>
      </c>
      <c r="E60" s="84">
        <f>IFERROR(INDEX('2026'!$C$120:$AC$217,MATCH($C60,'2026'!$C$120:$C$217,0),19),0)</f>
        <v>431350.77999999968</v>
      </c>
      <c r="F60" s="85">
        <f>IFERROR(INDEX('2026'!$C$8:$AC$105,MATCH($C60,'2026'!$C$8:$C$105,0),19),0)</f>
        <v>286907.82000000007</v>
      </c>
      <c r="G60" s="86">
        <f t="shared" si="15"/>
        <v>0.66513805770792922</v>
      </c>
      <c r="H60" s="87">
        <f t="shared" si="16"/>
        <v>3.349926674917685E-5</v>
      </c>
      <c r="I60" s="88">
        <f t="shared" si="17"/>
        <v>-144442.95999999961</v>
      </c>
      <c r="J60" s="89">
        <f t="shared" si="18"/>
        <v>-0.33486194229207078</v>
      </c>
      <c r="K60" s="90">
        <f>VLOOKUP($C60,'2026'!$C$120:$U$217,VLOOKUP($L$4,Master!$D$9:$G$20,4,FALSE),FALSE)</f>
        <v>179840.08999999991</v>
      </c>
      <c r="L60" s="91">
        <f>VLOOKUP($C60,'2026'!$C$8:$U$105,VLOOKUP($L$4,Master!$D$9:$G$20,4,FALSE),FALSE)</f>
        <v>153029.89000000004</v>
      </c>
      <c r="M60" s="91">
        <f t="shared" si="19"/>
        <v>0.85092200521029615</v>
      </c>
      <c r="N60" s="87">
        <f t="shared" si="20"/>
        <v>1.7867721785022074E-5</v>
      </c>
      <c r="O60" s="91">
        <f t="shared" si="21"/>
        <v>-26810.199999999866</v>
      </c>
      <c r="P60" s="92">
        <f t="shared" si="22"/>
        <v>-0.1490779947897039</v>
      </c>
      <c r="Q60" s="81"/>
    </row>
    <row r="61" spans="2:17" s="82" customFormat="1" ht="12.75" x14ac:dyDescent="0.2">
      <c r="B61" s="73"/>
      <c r="C61" s="168">
        <v>42001</v>
      </c>
      <c r="D61" s="83" t="s">
        <v>73</v>
      </c>
      <c r="E61" s="84">
        <f>IFERROR(INDEX('2026'!$C$120:$AC$217,MATCH($C61,'2026'!$C$120:$C$217,0),19),0)</f>
        <v>1227029.2999999993</v>
      </c>
      <c r="F61" s="85">
        <f>IFERROR(INDEX('2026'!$C$8:$AC$105,MATCH($C61,'2026'!$C$8:$C$105,0),19),0)</f>
        <v>586136.2300000001</v>
      </c>
      <c r="G61" s="86">
        <f t="shared" si="15"/>
        <v>0.47768723208158143</v>
      </c>
      <c r="H61" s="87">
        <f t="shared" si="16"/>
        <v>6.8437081708427725E-5</v>
      </c>
      <c r="I61" s="88">
        <f t="shared" si="17"/>
        <v>-640893.06999999925</v>
      </c>
      <c r="J61" s="89">
        <f t="shared" si="18"/>
        <v>-0.52231276791841852</v>
      </c>
      <c r="K61" s="90">
        <f>VLOOKUP($C61,'2026'!$C$120:$U$217,VLOOKUP($L$4,Master!$D$9:$G$20,4,FALSE),FALSE)</f>
        <v>333728.52999999974</v>
      </c>
      <c r="L61" s="91">
        <f>VLOOKUP($C61,'2026'!$C$8:$U$105,VLOOKUP($L$4,Master!$D$9:$G$20,4,FALSE),FALSE)</f>
        <v>336593.82</v>
      </c>
      <c r="M61" s="91">
        <f t="shared" si="19"/>
        <v>1.0085856908907376</v>
      </c>
      <c r="N61" s="87">
        <f t="shared" si="20"/>
        <v>3.9300588468813487E-5</v>
      </c>
      <c r="O61" s="91">
        <f t="shared" si="21"/>
        <v>2865.2900000002701</v>
      </c>
      <c r="P61" s="92">
        <f t="shared" si="22"/>
        <v>8.5856908907376676E-3</v>
      </c>
      <c r="Q61" s="81"/>
    </row>
    <row r="62" spans="2:17" s="82" customFormat="1" ht="12.75" x14ac:dyDescent="0.2">
      <c r="B62" s="73"/>
      <c r="C62" s="168">
        <v>42002</v>
      </c>
      <c r="D62" s="83" t="s">
        <v>74</v>
      </c>
      <c r="E62" s="84">
        <f>IFERROR(INDEX('2026'!$C$120:$AC$217,MATCH($C62,'2026'!$C$120:$C$217,0),19),0)</f>
        <v>319085.07999999996</v>
      </c>
      <c r="F62" s="85">
        <f>IFERROR(INDEX('2026'!$C$8:$AC$105,MATCH($C62,'2026'!$C$8:$C$105,0),19),0)</f>
        <v>130222.69999999998</v>
      </c>
      <c r="G62" s="86">
        <f t="shared" si="15"/>
        <v>0.40811278296058218</v>
      </c>
      <c r="H62" s="87">
        <f t="shared" si="16"/>
        <v>1.5204761459963102E-5</v>
      </c>
      <c r="I62" s="88">
        <f t="shared" si="17"/>
        <v>-188862.37999999998</v>
      </c>
      <c r="J62" s="89">
        <f t="shared" si="18"/>
        <v>-0.59188721703941782</v>
      </c>
      <c r="K62" s="90">
        <f>VLOOKUP($C62,'2026'!$C$120:$U$217,VLOOKUP($L$4,Master!$D$9:$G$20,4,FALSE),FALSE)</f>
        <v>154442.12999999995</v>
      </c>
      <c r="L62" s="91">
        <f>VLOOKUP($C62,'2026'!$C$8:$U$105,VLOOKUP($L$4,Master!$D$9:$G$20,4,FALSE),FALSE)</f>
        <v>82520.099999999991</v>
      </c>
      <c r="M62" s="91">
        <f t="shared" si="19"/>
        <v>0.53431081272966141</v>
      </c>
      <c r="N62" s="87">
        <f t="shared" si="20"/>
        <v>9.6350208999836532E-6</v>
      </c>
      <c r="O62" s="91">
        <f t="shared" si="21"/>
        <v>-71922.029999999955</v>
      </c>
      <c r="P62" s="92">
        <f t="shared" si="22"/>
        <v>-0.46568918727033859</v>
      </c>
      <c r="Q62" s="81"/>
    </row>
    <row r="63" spans="2:17" s="82" customFormat="1" ht="12.75" x14ac:dyDescent="0.2">
      <c r="B63" s="73"/>
      <c r="C63" s="168">
        <v>42005</v>
      </c>
      <c r="D63" s="83" t="s">
        <v>130</v>
      </c>
      <c r="E63" s="84">
        <f>IFERROR(INDEX('2026'!$C$120:$AC$217,MATCH($C63,'2026'!$C$120:$C$217,0),19),0)</f>
        <v>213889.25</v>
      </c>
      <c r="F63" s="85">
        <f>IFERROR(INDEX('2026'!$C$8:$AC$105,MATCH($C63,'2026'!$C$8:$C$105,0),19),0)</f>
        <v>22534.89</v>
      </c>
      <c r="G63" s="86">
        <f t="shared" si="15"/>
        <v>0.10535774939600751</v>
      </c>
      <c r="H63" s="87">
        <f t="shared" si="16"/>
        <v>2.6311666627746772E-6</v>
      </c>
      <c r="I63" s="88">
        <f t="shared" si="17"/>
        <v>-191354.36</v>
      </c>
      <c r="J63" s="89">
        <f t="shared" si="18"/>
        <v>-0.89464225060399238</v>
      </c>
      <c r="K63" s="90">
        <f>VLOOKUP($C63,'2026'!$C$120:$U$217,VLOOKUP($L$4,Master!$D$9:$G$20,4,FALSE),FALSE)</f>
        <v>70854.710000000006</v>
      </c>
      <c r="L63" s="91">
        <f>VLOOKUP($C63,'2026'!$C$8:$U$105,VLOOKUP($L$4,Master!$D$9:$G$20,4,FALSE),FALSE)</f>
        <v>20249.91</v>
      </c>
      <c r="M63" s="91">
        <f t="shared" si="19"/>
        <v>0.28579483283468377</v>
      </c>
      <c r="N63" s="87">
        <f t="shared" si="20"/>
        <v>2.3643731172500759E-6</v>
      </c>
      <c r="O63" s="91">
        <f t="shared" si="21"/>
        <v>-50604.800000000003</v>
      </c>
      <c r="P63" s="92">
        <f t="shared" si="22"/>
        <v>-0.71420516716531612</v>
      </c>
      <c r="Q63" s="81"/>
    </row>
    <row r="64" spans="2:17" s="82" customFormat="1" ht="12.75" x14ac:dyDescent="0.2">
      <c r="B64" s="73"/>
      <c r="C64" s="168">
        <v>42101</v>
      </c>
      <c r="D64" s="83" t="s">
        <v>75</v>
      </c>
      <c r="E64" s="84">
        <f>IFERROR(INDEX('2026'!$C$120:$AC$217,MATCH($C64,'2026'!$C$120:$C$217,0),19),0)</f>
        <v>1184629.1900000002</v>
      </c>
      <c r="F64" s="85">
        <f>IFERROR(INDEX('2026'!$C$8:$AC$105,MATCH($C64,'2026'!$C$8:$C$105,0),19),0)</f>
        <v>420686.11999999994</v>
      </c>
      <c r="G64" s="86">
        <f t="shared" si="15"/>
        <v>0.35512050821573954</v>
      </c>
      <c r="H64" s="87">
        <f t="shared" si="16"/>
        <v>4.9119178945893553E-5</v>
      </c>
      <c r="I64" s="88">
        <f t="shared" si="17"/>
        <v>-763943.0700000003</v>
      </c>
      <c r="J64" s="89">
        <f t="shared" si="18"/>
        <v>-0.64487949178426052</v>
      </c>
      <c r="K64" s="90">
        <f>VLOOKUP($C64,'2026'!$C$120:$U$217,VLOOKUP($L$4,Master!$D$9:$G$20,4,FALSE),FALSE)</f>
        <v>144500.84999999992</v>
      </c>
      <c r="L64" s="91">
        <f>VLOOKUP($C64,'2026'!$C$8:$U$105,VLOOKUP($L$4,Master!$D$9:$G$20,4,FALSE),FALSE)</f>
        <v>379948.33999999997</v>
      </c>
      <c r="M64" s="91">
        <f t="shared" si="19"/>
        <v>2.6293848098471404</v>
      </c>
      <c r="N64" s="87">
        <f t="shared" si="20"/>
        <v>4.4362648576699434E-5</v>
      </c>
      <c r="O64" s="91">
        <f t="shared" si="21"/>
        <v>235447.49000000005</v>
      </c>
      <c r="P64" s="92">
        <f t="shared" si="22"/>
        <v>1.6293848098471406</v>
      </c>
      <c r="Q64" s="81"/>
    </row>
    <row r="65" spans="2:17" s="82" customFormat="1" ht="12.75" x14ac:dyDescent="0.2">
      <c r="B65" s="73"/>
      <c r="C65" s="168">
        <v>42501</v>
      </c>
      <c r="D65" s="83" t="s">
        <v>140</v>
      </c>
      <c r="E65" s="84">
        <f>IFERROR(INDEX('2026'!$C$120:$AC$217,MATCH($C65,'2026'!$C$120:$C$217,0),19),0)</f>
        <v>966976.45000000054</v>
      </c>
      <c r="F65" s="85">
        <f>IFERROR(INDEX('2026'!$C$8:$AC$105,MATCH($C65,'2026'!$C$8:$C$105,0),19),0)</f>
        <v>450807.04000000004</v>
      </c>
      <c r="G65" s="86">
        <f t="shared" si="15"/>
        <v>0.46620270845272371</v>
      </c>
      <c r="H65" s="87">
        <f t="shared" si="16"/>
        <v>5.2636088083506528E-5</v>
      </c>
      <c r="I65" s="88">
        <f t="shared" si="17"/>
        <v>-516169.4100000005</v>
      </c>
      <c r="J65" s="89">
        <f t="shared" si="18"/>
        <v>-0.53379729154727629</v>
      </c>
      <c r="K65" s="90">
        <f>VLOOKUP($C65,'2026'!$C$120:$U$217,VLOOKUP($L$4,Master!$D$9:$G$20,4,FALSE),FALSE)</f>
        <v>336344.92000000027</v>
      </c>
      <c r="L65" s="91">
        <f>VLOOKUP($C65,'2026'!$C$8:$U$105,VLOOKUP($L$4,Master!$D$9:$G$20,4,FALSE),FALSE)</f>
        <v>374541.77</v>
      </c>
      <c r="M65" s="91">
        <f t="shared" si="19"/>
        <v>1.1135645218010122</v>
      </c>
      <c r="N65" s="87">
        <f t="shared" si="20"/>
        <v>4.3731379165401772E-5</v>
      </c>
      <c r="O65" s="91">
        <f t="shared" si="21"/>
        <v>38196.849999999744</v>
      </c>
      <c r="P65" s="92">
        <f t="shared" si="22"/>
        <v>0.11356452180101223</v>
      </c>
      <c r="Q65" s="81"/>
    </row>
    <row r="66" spans="2:17" s="82" customFormat="1" ht="12.75" x14ac:dyDescent="0.2">
      <c r="B66" s="73"/>
      <c r="C66" s="168">
        <v>42502</v>
      </c>
      <c r="D66" s="83" t="s">
        <v>62</v>
      </c>
      <c r="E66" s="84">
        <f>IFERROR(INDEX('2026'!$C$120:$AC$217,MATCH($C66,'2026'!$C$120:$C$217,0),19),0)</f>
        <v>85279.74</v>
      </c>
      <c r="F66" s="85">
        <f>IFERROR(INDEX('2026'!$C$8:$AC$105,MATCH($C66,'2026'!$C$8:$C$105,0),19),0)</f>
        <v>52768.209999999992</v>
      </c>
      <c r="G66" s="86">
        <f t="shared" si="15"/>
        <v>0.61876607503728309</v>
      </c>
      <c r="H66" s="87">
        <f t="shared" si="16"/>
        <v>6.1611995890059069E-6</v>
      </c>
      <c r="I66" s="88">
        <f t="shared" si="17"/>
        <v>-32511.530000000013</v>
      </c>
      <c r="J66" s="89">
        <f t="shared" si="18"/>
        <v>-0.38123392496271696</v>
      </c>
      <c r="K66" s="90">
        <f>VLOOKUP($C66,'2026'!$C$120:$U$217,VLOOKUP($L$4,Master!$D$9:$G$20,4,FALSE),FALSE)</f>
        <v>34344.969999999987</v>
      </c>
      <c r="L66" s="91">
        <f>VLOOKUP($C66,'2026'!$C$8:$U$105,VLOOKUP($L$4,Master!$D$9:$G$20,4,FALSE),FALSE)</f>
        <v>45084.649999999994</v>
      </c>
      <c r="M66" s="91">
        <f t="shared" si="19"/>
        <v>1.3127002294659162</v>
      </c>
      <c r="N66" s="87">
        <f t="shared" si="20"/>
        <v>5.2640695420685139E-6</v>
      </c>
      <c r="O66" s="91">
        <f t="shared" si="21"/>
        <v>10739.680000000008</v>
      </c>
      <c r="P66" s="92">
        <f t="shared" si="22"/>
        <v>0.3127002294659163</v>
      </c>
      <c r="Q66" s="81"/>
    </row>
    <row r="67" spans="2:17" s="82" customFormat="1" ht="12.75" x14ac:dyDescent="0.2">
      <c r="B67" s="73"/>
      <c r="C67" s="168">
        <v>42701</v>
      </c>
      <c r="D67" s="83" t="s">
        <v>131</v>
      </c>
      <c r="E67" s="84">
        <f>IFERROR(INDEX('2026'!$C$120:$AC$217,MATCH($C67,'2026'!$C$120:$C$217,0),19),0)</f>
        <v>1083175.4599999993</v>
      </c>
      <c r="F67" s="85">
        <f>IFERROR(INDEX('2026'!$C$8:$AC$105,MATCH($C67,'2026'!$C$8:$C$105,0),19),0)</f>
        <v>658350.31999999995</v>
      </c>
      <c r="G67" s="86">
        <f t="shared" si="15"/>
        <v>0.60779656141766769</v>
      </c>
      <c r="H67" s="87">
        <f t="shared" si="16"/>
        <v>7.6868776124979562E-5</v>
      </c>
      <c r="I67" s="88">
        <f t="shared" si="17"/>
        <v>-424825.13999999932</v>
      </c>
      <c r="J67" s="89">
        <f t="shared" si="18"/>
        <v>-0.39220343858233236</v>
      </c>
      <c r="K67" s="90">
        <f>VLOOKUP($C67,'2026'!$C$120:$U$217,VLOOKUP($L$4,Master!$D$9:$G$20,4,FALSE),FALSE)</f>
        <v>303667.04000000033</v>
      </c>
      <c r="L67" s="91">
        <f>VLOOKUP($C67,'2026'!$C$8:$U$105,VLOOKUP($L$4,Master!$D$9:$G$20,4,FALSE),FALSE)</f>
        <v>577167.85</v>
      </c>
      <c r="M67" s="91">
        <f t="shared" si="19"/>
        <v>1.9006601770149285</v>
      </c>
      <c r="N67" s="87">
        <f t="shared" si="20"/>
        <v>6.7389936482731234E-5</v>
      </c>
      <c r="O67" s="91">
        <f t="shared" si="21"/>
        <v>273500.80999999965</v>
      </c>
      <c r="P67" s="92">
        <f t="shared" si="22"/>
        <v>0.9006601770149284</v>
      </c>
      <c r="Q67" s="81"/>
    </row>
    <row r="68" spans="2:17" s="82" customFormat="1" ht="12.75" x14ac:dyDescent="0.2">
      <c r="B68" s="73"/>
      <c r="C68" s="168">
        <v>42703</v>
      </c>
      <c r="D68" s="83" t="s">
        <v>59</v>
      </c>
      <c r="E68" s="84">
        <f>IFERROR(INDEX('2026'!$C$120:$AC$217,MATCH($C68,'2026'!$C$120:$C$217,0),19),0)</f>
        <v>30180754.789999999</v>
      </c>
      <c r="F68" s="85">
        <f>IFERROR(INDEX('2026'!$C$8:$AC$105,MATCH($C68,'2026'!$C$8:$C$105,0),19),0)</f>
        <v>5969570.8500000006</v>
      </c>
      <c r="G68" s="86">
        <f t="shared" si="15"/>
        <v>0.19779395484098167</v>
      </c>
      <c r="H68" s="87">
        <f t="shared" si="16"/>
        <v>6.9700521331994493E-4</v>
      </c>
      <c r="I68" s="88">
        <f t="shared" si="17"/>
        <v>-24211183.939999998</v>
      </c>
      <c r="J68" s="89">
        <f t="shared" si="18"/>
        <v>-0.80220604515901828</v>
      </c>
      <c r="K68" s="90">
        <f>VLOOKUP($C68,'2026'!$C$120:$U$217,VLOOKUP($L$4,Master!$D$9:$G$20,4,FALSE),FALSE)</f>
        <v>15107897.439999999</v>
      </c>
      <c r="L68" s="91">
        <f>VLOOKUP($C68,'2026'!$C$8:$U$105,VLOOKUP($L$4,Master!$D$9:$G$20,4,FALSE),FALSE)</f>
        <v>4635005.8600000003</v>
      </c>
      <c r="M68" s="91">
        <f t="shared" si="19"/>
        <v>0.3067935745796273</v>
      </c>
      <c r="N68" s="87">
        <f t="shared" si="20"/>
        <v>5.4118182518739938E-4</v>
      </c>
      <c r="O68" s="91">
        <f t="shared" si="21"/>
        <v>-10472891.579999998</v>
      </c>
      <c r="P68" s="92">
        <f t="shared" si="22"/>
        <v>-0.69320642542037259</v>
      </c>
      <c r="Q68" s="81"/>
    </row>
    <row r="69" spans="2:17" s="82" customFormat="1" ht="12.75" x14ac:dyDescent="0.2">
      <c r="B69" s="73"/>
      <c r="C69" s="168">
        <v>42704</v>
      </c>
      <c r="D69" s="83" t="s">
        <v>60</v>
      </c>
      <c r="E69" s="84">
        <f>IFERROR(INDEX('2026'!$C$120:$AC$217,MATCH($C69,'2026'!$C$120:$C$217,0),19),0)</f>
        <v>3036885.830000001</v>
      </c>
      <c r="F69" s="85">
        <f>IFERROR(INDEX('2026'!$C$8:$AC$105,MATCH($C69,'2026'!$C$8:$C$105,0),19),0)</f>
        <v>1391571.7</v>
      </c>
      <c r="G69" s="86">
        <f t="shared" si="15"/>
        <v>0.45822325167884215</v>
      </c>
      <c r="H69" s="87">
        <f t="shared" si="16"/>
        <v>1.6247947364733903E-4</v>
      </c>
      <c r="I69" s="88">
        <f t="shared" si="17"/>
        <v>-1645314.1300000011</v>
      </c>
      <c r="J69" s="89">
        <f t="shared" si="18"/>
        <v>-0.54177674832115785</v>
      </c>
      <c r="K69" s="90">
        <f>VLOOKUP($C69,'2026'!$C$120:$U$217,VLOOKUP($L$4,Master!$D$9:$G$20,4,FALSE),FALSE)</f>
        <v>711129.42999999993</v>
      </c>
      <c r="L69" s="91">
        <f>VLOOKUP($C69,'2026'!$C$8:$U$105,VLOOKUP($L$4,Master!$D$9:$G$20,4,FALSE),FALSE)</f>
        <v>1391571.7</v>
      </c>
      <c r="M69" s="91">
        <f t="shared" si="19"/>
        <v>1.9568472929041905</v>
      </c>
      <c r="N69" s="87">
        <f t="shared" si="20"/>
        <v>1.6247947364733903E-4</v>
      </c>
      <c r="O69" s="91">
        <f t="shared" si="21"/>
        <v>680442.27</v>
      </c>
      <c r="P69" s="92">
        <f t="shared" si="22"/>
        <v>0.95684729290419057</v>
      </c>
      <c r="Q69" s="81"/>
    </row>
    <row r="70" spans="2:17" s="82" customFormat="1" ht="38.25" x14ac:dyDescent="0.2">
      <c r="B70" s="73"/>
      <c r="C70" s="168">
        <v>42705</v>
      </c>
      <c r="D70" s="83" t="s">
        <v>61</v>
      </c>
      <c r="E70" s="84">
        <f>IFERROR(INDEX('2026'!$C$120:$AC$217,MATCH($C70,'2026'!$C$120:$C$217,0),19),0)</f>
        <v>11665.230000000003</v>
      </c>
      <c r="F70" s="85">
        <f>IFERROR(INDEX('2026'!$C$8:$AC$105,MATCH($C70,'2026'!$C$8:$C$105,0),19),0)</f>
        <v>1134.1499999999999</v>
      </c>
      <c r="G70" s="86">
        <f t="shared" si="15"/>
        <v>9.7224829686169884E-2</v>
      </c>
      <c r="H70" s="87">
        <f t="shared" si="16"/>
        <v>1.3242299698760011E-7</v>
      </c>
      <c r="I70" s="88">
        <f t="shared" si="17"/>
        <v>-10531.080000000004</v>
      </c>
      <c r="J70" s="89">
        <f t="shared" si="18"/>
        <v>-0.90277517031383014</v>
      </c>
      <c r="K70" s="90">
        <f>VLOOKUP($C70,'2026'!$C$120:$U$217,VLOOKUP($L$4,Master!$D$9:$G$20,4,FALSE),FALSE)</f>
        <v>5155.5100000000029</v>
      </c>
      <c r="L70" s="91">
        <f>VLOOKUP($C70,'2026'!$C$8:$U$105,VLOOKUP($L$4,Master!$D$9:$G$20,4,FALSE),FALSE)</f>
        <v>1134.1499999999999</v>
      </c>
      <c r="M70" s="91">
        <f t="shared" si="19"/>
        <v>0.21998793523822072</v>
      </c>
      <c r="N70" s="87">
        <f t="shared" si="20"/>
        <v>1.3242299698760011E-7</v>
      </c>
      <c r="O70" s="91">
        <f t="shared" si="21"/>
        <v>-4021.3600000000033</v>
      </c>
      <c r="P70" s="92">
        <f t="shared" si="22"/>
        <v>-0.78001206476177931</v>
      </c>
      <c r="Q70" s="81"/>
    </row>
    <row r="71" spans="2:17" s="82" customFormat="1" ht="12.75" x14ac:dyDescent="0.2">
      <c r="B71" s="73"/>
      <c r="C71" s="168">
        <v>42801</v>
      </c>
      <c r="D71" s="83" t="s">
        <v>125</v>
      </c>
      <c r="E71" s="84">
        <f>IFERROR(INDEX('2026'!$C$120:$AC$217,MATCH($C71,'2026'!$C$120:$C$217,0),19),0)</f>
        <v>322619.62000000005</v>
      </c>
      <c r="F71" s="85">
        <f>IFERROR(INDEX('2026'!$C$8:$AC$105,MATCH($C71,'2026'!$C$8:$C$105,0),19),0)</f>
        <v>213663.91</v>
      </c>
      <c r="G71" s="86">
        <f t="shared" si="15"/>
        <v>0.6622781032350108</v>
      </c>
      <c r="H71" s="87">
        <f t="shared" si="16"/>
        <v>2.4947330873595964E-5</v>
      </c>
      <c r="I71" s="88">
        <f t="shared" si="17"/>
        <v>-108955.71000000005</v>
      </c>
      <c r="J71" s="89">
        <f t="shared" si="18"/>
        <v>-0.33772189676498915</v>
      </c>
      <c r="K71" s="90">
        <f>VLOOKUP($C71,'2026'!$C$120:$U$217,VLOOKUP($L$4,Master!$D$9:$G$20,4,FALSE),FALSE)</f>
        <v>219312.81000000008</v>
      </c>
      <c r="L71" s="91">
        <f>VLOOKUP($C71,'2026'!$C$8:$U$105,VLOOKUP($L$4,Master!$D$9:$G$20,4,FALSE),FALSE)</f>
        <v>149145.84</v>
      </c>
      <c r="M71" s="91">
        <f t="shared" si="19"/>
        <v>0.68005986517613781</v>
      </c>
      <c r="N71" s="87">
        <f t="shared" si="20"/>
        <v>1.7414221329659295E-5</v>
      </c>
      <c r="O71" s="91">
        <f t="shared" si="21"/>
        <v>-70166.970000000088</v>
      </c>
      <c r="P71" s="92">
        <f t="shared" si="22"/>
        <v>-0.31994013482386213</v>
      </c>
      <c r="Q71" s="81"/>
    </row>
    <row r="72" spans="2:17" s="82" customFormat="1" ht="12.75" x14ac:dyDescent="0.2">
      <c r="B72" s="73"/>
      <c r="C72" s="168">
        <v>42802</v>
      </c>
      <c r="D72" s="83" t="s">
        <v>58</v>
      </c>
      <c r="E72" s="84">
        <f>IFERROR(INDEX('2026'!$C$120:$AC$217,MATCH($C72,'2026'!$C$120:$C$217,0),19),0)</f>
        <v>232086.43000000005</v>
      </c>
      <c r="F72" s="85">
        <f>IFERROR(INDEX('2026'!$C$8:$AC$105,MATCH($C72,'2026'!$C$8:$C$105,0),19),0)</f>
        <v>161337.14000000001</v>
      </c>
      <c r="G72" s="86">
        <f t="shared" si="15"/>
        <v>0.69515972993336994</v>
      </c>
      <c r="H72" s="87">
        <f t="shared" si="16"/>
        <v>1.8837673680031759E-5</v>
      </c>
      <c r="I72" s="88">
        <f t="shared" si="17"/>
        <v>-70749.290000000037</v>
      </c>
      <c r="J72" s="89">
        <f t="shared" si="18"/>
        <v>-0.30484027006663</v>
      </c>
      <c r="K72" s="90">
        <f>VLOOKUP($C72,'2026'!$C$120:$U$217,VLOOKUP($L$4,Master!$D$9:$G$20,4,FALSE),FALSE)</f>
        <v>110384.13</v>
      </c>
      <c r="L72" s="91">
        <f>VLOOKUP($C72,'2026'!$C$8:$U$105,VLOOKUP($L$4,Master!$D$9:$G$20,4,FALSE),FALSE)</f>
        <v>91930.58</v>
      </c>
      <c r="M72" s="91">
        <f t="shared" si="19"/>
        <v>0.83282424747108119</v>
      </c>
      <c r="N72" s="87">
        <f t="shared" si="20"/>
        <v>1.0733785582514069E-5</v>
      </c>
      <c r="O72" s="91">
        <f t="shared" si="21"/>
        <v>-18453.550000000003</v>
      </c>
      <c r="P72" s="92">
        <f t="shared" si="22"/>
        <v>-0.16717575252891881</v>
      </c>
      <c r="Q72" s="81"/>
    </row>
    <row r="73" spans="2:17" s="82" customFormat="1" ht="12.75" x14ac:dyDescent="0.2">
      <c r="B73" s="73"/>
      <c r="C73" s="168">
        <v>42901</v>
      </c>
      <c r="D73" s="83" t="s">
        <v>126</v>
      </c>
      <c r="E73" s="84">
        <f>IFERROR(INDEX('2026'!$C$120:$AC$217,MATCH($C73,'2026'!$C$120:$C$217,0),19),0)</f>
        <v>49620160.179999933</v>
      </c>
      <c r="F73" s="85">
        <f>IFERROR(INDEX('2026'!$C$8:$AC$105,MATCH($C73,'2026'!$C$8:$C$105,0),19),0)</f>
        <v>44072384.189999998</v>
      </c>
      <c r="G73" s="86">
        <f t="shared" si="15"/>
        <v>0.88819512129999045</v>
      </c>
      <c r="H73" s="87">
        <f t="shared" si="16"/>
        <v>5.1458777047381074E-3</v>
      </c>
      <c r="I73" s="88">
        <f t="shared" si="17"/>
        <v>-5547775.989999935</v>
      </c>
      <c r="J73" s="89">
        <f t="shared" si="18"/>
        <v>-0.11180487870000952</v>
      </c>
      <c r="K73" s="90">
        <f>VLOOKUP($C73,'2026'!$C$120:$U$217,VLOOKUP($L$4,Master!$D$9:$G$20,4,FALSE),FALSE)</f>
        <v>25971530.179999985</v>
      </c>
      <c r="L73" s="91">
        <f>VLOOKUP($C73,'2026'!$C$8:$U$105,VLOOKUP($L$4,Master!$D$9:$G$20,4,FALSE),FALSE)</f>
        <v>22318209.510000002</v>
      </c>
      <c r="M73" s="91">
        <f t="shared" si="19"/>
        <v>0.85933363784574723</v>
      </c>
      <c r="N73" s="87">
        <f t="shared" si="20"/>
        <v>2.6058671169698526E-3</v>
      </c>
      <c r="O73" s="91">
        <f t="shared" si="21"/>
        <v>-3653320.6699999832</v>
      </c>
      <c r="P73" s="92">
        <f t="shared" si="22"/>
        <v>-0.14066636215425277</v>
      </c>
      <c r="Q73" s="81"/>
    </row>
    <row r="74" spans="2:17" s="82" customFormat="1" ht="12.75" x14ac:dyDescent="0.2">
      <c r="B74" s="73"/>
      <c r="C74" s="168">
        <v>42902</v>
      </c>
      <c r="D74" s="83" t="s">
        <v>45</v>
      </c>
      <c r="E74" s="84">
        <f>IFERROR(INDEX('2026'!$C$120:$AC$217,MATCH($C74,'2026'!$C$120:$C$217,0),19),0)</f>
        <v>77159.509999999995</v>
      </c>
      <c r="F74" s="85">
        <f>IFERROR(INDEX('2026'!$C$8:$AC$105,MATCH($C74,'2026'!$C$8:$C$105,0),19),0)</f>
        <v>47862.67</v>
      </c>
      <c r="G74" s="86">
        <f t="shared" si="15"/>
        <v>0.62030811237655603</v>
      </c>
      <c r="H74" s="87">
        <f t="shared" si="16"/>
        <v>5.5884302827919573E-6</v>
      </c>
      <c r="I74" s="88">
        <f t="shared" si="17"/>
        <v>-29296.839999999997</v>
      </c>
      <c r="J74" s="89">
        <f t="shared" si="18"/>
        <v>-0.37969188762344391</v>
      </c>
      <c r="K74" s="90">
        <f>VLOOKUP($C74,'2026'!$C$120:$U$217,VLOOKUP($L$4,Master!$D$9:$G$20,4,FALSE),FALSE)</f>
        <v>43173.289999999994</v>
      </c>
      <c r="L74" s="91">
        <f>VLOOKUP($C74,'2026'!$C$8:$U$105,VLOOKUP($L$4,Master!$D$9:$G$20,4,FALSE),FALSE)</f>
        <v>28978.62</v>
      </c>
      <c r="M74" s="91">
        <f t="shared" si="19"/>
        <v>0.67121639328390315</v>
      </c>
      <c r="N74" s="87">
        <f t="shared" si="20"/>
        <v>3.3835345491908553E-6</v>
      </c>
      <c r="O74" s="91">
        <f t="shared" si="21"/>
        <v>-14194.669999999995</v>
      </c>
      <c r="P74" s="92">
        <f t="shared" si="22"/>
        <v>-0.32878360671609685</v>
      </c>
      <c r="Q74" s="81"/>
    </row>
    <row r="75" spans="2:17" s="82" customFormat="1" ht="25.5" x14ac:dyDescent="0.2">
      <c r="B75" s="73"/>
      <c r="C75" s="168">
        <v>43001</v>
      </c>
      <c r="D75" s="83" t="s">
        <v>127</v>
      </c>
      <c r="E75" s="84">
        <f>IFERROR(INDEX('2026'!$C$120:$AC$217,MATCH($C75,'2026'!$C$120:$C$217,0),19),0)</f>
        <v>215806.68000000002</v>
      </c>
      <c r="F75" s="85">
        <f>IFERROR(INDEX('2026'!$C$8:$AC$105,MATCH($C75,'2026'!$C$8:$C$105,0),19),0)</f>
        <v>79827.59</v>
      </c>
      <c r="G75" s="86">
        <f t="shared" si="15"/>
        <v>0.36990323932512187</v>
      </c>
      <c r="H75" s="87">
        <f t="shared" si="16"/>
        <v>9.3206442799430208E-6</v>
      </c>
      <c r="I75" s="88">
        <f t="shared" si="17"/>
        <v>-135979.09000000003</v>
      </c>
      <c r="J75" s="89">
        <f t="shared" si="18"/>
        <v>-0.63009676067487819</v>
      </c>
      <c r="K75" s="90">
        <f>VLOOKUP($C75,'2026'!$C$120:$U$217,VLOOKUP($L$4,Master!$D$9:$G$20,4,FALSE),FALSE)</f>
        <v>58026.000000000022</v>
      </c>
      <c r="L75" s="91">
        <f>VLOOKUP($C75,'2026'!$C$8:$U$105,VLOOKUP($L$4,Master!$D$9:$G$20,4,FALSE),FALSE)</f>
        <v>49069.350000000006</v>
      </c>
      <c r="M75" s="91">
        <f t="shared" si="19"/>
        <v>0.84564419398200785</v>
      </c>
      <c r="N75" s="87">
        <f t="shared" si="20"/>
        <v>5.7293218597482665E-6</v>
      </c>
      <c r="O75" s="91">
        <f t="shared" si="21"/>
        <v>-8956.650000000016</v>
      </c>
      <c r="P75" s="92">
        <f t="shared" si="22"/>
        <v>-0.15435580601799215</v>
      </c>
      <c r="Q75" s="81"/>
    </row>
    <row r="76" spans="2:17" s="82" customFormat="1" ht="12.75" x14ac:dyDescent="0.2">
      <c r="B76" s="73"/>
      <c r="C76" s="168">
        <v>43101</v>
      </c>
      <c r="D76" s="83" t="s">
        <v>132</v>
      </c>
      <c r="E76" s="84">
        <f>IFERROR(INDEX('2026'!$C$120:$AC$217,MATCH($C76,'2026'!$C$120:$C$217,0),19),0)</f>
        <v>201546.99</v>
      </c>
      <c r="F76" s="85">
        <f>IFERROR(INDEX('2026'!$C$8:$AC$105,MATCH($C76,'2026'!$C$8:$C$105,0),19),0)</f>
        <v>63811.839999999997</v>
      </c>
      <c r="G76" s="86">
        <f t="shared" si="15"/>
        <v>0.31661023565769947</v>
      </c>
      <c r="H76" s="87">
        <f t="shared" si="16"/>
        <v>7.450650351446652E-6</v>
      </c>
      <c r="I76" s="88">
        <f t="shared" si="17"/>
        <v>-137735.15</v>
      </c>
      <c r="J76" s="89">
        <f t="shared" si="18"/>
        <v>-0.68338976434230048</v>
      </c>
      <c r="K76" s="90">
        <f>VLOOKUP($C76,'2026'!$C$120:$U$217,VLOOKUP($L$4,Master!$D$9:$G$20,4,FALSE),FALSE)</f>
        <v>78147.319999999978</v>
      </c>
      <c r="L76" s="91">
        <f>VLOOKUP($C76,'2026'!$C$8:$U$105,VLOOKUP($L$4,Master!$D$9:$G$20,4,FALSE),FALSE)</f>
        <v>38073.94</v>
      </c>
      <c r="M76" s="91">
        <f t="shared" si="19"/>
        <v>0.48720723884069234</v>
      </c>
      <c r="N76" s="87">
        <f t="shared" si="20"/>
        <v>4.4455012493286325E-6</v>
      </c>
      <c r="O76" s="91">
        <f t="shared" si="21"/>
        <v>-40073.379999999976</v>
      </c>
      <c r="P76" s="92">
        <f t="shared" si="22"/>
        <v>-0.51279276115930761</v>
      </c>
      <c r="Q76" s="81"/>
    </row>
    <row r="77" spans="2:17" s="82" customFormat="1" ht="12.75" x14ac:dyDescent="0.2">
      <c r="B77" s="73"/>
      <c r="C77" s="168">
        <v>43301</v>
      </c>
      <c r="D77" s="83" t="s">
        <v>129</v>
      </c>
      <c r="E77" s="84">
        <f>IFERROR(INDEX('2026'!$C$120:$AC$217,MATCH($C77,'2026'!$C$120:$C$217,0),19),0)</f>
        <v>604746.08999999985</v>
      </c>
      <c r="F77" s="85">
        <f>IFERROR(INDEX('2026'!$C$8:$AC$105,MATCH($C77,'2026'!$C$8:$C$105,0),19),0)</f>
        <v>257088.23</v>
      </c>
      <c r="G77" s="86">
        <f t="shared" si="15"/>
        <v>0.4251176390408743</v>
      </c>
      <c r="H77" s="87">
        <f t="shared" si="16"/>
        <v>3.0017540807509985E-5</v>
      </c>
      <c r="I77" s="88">
        <f t="shared" si="17"/>
        <v>-347657.85999999987</v>
      </c>
      <c r="J77" s="89">
        <f t="shared" si="18"/>
        <v>-0.57488236095912582</v>
      </c>
      <c r="K77" s="90">
        <f>VLOOKUP($C77,'2026'!$C$120:$U$217,VLOOKUP($L$4,Master!$D$9:$G$20,4,FALSE),FALSE)</f>
        <v>277444.64999999991</v>
      </c>
      <c r="L77" s="91">
        <f>VLOOKUP($C77,'2026'!$C$8:$U$105,VLOOKUP($L$4,Master!$D$9:$G$20,4,FALSE),FALSE)</f>
        <v>153756.49</v>
      </c>
      <c r="M77" s="91">
        <f t="shared" si="19"/>
        <v>0.55418797947626686</v>
      </c>
      <c r="N77" s="87">
        <f t="shared" si="20"/>
        <v>1.7952559372299931E-5</v>
      </c>
      <c r="O77" s="91">
        <f t="shared" si="21"/>
        <v>-123688.15999999992</v>
      </c>
      <c r="P77" s="92">
        <f t="shared" si="22"/>
        <v>-0.44581202052373314</v>
      </c>
      <c r="Q77" s="81"/>
    </row>
    <row r="78" spans="2:17" s="82" customFormat="1" ht="12.75" x14ac:dyDescent="0.2">
      <c r="B78" s="73"/>
      <c r="C78" s="168">
        <v>43302</v>
      </c>
      <c r="D78" s="83" t="s">
        <v>69</v>
      </c>
      <c r="E78" s="84">
        <f>IFERROR(INDEX('2026'!$C$120:$AC$217,MATCH($C78,'2026'!$C$120:$C$217,0),19),0)</f>
        <v>453231.45000000007</v>
      </c>
      <c r="F78" s="85">
        <f>IFERROR(INDEX('2026'!$C$8:$AC$105,MATCH($C78,'2026'!$C$8:$C$105,0),19),0)</f>
        <v>397680.15000000008</v>
      </c>
      <c r="G78" s="86">
        <f t="shared" si="15"/>
        <v>0.87743282157493707</v>
      </c>
      <c r="H78" s="87">
        <f t="shared" si="16"/>
        <v>4.643300913060739E-5</v>
      </c>
      <c r="I78" s="88">
        <f t="shared" si="17"/>
        <v>-55551.299999999988</v>
      </c>
      <c r="J78" s="89">
        <f t="shared" si="18"/>
        <v>-0.12256717842506291</v>
      </c>
      <c r="K78" s="90">
        <f>VLOOKUP($C78,'2026'!$C$120:$U$217,VLOOKUP($L$4,Master!$D$9:$G$20,4,FALSE),FALSE)</f>
        <v>174582.31999999998</v>
      </c>
      <c r="L78" s="91">
        <f>VLOOKUP($C78,'2026'!$C$8:$U$105,VLOOKUP($L$4,Master!$D$9:$G$20,4,FALSE),FALSE)</f>
        <v>311227.18000000005</v>
      </c>
      <c r="M78" s="91">
        <f t="shared" si="19"/>
        <v>1.7826958651941394</v>
      </c>
      <c r="N78" s="87">
        <f t="shared" si="20"/>
        <v>3.6338787567428723E-5</v>
      </c>
      <c r="O78" s="91">
        <f t="shared" si="21"/>
        <v>136644.86000000007</v>
      </c>
      <c r="P78" s="92">
        <f t="shared" si="22"/>
        <v>0.78269586519413936</v>
      </c>
      <c r="Q78" s="81"/>
    </row>
    <row r="79" spans="2:17" s="82" customFormat="1" ht="12.75" x14ac:dyDescent="0.2">
      <c r="B79" s="73"/>
      <c r="C79" s="168">
        <v>43303</v>
      </c>
      <c r="D79" s="83" t="s">
        <v>71</v>
      </c>
      <c r="E79" s="84">
        <f>IFERROR(INDEX('2026'!$C$120:$AC$217,MATCH($C79,'2026'!$C$120:$C$217,0),19),0)</f>
        <v>344839.08000000007</v>
      </c>
      <c r="F79" s="85">
        <f>IFERROR(INDEX('2026'!$C$8:$AC$105,MATCH($C79,'2026'!$C$8:$C$105,0),19),0)</f>
        <v>260601.37999999986</v>
      </c>
      <c r="G79" s="86">
        <f t="shared" si="15"/>
        <v>0.75571881238054517</v>
      </c>
      <c r="H79" s="87">
        <f t="shared" si="16"/>
        <v>3.0427735095626167E-5</v>
      </c>
      <c r="I79" s="88">
        <f t="shared" si="17"/>
        <v>-84237.700000000215</v>
      </c>
      <c r="J79" s="89">
        <f t="shared" si="18"/>
        <v>-0.24428118761945483</v>
      </c>
      <c r="K79" s="90">
        <f>VLOOKUP($C79,'2026'!$C$120:$U$217,VLOOKUP($L$4,Master!$D$9:$G$20,4,FALSE),FALSE)</f>
        <v>167435.02999999997</v>
      </c>
      <c r="L79" s="91">
        <f>VLOOKUP($C79,'2026'!$C$8:$U$105,VLOOKUP($L$4,Master!$D$9:$G$20,4,FALSE),FALSE)</f>
        <v>156464.58999999991</v>
      </c>
      <c r="M79" s="91">
        <f t="shared" si="19"/>
        <v>0.93447942165985176</v>
      </c>
      <c r="N79" s="87">
        <f t="shared" si="20"/>
        <v>1.8268756275833071E-5</v>
      </c>
      <c r="O79" s="91">
        <f t="shared" si="21"/>
        <v>-10970.440000000061</v>
      </c>
      <c r="P79" s="92">
        <f t="shared" si="22"/>
        <v>-6.5520578340148197E-2</v>
      </c>
      <c r="Q79" s="81"/>
    </row>
    <row r="80" spans="2:17" s="82" customFormat="1" ht="12.75" x14ac:dyDescent="0.2">
      <c r="B80" s="73"/>
      <c r="C80" s="168">
        <v>43401</v>
      </c>
      <c r="D80" s="83" t="s">
        <v>133</v>
      </c>
      <c r="E80" s="84">
        <f>IFERROR(INDEX('2026'!$C$120:$AC$217,MATCH($C80,'2026'!$C$120:$C$217,0),19),0)</f>
        <v>578486.99</v>
      </c>
      <c r="F80" s="85">
        <f>IFERROR(INDEX('2026'!$C$8:$AC$105,MATCH($C80,'2026'!$C$8:$C$105,0),19),0)</f>
        <v>346522.65999999992</v>
      </c>
      <c r="G80" s="86">
        <f t="shared" si="15"/>
        <v>0.59901547656240273</v>
      </c>
      <c r="H80" s="87">
        <f t="shared" si="16"/>
        <v>4.0459876701772404E-5</v>
      </c>
      <c r="I80" s="88">
        <f t="shared" si="17"/>
        <v>-231964.33000000007</v>
      </c>
      <c r="J80" s="89">
        <f t="shared" si="18"/>
        <v>-0.40098452343759722</v>
      </c>
      <c r="K80" s="90">
        <f>VLOOKUP($C80,'2026'!$C$120:$U$217,VLOOKUP($L$4,Master!$D$9:$G$20,4,FALSE),FALSE)</f>
        <v>254883.46999999991</v>
      </c>
      <c r="L80" s="91">
        <f>VLOOKUP($C80,'2026'!$C$8:$U$105,VLOOKUP($L$4,Master!$D$9:$G$20,4,FALSE),FALSE)</f>
        <v>215346.49999999988</v>
      </c>
      <c r="M80" s="91">
        <f t="shared" si="19"/>
        <v>0.84488217301812452</v>
      </c>
      <c r="N80" s="87">
        <f t="shared" si="20"/>
        <v>2.5143789552343352E-5</v>
      </c>
      <c r="O80" s="91">
        <f t="shared" si="21"/>
        <v>-39536.97000000003</v>
      </c>
      <c r="P80" s="92">
        <f t="shared" si="22"/>
        <v>-0.15511782698187546</v>
      </c>
      <c r="Q80" s="81"/>
    </row>
    <row r="81" spans="2:17" s="82" customFormat="1" ht="12.75" x14ac:dyDescent="0.2">
      <c r="B81" s="73"/>
      <c r="C81" s="168">
        <v>43402</v>
      </c>
      <c r="D81" s="83" t="s">
        <v>44</v>
      </c>
      <c r="E81" s="84">
        <f>IFERROR(INDEX('2026'!$C$120:$AC$217,MATCH($C81,'2026'!$C$120:$C$217,0),19),0)</f>
        <v>12504.33</v>
      </c>
      <c r="F81" s="85">
        <f>IFERROR(INDEX('2026'!$C$8:$AC$105,MATCH($C81,'2026'!$C$8:$C$105,0),19),0)</f>
        <v>7552.5</v>
      </c>
      <c r="G81" s="86">
        <f t="shared" si="15"/>
        <v>0.60399077759464126</v>
      </c>
      <c r="H81" s="87">
        <f t="shared" si="16"/>
        <v>8.8182752259299904E-7</v>
      </c>
      <c r="I81" s="88">
        <f t="shared" si="17"/>
        <v>-4951.83</v>
      </c>
      <c r="J81" s="89">
        <f t="shared" si="18"/>
        <v>-0.3960092224053588</v>
      </c>
      <c r="K81" s="90">
        <f>VLOOKUP($C81,'2026'!$C$120:$U$217,VLOOKUP($L$4,Master!$D$9:$G$20,4,FALSE),FALSE)</f>
        <v>6750.87</v>
      </c>
      <c r="L81" s="91">
        <f>VLOOKUP($C81,'2026'!$C$8:$U$105,VLOOKUP($L$4,Master!$D$9:$G$20,4,FALSE),FALSE)</f>
        <v>6226.25</v>
      </c>
      <c r="M81" s="91">
        <f t="shared" si="19"/>
        <v>0.92228853466293981</v>
      </c>
      <c r="N81" s="87">
        <f t="shared" si="20"/>
        <v>7.269749900754268E-7</v>
      </c>
      <c r="O81" s="91">
        <f t="shared" si="21"/>
        <v>-524.61999999999989</v>
      </c>
      <c r="P81" s="92">
        <f t="shared" si="22"/>
        <v>-7.7711465337060248E-2</v>
      </c>
      <c r="Q81" s="81"/>
    </row>
    <row r="82" spans="2:17" s="82" customFormat="1" ht="12.75" x14ac:dyDescent="0.2">
      <c r="B82" s="73"/>
      <c r="C82" s="168">
        <v>43501</v>
      </c>
      <c r="D82" s="83" t="s">
        <v>134</v>
      </c>
      <c r="E82" s="84">
        <f>IFERROR(INDEX('2026'!$C$120:$AC$217,MATCH($C82,'2026'!$C$120:$C$217,0),19),0)</f>
        <v>554447.94000000018</v>
      </c>
      <c r="F82" s="85">
        <f>IFERROR(INDEX('2026'!$C$8:$AC$105,MATCH($C82,'2026'!$C$8:$C$105,0),19),0)</f>
        <v>254236.5</v>
      </c>
      <c r="G82" s="86">
        <f t="shared" si="15"/>
        <v>0.45853989465629524</v>
      </c>
      <c r="H82" s="87">
        <f t="shared" si="16"/>
        <v>2.9684573710389277E-5</v>
      </c>
      <c r="I82" s="88">
        <f t="shared" si="17"/>
        <v>-300211.44000000018</v>
      </c>
      <c r="J82" s="89">
        <f t="shared" si="18"/>
        <v>-0.5414601053437047</v>
      </c>
      <c r="K82" s="90">
        <f>VLOOKUP($C82,'2026'!$C$120:$U$217,VLOOKUP($L$4,Master!$D$9:$G$20,4,FALSE),FALSE)</f>
        <v>176048.12000000008</v>
      </c>
      <c r="L82" s="91">
        <f>VLOOKUP($C82,'2026'!$C$8:$U$105,VLOOKUP($L$4,Master!$D$9:$G$20,4,FALSE),FALSE)</f>
        <v>138836.6</v>
      </c>
      <c r="M82" s="91">
        <f t="shared" si="19"/>
        <v>0.78862869992590623</v>
      </c>
      <c r="N82" s="87">
        <f t="shared" si="20"/>
        <v>1.6210517712444247E-5</v>
      </c>
      <c r="O82" s="91">
        <f t="shared" si="21"/>
        <v>-37211.520000000077</v>
      </c>
      <c r="P82" s="92">
        <f t="shared" si="22"/>
        <v>-0.21137130007409372</v>
      </c>
      <c r="Q82" s="81"/>
    </row>
    <row r="83" spans="2:17" s="82" customFormat="1" ht="12.75" x14ac:dyDescent="0.2">
      <c r="B83" s="73"/>
      <c r="C83" s="168">
        <v>43502</v>
      </c>
      <c r="D83" s="83" t="s">
        <v>56</v>
      </c>
      <c r="E83" s="84">
        <f>IFERROR(INDEX('2026'!$C$120:$AC$217,MATCH($C83,'2026'!$C$120:$C$217,0),19),0)</f>
        <v>445960.31000000006</v>
      </c>
      <c r="F83" s="85">
        <f>IFERROR(INDEX('2026'!$C$8:$AC$105,MATCH($C83,'2026'!$C$8:$C$105,0),19),0)</f>
        <v>252530.33000000002</v>
      </c>
      <c r="G83" s="86">
        <f t="shared" si="15"/>
        <v>0.56626189447217845</v>
      </c>
      <c r="H83" s="87">
        <f t="shared" si="16"/>
        <v>2.9485361838264487E-5</v>
      </c>
      <c r="I83" s="88">
        <f t="shared" si="17"/>
        <v>-193429.98000000004</v>
      </c>
      <c r="J83" s="89">
        <f t="shared" si="18"/>
        <v>-0.43373810552782155</v>
      </c>
      <c r="K83" s="90">
        <f>VLOOKUP($C83,'2026'!$C$120:$U$217,VLOOKUP($L$4,Master!$D$9:$G$20,4,FALSE),FALSE)</f>
        <v>155024.65999999997</v>
      </c>
      <c r="L83" s="91">
        <f>VLOOKUP($C83,'2026'!$C$8:$U$105,VLOOKUP($L$4,Master!$D$9:$G$20,4,FALSE),FALSE)</f>
        <v>217002.63000000003</v>
      </c>
      <c r="M83" s="91">
        <f t="shared" si="19"/>
        <v>1.3997942649898414</v>
      </c>
      <c r="N83" s="87">
        <f t="shared" si="20"/>
        <v>2.5337158769819962E-5</v>
      </c>
      <c r="O83" s="91">
        <f t="shared" si="21"/>
        <v>61977.970000000059</v>
      </c>
      <c r="P83" s="92">
        <f t="shared" si="22"/>
        <v>0.39979426498984144</v>
      </c>
      <c r="Q83" s="81"/>
    </row>
    <row r="84" spans="2:17" s="82" customFormat="1" ht="12.75" x14ac:dyDescent="0.2">
      <c r="B84" s="73"/>
      <c r="C84" s="168">
        <v>43701</v>
      </c>
      <c r="D84" s="83" t="s">
        <v>141</v>
      </c>
      <c r="E84" s="84">
        <f>IFERROR(INDEX('2026'!$C$120:$AC$217,MATCH($C84,'2026'!$C$120:$C$217,0),19),0)</f>
        <v>26827653.520000041</v>
      </c>
      <c r="F84" s="85">
        <f>IFERROR(INDEX('2026'!$C$8:$AC$105,MATCH($C84,'2026'!$C$8:$C$105,0),19),0)</f>
        <v>6815919.2300000004</v>
      </c>
      <c r="G84" s="86">
        <f t="shared" si="15"/>
        <v>0.25406318986931625</v>
      </c>
      <c r="H84" s="87">
        <f t="shared" si="16"/>
        <v>7.958245837517223E-4</v>
      </c>
      <c r="I84" s="88">
        <f t="shared" si="17"/>
        <v>-20011734.29000004</v>
      </c>
      <c r="J84" s="89">
        <f t="shared" si="18"/>
        <v>-0.7459368101306838</v>
      </c>
      <c r="K84" s="90">
        <f>VLOOKUP($C84,'2026'!$C$120:$U$217,VLOOKUP($L$4,Master!$D$9:$G$20,4,FALSE),FALSE)</f>
        <v>12121533.970000023</v>
      </c>
      <c r="L84" s="91">
        <f>VLOOKUP($C84,'2026'!$C$8:$U$105,VLOOKUP($L$4,Master!$D$9:$G$20,4,FALSE),FALSE)</f>
        <v>2861550.7600000002</v>
      </c>
      <c r="M84" s="91">
        <f t="shared" si="19"/>
        <v>0.236071669401096</v>
      </c>
      <c r="N84" s="87">
        <f t="shared" si="20"/>
        <v>3.3411376596688701E-4</v>
      </c>
      <c r="O84" s="91">
        <f t="shared" si="21"/>
        <v>-9259983.2100000232</v>
      </c>
      <c r="P84" s="92">
        <f t="shared" si="22"/>
        <v>-0.76392833059890408</v>
      </c>
      <c r="Q84" s="81"/>
    </row>
    <row r="85" spans="2:17" s="82" customFormat="1" ht="12.75" x14ac:dyDescent="0.2">
      <c r="B85" s="73"/>
      <c r="C85" s="168">
        <v>50201</v>
      </c>
      <c r="D85" s="83" t="s">
        <v>76</v>
      </c>
      <c r="E85" s="84">
        <f>IFERROR(INDEX('2026'!$C$120:$AC$217,MATCH($C85,'2026'!$C$120:$C$217,0),19),0)</f>
        <v>145005.54</v>
      </c>
      <c r="F85" s="85">
        <f>IFERROR(INDEX('2026'!$C$8:$AC$105,MATCH($C85,'2026'!$C$8:$C$105,0),19),0)</f>
        <v>95395.67</v>
      </c>
      <c r="G85" s="86">
        <f t="shared" si="15"/>
        <v>0.65787603701210307</v>
      </c>
      <c r="H85" s="87">
        <f t="shared" si="16"/>
        <v>1.1138368400158794E-5</v>
      </c>
      <c r="I85" s="88">
        <f t="shared" si="17"/>
        <v>-49609.87000000001</v>
      </c>
      <c r="J85" s="89">
        <f t="shared" si="18"/>
        <v>-0.34212396298789693</v>
      </c>
      <c r="K85" s="90">
        <f>VLOOKUP($C85,'2026'!$C$120:$U$217,VLOOKUP($L$4,Master!$D$9:$G$20,4,FALSE),FALSE)</f>
        <v>65396.139999999985</v>
      </c>
      <c r="L85" s="91">
        <f>VLOOKUP($C85,'2026'!$C$8:$U$105,VLOOKUP($L$4,Master!$D$9:$G$20,4,FALSE),FALSE)</f>
        <v>48089.469999999994</v>
      </c>
      <c r="M85" s="91">
        <f t="shared" si="19"/>
        <v>0.73535639871099434</v>
      </c>
      <c r="N85" s="87">
        <f t="shared" si="20"/>
        <v>5.6149113793989204E-6</v>
      </c>
      <c r="O85" s="91">
        <f t="shared" si="21"/>
        <v>-17306.669999999991</v>
      </c>
      <c r="P85" s="92">
        <f t="shared" si="22"/>
        <v>-0.26464360128900566</v>
      </c>
      <c r="Q85" s="81"/>
    </row>
    <row r="86" spans="2:17" s="82" customFormat="1" ht="12.75" x14ac:dyDescent="0.2">
      <c r="B86" s="73"/>
      <c r="C86" s="168">
        <v>50301</v>
      </c>
      <c r="D86" s="83" t="s">
        <v>77</v>
      </c>
      <c r="E86" s="84">
        <f>IFERROR(INDEX('2026'!$C$120:$AC$217,MATCH($C86,'2026'!$C$120:$C$217,0),19),0)</f>
        <v>549468.98000000021</v>
      </c>
      <c r="F86" s="85">
        <f>IFERROR(INDEX('2026'!$C$8:$AC$105,MATCH($C86,'2026'!$C$8:$C$105,0),19),0)</f>
        <v>318701.98</v>
      </c>
      <c r="G86" s="86">
        <f t="shared" si="15"/>
        <v>0.58001814770326043</v>
      </c>
      <c r="H86" s="87">
        <f t="shared" si="16"/>
        <v>3.7211542862480439E-5</v>
      </c>
      <c r="I86" s="88">
        <f t="shared" si="17"/>
        <v>-230767.00000000023</v>
      </c>
      <c r="J86" s="89">
        <f t="shared" si="18"/>
        <v>-0.41998185229673957</v>
      </c>
      <c r="K86" s="90">
        <f>VLOOKUP($C86,'2026'!$C$120:$U$217,VLOOKUP($L$4,Master!$D$9:$G$20,4,FALSE),FALSE)</f>
        <v>282871.55000000005</v>
      </c>
      <c r="L86" s="91">
        <f>VLOOKUP($C86,'2026'!$C$8:$U$105,VLOOKUP($L$4,Master!$D$9:$G$20,4,FALSE),FALSE)</f>
        <v>163437.81</v>
      </c>
      <c r="M86" s="91">
        <f t="shared" si="19"/>
        <v>0.57778101049752073</v>
      </c>
      <c r="N86" s="87">
        <f t="shared" si="20"/>
        <v>1.908294724797422E-5</v>
      </c>
      <c r="O86" s="91">
        <f t="shared" si="21"/>
        <v>-119433.74000000005</v>
      </c>
      <c r="P86" s="92">
        <f t="shared" si="22"/>
        <v>-0.42221898950247921</v>
      </c>
      <c r="Q86" s="81"/>
    </row>
    <row r="87" spans="2:17" s="82" customFormat="1" ht="12.75" x14ac:dyDescent="0.2">
      <c r="B87" s="73"/>
      <c r="C87" s="168">
        <v>50401</v>
      </c>
      <c r="D87" s="83" t="s">
        <v>78</v>
      </c>
      <c r="E87" s="84">
        <f>IFERROR(INDEX('2026'!$C$120:$AC$217,MATCH($C87,'2026'!$C$120:$C$217,0),19),0)</f>
        <v>450880.86</v>
      </c>
      <c r="F87" s="85">
        <f>IFERROR(INDEX('2026'!$C$8:$AC$105,MATCH($C87,'2026'!$C$8:$C$105,0),19),0)</f>
        <v>425000.29000000004</v>
      </c>
      <c r="G87" s="86">
        <f t="shared" si="15"/>
        <v>0.94259998084638152</v>
      </c>
      <c r="H87" s="87">
        <f t="shared" si="16"/>
        <v>4.96229000770614E-5</v>
      </c>
      <c r="I87" s="88">
        <f t="shared" si="17"/>
        <v>-25880.569999999949</v>
      </c>
      <c r="J87" s="89">
        <f t="shared" si="18"/>
        <v>-5.7400019153618427E-2</v>
      </c>
      <c r="K87" s="90">
        <f>VLOOKUP($C87,'2026'!$C$120:$U$217,VLOOKUP($L$4,Master!$D$9:$G$20,4,FALSE),FALSE)</f>
        <v>189874.78000000006</v>
      </c>
      <c r="L87" s="91">
        <f>VLOOKUP($C87,'2026'!$C$8:$U$105,VLOOKUP($L$4,Master!$D$9:$G$20,4,FALSE),FALSE)</f>
        <v>382340.65</v>
      </c>
      <c r="M87" s="91">
        <f t="shared" si="19"/>
        <v>2.0136463094256114</v>
      </c>
      <c r="N87" s="87">
        <f t="shared" si="20"/>
        <v>4.464197393923826E-5</v>
      </c>
      <c r="O87" s="91">
        <f t="shared" si="21"/>
        <v>192465.86999999997</v>
      </c>
      <c r="P87" s="92">
        <f t="shared" si="22"/>
        <v>1.0136463094256114</v>
      </c>
      <c r="Q87" s="81"/>
    </row>
    <row r="88" spans="2:17" s="82" customFormat="1" ht="12.75" x14ac:dyDescent="0.2">
      <c r="B88" s="73"/>
      <c r="C88" s="168">
        <v>50801</v>
      </c>
      <c r="D88" s="83" t="s">
        <v>79</v>
      </c>
      <c r="E88" s="84">
        <f>IFERROR(INDEX('2026'!$C$120:$AC$217,MATCH($C88,'2026'!$C$120:$C$217,0),19),0)</f>
        <v>90994.76</v>
      </c>
      <c r="F88" s="85">
        <f>IFERROR(INDEX('2026'!$C$8:$AC$105,MATCH($C88,'2026'!$C$8:$C$105,0),19),0)</f>
        <v>90994.76</v>
      </c>
      <c r="G88" s="86">
        <f t="shared" si="15"/>
        <v>1</v>
      </c>
      <c r="H88" s="87">
        <f t="shared" si="16"/>
        <v>1.0624519533895336E-5</v>
      </c>
      <c r="I88" s="88">
        <f t="shared" si="17"/>
        <v>0</v>
      </c>
      <c r="J88" s="89">
        <f t="shared" si="18"/>
        <v>0</v>
      </c>
      <c r="K88" s="90">
        <f>VLOOKUP($C88,'2026'!$C$120:$U$217,VLOOKUP($L$4,Master!$D$9:$G$20,4,FALSE),FALSE)</f>
        <v>45497.38</v>
      </c>
      <c r="L88" s="91">
        <f>VLOOKUP($C88,'2026'!$C$8:$U$105,VLOOKUP($L$4,Master!$D$9:$G$20,4,FALSE),FALSE)</f>
        <v>45497.38</v>
      </c>
      <c r="M88" s="91">
        <f t="shared" si="19"/>
        <v>1</v>
      </c>
      <c r="N88" s="87">
        <f t="shared" si="20"/>
        <v>5.312259766947668E-6</v>
      </c>
      <c r="O88" s="91">
        <f t="shared" si="21"/>
        <v>0</v>
      </c>
      <c r="P88" s="92">
        <f t="shared" si="22"/>
        <v>0</v>
      </c>
      <c r="Q88" s="81"/>
    </row>
    <row r="89" spans="2:17" s="82" customFormat="1" ht="12.75" x14ac:dyDescent="0.2">
      <c r="B89" s="73"/>
      <c r="C89" s="168">
        <v>50901</v>
      </c>
      <c r="D89" s="83" t="s">
        <v>80</v>
      </c>
      <c r="E89" s="84">
        <f>IFERROR(INDEX('2026'!$C$120:$AC$217,MATCH($C89,'2026'!$C$120:$C$217,0),19),0)</f>
        <v>7398824.7700000014</v>
      </c>
      <c r="F89" s="85">
        <f>IFERROR(INDEX('2026'!$C$8:$AC$105,MATCH($C89,'2026'!$C$8:$C$105,0),19),0)</f>
        <v>2302156.8200000003</v>
      </c>
      <c r="G89" s="86">
        <f t="shared" si="15"/>
        <v>0.3111516884863324</v>
      </c>
      <c r="H89" s="87">
        <f t="shared" si="16"/>
        <v>2.6879910562081126E-4</v>
      </c>
      <c r="I89" s="88">
        <f t="shared" si="17"/>
        <v>-5096667.9500000011</v>
      </c>
      <c r="J89" s="89">
        <f t="shared" si="18"/>
        <v>-0.68884831151366765</v>
      </c>
      <c r="K89" s="90">
        <f>VLOOKUP($C89,'2026'!$C$120:$U$217,VLOOKUP($L$4,Master!$D$9:$G$20,4,FALSE),FALSE)</f>
        <v>3756116.5400000005</v>
      </c>
      <c r="L89" s="91">
        <f>VLOOKUP($C89,'2026'!$C$8:$U$105,VLOOKUP($L$4,Master!$D$9:$G$20,4,FALSE),FALSE)</f>
        <v>1314907.8</v>
      </c>
      <c r="M89" s="91">
        <f t="shared" si="19"/>
        <v>0.35007108698496342</v>
      </c>
      <c r="N89" s="87">
        <f t="shared" si="20"/>
        <v>1.5352822081591668E-4</v>
      </c>
      <c r="O89" s="91">
        <f t="shared" si="21"/>
        <v>-2441208.7400000002</v>
      </c>
      <c r="P89" s="92">
        <f t="shared" si="22"/>
        <v>-0.64992891301503652</v>
      </c>
      <c r="Q89" s="81"/>
    </row>
    <row r="90" spans="2:17" s="82" customFormat="1" ht="25.5" x14ac:dyDescent="0.2">
      <c r="B90" s="73"/>
      <c r="C90" s="168">
        <v>51001</v>
      </c>
      <c r="D90" s="83" t="s">
        <v>81</v>
      </c>
      <c r="E90" s="84">
        <f>IFERROR(INDEX('2026'!$C$120:$AC$217,MATCH($C90,'2026'!$C$120:$C$217,0),19),0)</f>
        <v>188007.2</v>
      </c>
      <c r="F90" s="85">
        <f>IFERROR(INDEX('2026'!$C$8:$AC$105,MATCH($C90,'2026'!$C$8:$C$105,0),19),0)</f>
        <v>238973.99</v>
      </c>
      <c r="G90" s="86">
        <f t="shared" si="15"/>
        <v>1.2710895646549705</v>
      </c>
      <c r="H90" s="87">
        <f t="shared" si="16"/>
        <v>2.7902527847184922E-5</v>
      </c>
      <c r="I90" s="88">
        <f t="shared" si="17"/>
        <v>50966.789999999979</v>
      </c>
      <c r="J90" s="89">
        <f t="shared" si="18"/>
        <v>0.27108956465497053</v>
      </c>
      <c r="K90" s="90">
        <f>VLOOKUP($C90,'2026'!$C$120:$U$217,VLOOKUP($L$4,Master!$D$9:$G$20,4,FALSE),FALSE)</f>
        <v>92555.72</v>
      </c>
      <c r="L90" s="91">
        <f>VLOOKUP($C90,'2026'!$C$8:$U$105,VLOOKUP($L$4,Master!$D$9:$G$20,4,FALSE),FALSE)</f>
        <v>147910.46000000002</v>
      </c>
      <c r="M90" s="91">
        <f t="shared" si="19"/>
        <v>1.5980693575718499</v>
      </c>
      <c r="N90" s="87">
        <f t="shared" si="20"/>
        <v>1.7269978749737294E-5</v>
      </c>
      <c r="O90" s="91">
        <f t="shared" si="21"/>
        <v>55354.74000000002</v>
      </c>
      <c r="P90" s="92">
        <f t="shared" si="22"/>
        <v>0.59806935757184987</v>
      </c>
      <c r="Q90" s="81"/>
    </row>
    <row r="91" spans="2:17" s="82" customFormat="1" ht="12.75" x14ac:dyDescent="0.2">
      <c r="B91" s="73"/>
      <c r="C91" s="168">
        <v>51101</v>
      </c>
      <c r="D91" s="83" t="s">
        <v>82</v>
      </c>
      <c r="E91" s="84">
        <f>IFERROR(INDEX('2026'!$C$120:$AC$217,MATCH($C91,'2026'!$C$120:$C$217,0),19),0)</f>
        <v>66666.66</v>
      </c>
      <c r="F91" s="85">
        <f>IFERROR(INDEX('2026'!$C$8:$AC$105,MATCH($C91,'2026'!$C$8:$C$105,0),19),0)</f>
        <v>66666.66</v>
      </c>
      <c r="G91" s="86">
        <f t="shared" ref="G91:G106" si="23">IFERROR(F91/E91,0)</f>
        <v>1</v>
      </c>
      <c r="H91" s="87">
        <f t="shared" ref="H91:H106" si="24">F91/$D$4</f>
        <v>7.783978235994677E-6</v>
      </c>
      <c r="I91" s="88">
        <f t="shared" ref="I91:I106" si="25">F91-E91</f>
        <v>0</v>
      </c>
      <c r="J91" s="89">
        <f t="shared" ref="J91:J106" si="26">IFERROR(I91/E91,0)</f>
        <v>0</v>
      </c>
      <c r="K91" s="90">
        <f>VLOOKUP($C91,'2026'!$C$120:$U$217,VLOOKUP($L$4,Master!$D$9:$G$20,4,FALSE),FALSE)</f>
        <v>33333.33</v>
      </c>
      <c r="L91" s="91">
        <f>VLOOKUP($C91,'2026'!$C$8:$U$105,VLOOKUP($L$4,Master!$D$9:$G$20,4,FALSE),FALSE)</f>
        <v>33333.33</v>
      </c>
      <c r="M91" s="91">
        <f t="shared" ref="M91:M106" si="27">IFERROR(L91/K91,0)</f>
        <v>1</v>
      </c>
      <c r="N91" s="87">
        <f t="shared" ref="N91:N106" si="28">L91/$D$4</f>
        <v>3.8919891179973385E-6</v>
      </c>
      <c r="O91" s="91">
        <f t="shared" ref="O91:O106" si="29">L91-K91</f>
        <v>0</v>
      </c>
      <c r="P91" s="92">
        <f t="shared" ref="P91:P106" si="30">IFERROR(O91/K91,0)</f>
        <v>0</v>
      </c>
      <c r="Q91" s="81"/>
    </row>
    <row r="92" spans="2:17" s="82" customFormat="1" ht="12.75" x14ac:dyDescent="0.2">
      <c r="B92" s="73"/>
      <c r="C92" s="168">
        <v>51301</v>
      </c>
      <c r="D92" s="83" t="s">
        <v>83</v>
      </c>
      <c r="E92" s="84">
        <f>IFERROR(INDEX('2026'!$C$120:$AC$217,MATCH($C92,'2026'!$C$120:$C$217,0),19),0)</f>
        <v>74011.459999999992</v>
      </c>
      <c r="F92" s="85">
        <f>IFERROR(INDEX('2026'!$C$8:$AC$105,MATCH($C92,'2026'!$C$8:$C$105,0),19),0)</f>
        <v>42321.75</v>
      </c>
      <c r="G92" s="86">
        <f t="shared" si="23"/>
        <v>0.57182698463183956</v>
      </c>
      <c r="H92" s="87">
        <f t="shared" si="24"/>
        <v>4.941474207785536E-6</v>
      </c>
      <c r="I92" s="88">
        <f t="shared" si="25"/>
        <v>-31689.709999999992</v>
      </c>
      <c r="J92" s="89">
        <f t="shared" si="26"/>
        <v>-0.42817301536816049</v>
      </c>
      <c r="K92" s="90">
        <f>VLOOKUP($C92,'2026'!$C$120:$U$217,VLOOKUP($L$4,Master!$D$9:$G$20,4,FALSE),FALSE)</f>
        <v>34930.789999999994</v>
      </c>
      <c r="L92" s="91">
        <f>VLOOKUP($C92,'2026'!$C$8:$U$105,VLOOKUP($L$4,Master!$D$9:$G$20,4,FALSE),FALSE)</f>
        <v>29261.250000000004</v>
      </c>
      <c r="M92" s="91">
        <f t="shared" si="27"/>
        <v>0.83769219075778156</v>
      </c>
      <c r="N92" s="87">
        <f t="shared" si="28"/>
        <v>3.4165343390234226E-6</v>
      </c>
      <c r="O92" s="91">
        <f t="shared" si="29"/>
        <v>-5669.53999999999</v>
      </c>
      <c r="P92" s="92">
        <f t="shared" si="30"/>
        <v>-0.16230780924221844</v>
      </c>
      <c r="Q92" s="81"/>
    </row>
    <row r="93" spans="2:17" s="82" customFormat="1" ht="12.75" x14ac:dyDescent="0.2">
      <c r="B93" s="73"/>
      <c r="C93" s="168">
        <v>51401</v>
      </c>
      <c r="D93" s="83" t="s">
        <v>84</v>
      </c>
      <c r="E93" s="84">
        <f>IFERROR(INDEX('2026'!$C$120:$AC$217,MATCH($C93,'2026'!$C$120:$C$217,0),19),0)</f>
        <v>16530.75</v>
      </c>
      <c r="F93" s="85">
        <f>IFERROR(INDEX('2026'!$C$8:$AC$105,MATCH($C93,'2026'!$C$8:$C$105,0),19),0)</f>
        <v>10344.849999999999</v>
      </c>
      <c r="G93" s="86">
        <f t="shared" si="23"/>
        <v>0.62579435294829322</v>
      </c>
      <c r="H93" s="87">
        <f t="shared" si="24"/>
        <v>1.2078614296055856E-6</v>
      </c>
      <c r="I93" s="88">
        <f t="shared" si="25"/>
        <v>-6185.9000000000015</v>
      </c>
      <c r="J93" s="89">
        <f t="shared" si="26"/>
        <v>-0.37420564705170678</v>
      </c>
      <c r="K93" s="90">
        <f>VLOOKUP($C93,'2026'!$C$120:$U$217,VLOOKUP($L$4,Master!$D$9:$G$20,4,FALSE),FALSE)</f>
        <v>8017.0099999999993</v>
      </c>
      <c r="L93" s="91">
        <f>VLOOKUP($C93,'2026'!$C$8:$U$105,VLOOKUP($L$4,Master!$D$9:$G$20,4,FALSE),FALSE)</f>
        <v>4774.53</v>
      </c>
      <c r="M93" s="91">
        <f t="shared" si="27"/>
        <v>0.59554996189352394</v>
      </c>
      <c r="N93" s="87">
        <f t="shared" si="28"/>
        <v>5.5747261985381689E-7</v>
      </c>
      <c r="O93" s="91">
        <f t="shared" si="29"/>
        <v>-3242.4799999999996</v>
      </c>
      <c r="P93" s="92">
        <f t="shared" si="30"/>
        <v>-0.40445003810647606</v>
      </c>
      <c r="Q93" s="81"/>
    </row>
    <row r="94" spans="2:17" s="82" customFormat="1" ht="12.75" x14ac:dyDescent="0.2">
      <c r="B94" s="73"/>
      <c r="C94" s="168">
        <v>51601</v>
      </c>
      <c r="D94" s="83" t="s">
        <v>85</v>
      </c>
      <c r="E94" s="84">
        <f>IFERROR(INDEX('2026'!$C$120:$AC$217,MATCH($C94,'2026'!$C$120:$C$217,0),19),0)</f>
        <v>94094.249999999971</v>
      </c>
      <c r="F94" s="85">
        <f>IFERROR(INDEX('2026'!$C$8:$AC$105,MATCH($C94,'2026'!$C$8:$C$105,0),19),0)</f>
        <v>72513.300000000017</v>
      </c>
      <c r="G94" s="86">
        <f t="shared" si="23"/>
        <v>0.77064539012745237</v>
      </c>
      <c r="H94" s="87">
        <f t="shared" si="24"/>
        <v>8.4666300819653013E-6</v>
      </c>
      <c r="I94" s="88">
        <f t="shared" si="25"/>
        <v>-21580.949999999953</v>
      </c>
      <c r="J94" s="89">
        <f t="shared" si="26"/>
        <v>-0.22935460987254758</v>
      </c>
      <c r="K94" s="90">
        <f>VLOOKUP($C94,'2026'!$C$120:$U$217,VLOOKUP($L$4,Master!$D$9:$G$20,4,FALSE),FALSE)</f>
        <v>46021.549999999981</v>
      </c>
      <c r="L94" s="91">
        <f>VLOOKUP($C94,'2026'!$C$8:$U$105,VLOOKUP($L$4,Master!$D$9:$G$20,4,FALSE),FALSE)</f>
        <v>36845.60000000002</v>
      </c>
      <c r="M94" s="91">
        <f t="shared" si="27"/>
        <v>0.80061623304734486</v>
      </c>
      <c r="N94" s="87">
        <f t="shared" si="28"/>
        <v>4.3020806575905491E-6</v>
      </c>
      <c r="O94" s="91">
        <f t="shared" si="29"/>
        <v>-9175.9499999999607</v>
      </c>
      <c r="P94" s="92">
        <f t="shared" si="30"/>
        <v>-0.19938376695265511</v>
      </c>
      <c r="Q94" s="81"/>
    </row>
    <row r="95" spans="2:17" s="82" customFormat="1" ht="12.75" x14ac:dyDescent="0.2">
      <c r="B95" s="73"/>
      <c r="C95" s="168">
        <v>51801</v>
      </c>
      <c r="D95" s="83" t="s">
        <v>138</v>
      </c>
      <c r="E95" s="84">
        <f>IFERROR(INDEX('2026'!$C$120:$AC$217,MATCH($C95,'2026'!$C$120:$C$217,0),19),0)</f>
        <v>3596666.7</v>
      </c>
      <c r="F95" s="85">
        <f>IFERROR(INDEX('2026'!$C$8:$AC$105,MATCH($C95,'2026'!$C$8:$C$105,0),19),0)</f>
        <v>3546666.7</v>
      </c>
      <c r="G95" s="86">
        <f t="shared" si="23"/>
        <v>0.98609823923912665</v>
      </c>
      <c r="H95" s="87">
        <f t="shared" si="24"/>
        <v>4.1410768745767465E-4</v>
      </c>
      <c r="I95" s="88">
        <f t="shared" si="25"/>
        <v>-50000</v>
      </c>
      <c r="J95" s="89">
        <f t="shared" si="26"/>
        <v>-1.3901760760873393E-2</v>
      </c>
      <c r="K95" s="90">
        <f>VLOOKUP($C95,'2026'!$C$120:$U$217,VLOOKUP($L$4,Master!$D$9:$G$20,4,FALSE),FALSE)</f>
        <v>1798333.33</v>
      </c>
      <c r="L95" s="91">
        <f>VLOOKUP($C95,'2026'!$C$8:$U$105,VLOOKUP($L$4,Master!$D$9:$G$20,4,FALSE),FALSE)</f>
        <v>3546666.7</v>
      </c>
      <c r="M95" s="91">
        <f t="shared" si="27"/>
        <v>1.9721965004118565</v>
      </c>
      <c r="N95" s="87">
        <f t="shared" si="28"/>
        <v>4.1410768745767465E-4</v>
      </c>
      <c r="O95" s="91">
        <f t="shared" si="29"/>
        <v>1748333.37</v>
      </c>
      <c r="P95" s="92">
        <f t="shared" si="30"/>
        <v>0.97219650041185635</v>
      </c>
      <c r="Q95" s="81"/>
    </row>
    <row r="96" spans="2:17" s="82" customFormat="1" ht="25.5" x14ac:dyDescent="0.2">
      <c r="B96" s="73"/>
      <c r="C96" s="168">
        <v>51901</v>
      </c>
      <c r="D96" s="83" t="s">
        <v>139</v>
      </c>
      <c r="E96" s="84">
        <f>IFERROR(INDEX('2026'!$C$120:$AC$217,MATCH($C96,'2026'!$C$120:$C$217,0),19),0)</f>
        <v>67790.8</v>
      </c>
      <c r="F96" s="85">
        <f>IFERROR(INDEX('2026'!$C$8:$AC$105,MATCH($C96,'2026'!$C$8:$C$105,0),19),0)</f>
        <v>57636.179999999993</v>
      </c>
      <c r="G96" s="86">
        <f t="shared" si="23"/>
        <v>0.85020651769856659</v>
      </c>
      <c r="H96" s="87">
        <f t="shared" si="24"/>
        <v>6.729582233846297E-6</v>
      </c>
      <c r="I96" s="88">
        <f t="shared" si="25"/>
        <v>-10154.62000000001</v>
      </c>
      <c r="J96" s="89">
        <f t="shared" si="26"/>
        <v>-0.14979348230143338</v>
      </c>
      <c r="K96" s="90">
        <f>VLOOKUP($C96,'2026'!$C$120:$U$217,VLOOKUP($L$4,Master!$D$9:$G$20,4,FALSE),FALSE)</f>
        <v>33626.129999999997</v>
      </c>
      <c r="L96" s="91">
        <f>VLOOKUP($C96,'2026'!$C$8:$U$105,VLOOKUP($L$4,Master!$D$9:$G$20,4,FALSE),FALSE)</f>
        <v>37756.89</v>
      </c>
      <c r="M96" s="91">
        <f t="shared" si="27"/>
        <v>1.1228437527601303</v>
      </c>
      <c r="N96" s="87">
        <f t="shared" si="28"/>
        <v>4.4084825911309346E-6</v>
      </c>
      <c r="O96" s="91">
        <f t="shared" si="29"/>
        <v>4130.760000000002</v>
      </c>
      <c r="P96" s="92">
        <f t="shared" si="30"/>
        <v>0.12284375276013036</v>
      </c>
      <c r="Q96" s="81"/>
    </row>
    <row r="97" spans="2:17" s="82" customFormat="1" ht="12.75" x14ac:dyDescent="0.2">
      <c r="B97" s="73"/>
      <c r="C97" s="168">
        <v>52001</v>
      </c>
      <c r="D97" s="83" t="s">
        <v>86</v>
      </c>
      <c r="E97" s="84">
        <f>IFERROR(INDEX('2026'!$C$120:$AC$217,MATCH($C97,'2026'!$C$120:$C$217,0),19),0)</f>
        <v>425752.11000000004</v>
      </c>
      <c r="F97" s="85">
        <f>IFERROR(INDEX('2026'!$C$8:$AC$105,MATCH($C97,'2026'!$C$8:$C$105,0),19),0)</f>
        <v>295924.64</v>
      </c>
      <c r="G97" s="86">
        <f t="shared" si="23"/>
        <v>0.69506323761965616</v>
      </c>
      <c r="H97" s="87">
        <f t="shared" si="24"/>
        <v>3.4552067814025178E-5</v>
      </c>
      <c r="I97" s="88">
        <f t="shared" si="25"/>
        <v>-129827.47000000003</v>
      </c>
      <c r="J97" s="89">
        <f t="shared" si="26"/>
        <v>-0.30493676238034384</v>
      </c>
      <c r="K97" s="90">
        <f>VLOOKUP($C97,'2026'!$C$120:$U$217,VLOOKUP($L$4,Master!$D$9:$G$20,4,FALSE),FALSE)</f>
        <v>240923.80000000005</v>
      </c>
      <c r="L97" s="91">
        <f>VLOOKUP($C97,'2026'!$C$8:$U$105,VLOOKUP($L$4,Master!$D$9:$G$20,4,FALSE),FALSE)</f>
        <v>202151.32000000004</v>
      </c>
      <c r="M97" s="91">
        <f t="shared" si="27"/>
        <v>0.8390674561832413</v>
      </c>
      <c r="N97" s="87">
        <f t="shared" si="28"/>
        <v>2.3603124489176381E-5</v>
      </c>
      <c r="O97" s="91">
        <f t="shared" si="29"/>
        <v>-38772.48000000001</v>
      </c>
      <c r="P97" s="92">
        <f t="shared" si="30"/>
        <v>-0.16093254381675867</v>
      </c>
      <c r="Q97" s="81"/>
    </row>
    <row r="98" spans="2:17" s="82" customFormat="1" ht="12.75" x14ac:dyDescent="0.2">
      <c r="B98" s="73"/>
      <c r="C98" s="168">
        <v>52301</v>
      </c>
      <c r="D98" s="83" t="s">
        <v>87</v>
      </c>
      <c r="E98" s="84">
        <f>IFERROR(INDEX('2026'!$C$120:$AC$217,MATCH($C98,'2026'!$C$120:$C$217,0),19),0)</f>
        <v>89079.319999999992</v>
      </c>
      <c r="F98" s="85">
        <f>IFERROR(INDEX('2026'!$C$8:$AC$105,MATCH($C98,'2026'!$C$8:$C$105,0),19),0)</f>
        <v>54823.53</v>
      </c>
      <c r="G98" s="86">
        <f t="shared" si="23"/>
        <v>0.61544621130920174</v>
      </c>
      <c r="H98" s="87">
        <f t="shared" si="24"/>
        <v>6.4011781052238279E-6</v>
      </c>
      <c r="I98" s="88">
        <f t="shared" si="25"/>
        <v>-34255.789999999994</v>
      </c>
      <c r="J98" s="89">
        <f t="shared" si="26"/>
        <v>-0.3845537886907982</v>
      </c>
      <c r="K98" s="90">
        <f>VLOOKUP($C98,'2026'!$C$120:$U$217,VLOOKUP($L$4,Master!$D$9:$G$20,4,FALSE),FALSE)</f>
        <v>44598.319999999992</v>
      </c>
      <c r="L98" s="91">
        <f>VLOOKUP($C98,'2026'!$C$8:$U$105,VLOOKUP($L$4,Master!$D$9:$G$20,4,FALSE),FALSE)</f>
        <v>28409.59</v>
      </c>
      <c r="M98" s="91">
        <f t="shared" si="27"/>
        <v>0.63701031787744478</v>
      </c>
      <c r="N98" s="87">
        <f t="shared" si="28"/>
        <v>3.3170947855124583E-6</v>
      </c>
      <c r="O98" s="91">
        <f t="shared" si="29"/>
        <v>-16188.729999999992</v>
      </c>
      <c r="P98" s="92">
        <f t="shared" si="30"/>
        <v>-0.36298968212255517</v>
      </c>
      <c r="Q98" s="81"/>
    </row>
    <row r="99" spans="2:17" s="82" customFormat="1" ht="12.75" x14ac:dyDescent="0.2">
      <c r="B99" s="73"/>
      <c r="C99" s="168">
        <v>52401</v>
      </c>
      <c r="D99" s="83" t="s">
        <v>88</v>
      </c>
      <c r="E99" s="84">
        <f>IFERROR(INDEX('2026'!$C$120:$AC$217,MATCH($C99,'2026'!$C$120:$C$217,0),19),0)</f>
        <v>49025.000000000007</v>
      </c>
      <c r="F99" s="85">
        <f>IFERROR(INDEX('2026'!$C$8:$AC$105,MATCH($C99,'2026'!$C$8:$C$105,0),19),0)</f>
        <v>20291.25</v>
      </c>
      <c r="G99" s="86">
        <f t="shared" si="23"/>
        <v>0.41389597144314122</v>
      </c>
      <c r="H99" s="87">
        <f t="shared" si="24"/>
        <v>2.3691999626369008E-6</v>
      </c>
      <c r="I99" s="88">
        <f t="shared" si="25"/>
        <v>-28733.750000000007</v>
      </c>
      <c r="J99" s="89">
        <f t="shared" si="26"/>
        <v>-0.58610402855685884</v>
      </c>
      <c r="K99" s="90">
        <f>VLOOKUP($C99,'2026'!$C$120:$U$217,VLOOKUP($L$4,Master!$D$9:$G$20,4,FALSE),FALSE)</f>
        <v>20291.349999999999</v>
      </c>
      <c r="L99" s="91">
        <f>VLOOKUP($C99,'2026'!$C$8:$U$105,VLOOKUP($L$4,Master!$D$9:$G$20,4,FALSE),FALSE)</f>
        <v>20291.25</v>
      </c>
      <c r="M99" s="91">
        <f t="shared" si="27"/>
        <v>0.99999507179167479</v>
      </c>
      <c r="N99" s="87">
        <f t="shared" si="28"/>
        <v>2.3691999626369008E-6</v>
      </c>
      <c r="O99" s="91">
        <f t="shared" si="29"/>
        <v>-9.9999999998544808E-2</v>
      </c>
      <c r="P99" s="92">
        <f t="shared" si="30"/>
        <v>-4.9282083251506094E-6</v>
      </c>
      <c r="Q99" s="81"/>
    </row>
    <row r="100" spans="2:17" s="82" customFormat="1" ht="12.75" x14ac:dyDescent="0.2">
      <c r="B100" s="73"/>
      <c r="C100" s="168">
        <v>52601</v>
      </c>
      <c r="D100" s="83" t="s">
        <v>89</v>
      </c>
      <c r="E100" s="84">
        <f>IFERROR(INDEX('2026'!$C$120:$AC$217,MATCH($C100,'2026'!$C$120:$C$217,0),19),0)</f>
        <v>79200.760000000009</v>
      </c>
      <c r="F100" s="85">
        <f>IFERROR(INDEX('2026'!$C$8:$AC$105,MATCH($C100,'2026'!$C$8:$C$105,0),19),0)</f>
        <v>46739.360000000001</v>
      </c>
      <c r="G100" s="86">
        <f t="shared" si="23"/>
        <v>0.59013777140522383</v>
      </c>
      <c r="H100" s="87">
        <f t="shared" si="24"/>
        <v>5.4572729607920982E-6</v>
      </c>
      <c r="I100" s="88">
        <f t="shared" si="25"/>
        <v>-32461.400000000009</v>
      </c>
      <c r="J100" s="89">
        <f t="shared" si="26"/>
        <v>-0.40986222859477617</v>
      </c>
      <c r="K100" s="90">
        <f>VLOOKUP($C100,'2026'!$C$120:$U$217,VLOOKUP($L$4,Master!$D$9:$G$20,4,FALSE),FALSE)</f>
        <v>42228.290000000008</v>
      </c>
      <c r="L100" s="91">
        <f>VLOOKUP($C100,'2026'!$C$8:$U$105,VLOOKUP($L$4,Master!$D$9:$G$20,4,FALSE),FALSE)</f>
        <v>31777.280000000002</v>
      </c>
      <c r="M100" s="91">
        <f t="shared" si="27"/>
        <v>0.75251164562903206</v>
      </c>
      <c r="N100" s="87">
        <f t="shared" si="28"/>
        <v>3.7103052098171547E-6</v>
      </c>
      <c r="O100" s="91">
        <f t="shared" si="29"/>
        <v>-10451.010000000006</v>
      </c>
      <c r="P100" s="92">
        <f t="shared" si="30"/>
        <v>-0.24748835437096797</v>
      </c>
      <c r="Q100" s="81"/>
    </row>
    <row r="101" spans="2:17" s="82" customFormat="1" ht="12.75" x14ac:dyDescent="0.2">
      <c r="B101" s="73"/>
      <c r="C101" s="168">
        <v>52901</v>
      </c>
      <c r="D101" s="83" t="s">
        <v>146</v>
      </c>
      <c r="E101" s="84">
        <f>IFERROR(INDEX('2026'!$C$120:$AC$217,MATCH($C101,'2026'!$C$120:$C$217,0),19),0)</f>
        <v>35660.060000000012</v>
      </c>
      <c r="F101" s="85">
        <f>IFERROR(INDEX('2026'!$C$8:$AC$105,MATCH($C101,'2026'!$C$8:$C$105,0),19),0)</f>
        <v>0</v>
      </c>
      <c r="G101" s="86">
        <f t="shared" si="23"/>
        <v>0</v>
      </c>
      <c r="H101" s="87">
        <f t="shared" si="24"/>
        <v>0</v>
      </c>
      <c r="I101" s="88">
        <f t="shared" si="25"/>
        <v>-35660.060000000012</v>
      </c>
      <c r="J101" s="89">
        <f t="shared" si="26"/>
        <v>-1</v>
      </c>
      <c r="K101" s="90">
        <f>VLOOKUP($C101,'2026'!$C$120:$U$217,VLOOKUP($L$4,Master!$D$9:$G$20,4,FALSE),FALSE)</f>
        <v>14826.770000000002</v>
      </c>
      <c r="L101" s="91">
        <f>VLOOKUP($C101,'2026'!$C$8:$U$105,VLOOKUP($L$4,Master!$D$9:$G$20,4,FALSE),FALSE)</f>
        <v>0</v>
      </c>
      <c r="M101" s="91">
        <f t="shared" si="27"/>
        <v>0</v>
      </c>
      <c r="N101" s="87">
        <f t="shared" si="28"/>
        <v>0</v>
      </c>
      <c r="O101" s="91">
        <f t="shared" si="29"/>
        <v>-14826.770000000002</v>
      </c>
      <c r="P101" s="92">
        <f t="shared" si="30"/>
        <v>-1</v>
      </c>
      <c r="Q101" s="81"/>
    </row>
    <row r="102" spans="2:17" s="82" customFormat="1" ht="12.75" x14ac:dyDescent="0.2">
      <c r="B102" s="73"/>
      <c r="C102" s="168">
        <v>60101</v>
      </c>
      <c r="D102" s="83" t="s">
        <v>90</v>
      </c>
      <c r="E102" s="84">
        <f>IFERROR(INDEX('2026'!$C$120:$AC$217,MATCH($C102,'2026'!$C$120:$C$217,0),19),0)</f>
        <v>139271259.98000002</v>
      </c>
      <c r="F102" s="85">
        <f>IFERROR(INDEX('2026'!$C$8:$AC$105,MATCH($C102,'2026'!$C$8:$C$105,0),19),0)</f>
        <v>137193305.98000002</v>
      </c>
      <c r="G102" s="86">
        <f t="shared" si="23"/>
        <v>0.98507980756188751</v>
      </c>
      <c r="H102" s="87">
        <f t="shared" si="24"/>
        <v>1.6018647219951897E-2</v>
      </c>
      <c r="I102" s="88">
        <f t="shared" si="25"/>
        <v>-2077954</v>
      </c>
      <c r="J102" s="89">
        <f t="shared" si="26"/>
        <v>-1.4920192438112526E-2</v>
      </c>
      <c r="K102" s="90">
        <f>VLOOKUP($C102,'2026'!$C$120:$U$217,VLOOKUP($L$4,Master!$D$9:$G$20,4,FALSE),FALSE)</f>
        <v>70874712.120000005</v>
      </c>
      <c r="L102" s="91">
        <f>VLOOKUP($C102,'2026'!$C$8:$U$105,VLOOKUP($L$4,Master!$D$9:$G$20,4,FALSE),FALSE)</f>
        <v>69123290.460000038</v>
      </c>
      <c r="M102" s="91">
        <f t="shared" si="27"/>
        <v>0.97528848290720982</v>
      </c>
      <c r="N102" s="87">
        <f t="shared" si="28"/>
        <v>8.0708136351960447E-3</v>
      </c>
      <c r="O102" s="91">
        <f t="shared" si="29"/>
        <v>-1751421.6599999666</v>
      </c>
      <c r="P102" s="92">
        <f t="shared" si="30"/>
        <v>-2.4711517092790226E-2</v>
      </c>
      <c r="Q102" s="81"/>
    </row>
    <row r="103" spans="2:17" s="82" customFormat="1" ht="12.75" x14ac:dyDescent="0.2">
      <c r="B103" s="73"/>
      <c r="C103" s="168">
        <v>60201</v>
      </c>
      <c r="D103" s="83" t="s">
        <v>91</v>
      </c>
      <c r="E103" s="84">
        <f>IFERROR(INDEX('2026'!$C$120:$AC$217,MATCH($C103,'2026'!$C$120:$C$217,0),19),0)</f>
        <v>84092345.989999965</v>
      </c>
      <c r="F103" s="85">
        <f>IFERROR(INDEX('2026'!$C$8:$AC$105,MATCH($C103,'2026'!$C$8:$C$105,0),19),0)</f>
        <v>77131764.120000005</v>
      </c>
      <c r="G103" s="86">
        <f t="shared" si="23"/>
        <v>0.91722692727792732</v>
      </c>
      <c r="H103" s="87">
        <f t="shared" si="24"/>
        <v>9.0058804987973758E-3</v>
      </c>
      <c r="I103" s="88">
        <f t="shared" si="25"/>
        <v>-6960581.8699999601</v>
      </c>
      <c r="J103" s="89">
        <f t="shared" si="26"/>
        <v>-8.2773072722072627E-2</v>
      </c>
      <c r="K103" s="90">
        <f>VLOOKUP($C103,'2026'!$C$120:$U$217,VLOOKUP($L$4,Master!$D$9:$G$20,4,FALSE),FALSE)</f>
        <v>41250990.429999977</v>
      </c>
      <c r="L103" s="91">
        <f>VLOOKUP($C103,'2026'!$C$8:$U$105,VLOOKUP($L$4,Master!$D$9:$G$20,4,FALSE),FALSE)</f>
        <v>46924781.010000005</v>
      </c>
      <c r="M103" s="91">
        <f t="shared" si="27"/>
        <v>1.137543135833988</v>
      </c>
      <c r="N103" s="87">
        <f t="shared" si="28"/>
        <v>5.4789226595521106E-3</v>
      </c>
      <c r="O103" s="91">
        <f t="shared" si="29"/>
        <v>5673790.580000028</v>
      </c>
      <c r="P103" s="92">
        <f t="shared" si="30"/>
        <v>0.13754313583398806</v>
      </c>
      <c r="Q103" s="81"/>
    </row>
    <row r="104" spans="2:17" s="82" customFormat="1" ht="12.75" x14ac:dyDescent="0.2">
      <c r="B104" s="73"/>
      <c r="C104" s="168">
        <v>60301</v>
      </c>
      <c r="D104" s="83" t="s">
        <v>92</v>
      </c>
      <c r="E104" s="84">
        <f>IFERROR(INDEX('2026'!$C$120:$AC$217,MATCH($C104,'2026'!$C$120:$C$217,0),19),0)</f>
        <v>9607854.1400000006</v>
      </c>
      <c r="F104" s="85">
        <f>IFERROR(INDEX('2026'!$C$8:$AC$105,MATCH($C104,'2026'!$C$8:$C$105,0),19),0)</f>
        <v>9641747.5299999937</v>
      </c>
      <c r="G104" s="86">
        <f t="shared" si="23"/>
        <v>1.00352767532751</v>
      </c>
      <c r="H104" s="87">
        <f t="shared" si="24"/>
        <v>1.1257674065338712E-3</v>
      </c>
      <c r="I104" s="88">
        <f t="shared" si="25"/>
        <v>33893.389999993145</v>
      </c>
      <c r="J104" s="89">
        <f t="shared" si="26"/>
        <v>3.5276753275100348E-3</v>
      </c>
      <c r="K104" s="90">
        <f>VLOOKUP($C104,'2026'!$C$120:$U$217,VLOOKUP($L$4,Master!$D$9:$G$20,4,FALSE),FALSE)</f>
        <v>4407033.96</v>
      </c>
      <c r="L104" s="91">
        <f>VLOOKUP($C104,'2026'!$C$8:$U$105,VLOOKUP($L$4,Master!$D$9:$G$20,4,FALSE),FALSE)</f>
        <v>7252480.0299999956</v>
      </c>
      <c r="M104" s="91">
        <f t="shared" si="27"/>
        <v>1.645660118761598</v>
      </c>
      <c r="N104" s="87">
        <f t="shared" si="28"/>
        <v>8.4679728533731827E-4</v>
      </c>
      <c r="O104" s="91">
        <f t="shared" si="29"/>
        <v>2845446.0699999956</v>
      </c>
      <c r="P104" s="92">
        <f t="shared" si="30"/>
        <v>0.64566011876159801</v>
      </c>
      <c r="Q104" s="81"/>
    </row>
    <row r="105" spans="2:17" s="82" customFormat="1" ht="12.75" x14ac:dyDescent="0.2">
      <c r="B105" s="73"/>
      <c r="C105" s="168">
        <v>60501</v>
      </c>
      <c r="D105" s="83" t="s">
        <v>93</v>
      </c>
      <c r="E105" s="84">
        <f>IFERROR(INDEX('2026'!$C$120:$AC$217,MATCH($C105,'2026'!$C$120:$C$217,0),19),0)</f>
        <v>947268.2899999998</v>
      </c>
      <c r="F105" s="85">
        <f>IFERROR(INDEX('2026'!$C$8:$AC$105,MATCH($C105,'2026'!$C$8:$C$105,0),19),0)</f>
        <v>32768.35</v>
      </c>
      <c r="G105" s="86">
        <f t="shared" si="23"/>
        <v>3.4592470101580203E-2</v>
      </c>
      <c r="H105" s="87">
        <f t="shared" si="24"/>
        <v>3.8260222310440654E-6</v>
      </c>
      <c r="I105" s="88">
        <f t="shared" si="25"/>
        <v>-914499.93999999983</v>
      </c>
      <c r="J105" s="89">
        <f t="shared" si="26"/>
        <v>-0.96540752989841983</v>
      </c>
      <c r="K105" s="90">
        <f>VLOOKUP($C105,'2026'!$C$120:$U$217,VLOOKUP($L$4,Master!$D$9:$G$20,4,FALSE),FALSE)</f>
        <v>195743.06999999998</v>
      </c>
      <c r="L105" s="91">
        <f>VLOOKUP($C105,'2026'!$C$8:$U$105,VLOOKUP($L$4,Master!$D$9:$G$20,4,FALSE),FALSE)</f>
        <v>20168.940000000002</v>
      </c>
      <c r="M105" s="91">
        <f t="shared" si="27"/>
        <v>0.10303782402104966</v>
      </c>
      <c r="N105" s="87">
        <f t="shared" si="28"/>
        <v>2.3549190855381456E-6</v>
      </c>
      <c r="O105" s="91">
        <f t="shared" si="29"/>
        <v>-175574.12999999998</v>
      </c>
      <c r="P105" s="92">
        <f t="shared" si="30"/>
        <v>-0.89696217597895034</v>
      </c>
      <c r="Q105" s="81"/>
    </row>
    <row r="106" spans="2:17" s="82" customFormat="1" ht="13.5" thickBot="1" x14ac:dyDescent="0.25">
      <c r="B106" s="73"/>
      <c r="C106" s="169">
        <v>60601</v>
      </c>
      <c r="D106" s="93" t="s">
        <v>94</v>
      </c>
      <c r="E106" s="94">
        <f>IFERROR(INDEX('2026'!$C$120:$AC$217,MATCH($C106,'2026'!$C$120:$C$217,0),19),0)</f>
        <v>137790.26</v>
      </c>
      <c r="F106" s="95">
        <f>IFERROR(INDEX('2026'!$C$8:$AC$105,MATCH($C106,'2026'!$C$8:$C$105,0),19),0)</f>
        <v>125254.75</v>
      </c>
      <c r="G106" s="96">
        <f t="shared" si="23"/>
        <v>0.90902470174597239</v>
      </c>
      <c r="H106" s="97">
        <f t="shared" si="24"/>
        <v>1.462470518179483E-5</v>
      </c>
      <c r="I106" s="98">
        <f t="shared" si="25"/>
        <v>-12535.510000000009</v>
      </c>
      <c r="J106" s="99">
        <f t="shared" si="26"/>
        <v>-9.0975298254027601E-2</v>
      </c>
      <c r="K106" s="100">
        <f>VLOOKUP($C106,'2026'!$C$120:$U$217,VLOOKUP($L$4,Master!$D$9:$G$20,4,FALSE),FALSE)</f>
        <v>33993.98000000001</v>
      </c>
      <c r="L106" s="101">
        <f>VLOOKUP($C106,'2026'!$C$8:$U$105,VLOOKUP($L$4,Master!$D$9:$G$20,4,FALSE),FALSE)</f>
        <v>29901.97</v>
      </c>
      <c r="M106" s="101">
        <f t="shared" si="27"/>
        <v>0.87962545132991166</v>
      </c>
      <c r="N106" s="97">
        <f t="shared" si="28"/>
        <v>3.4913446045349461E-6</v>
      </c>
      <c r="O106" s="101">
        <f t="shared" si="29"/>
        <v>-4092.0100000000093</v>
      </c>
      <c r="P106" s="102">
        <f t="shared" si="30"/>
        <v>-0.12037454867008829</v>
      </c>
      <c r="Q106" s="81"/>
    </row>
    <row r="107" spans="2:17" s="82" customFormat="1" ht="14.25" thickTop="1" thickBot="1" x14ac:dyDescent="0.25">
      <c r="B107" s="103"/>
      <c r="C107" s="104"/>
      <c r="D107" s="105"/>
      <c r="E107" s="106"/>
      <c r="F107" s="106"/>
      <c r="G107" s="107"/>
      <c r="H107" s="107"/>
      <c r="I107" s="106"/>
      <c r="J107" s="107"/>
      <c r="K107" s="108"/>
      <c r="L107" s="106"/>
      <c r="M107" s="106"/>
      <c r="N107" s="107"/>
      <c r="O107" s="106"/>
      <c r="P107" s="107"/>
      <c r="Q107" s="109"/>
    </row>
    <row r="108" spans="2:17" ht="15.75" thickTop="1" x14ac:dyDescent="0.2"/>
    <row r="109" spans="2:17" x14ac:dyDescent="0.2">
      <c r="E109" s="115"/>
      <c r="F109" s="115"/>
      <c r="G109" s="116"/>
      <c r="H109" s="116"/>
      <c r="I109" s="117"/>
      <c r="J109" s="116"/>
      <c r="K109" s="115"/>
      <c r="L109" s="115"/>
      <c r="M109" s="115"/>
      <c r="N109" s="116"/>
      <c r="O109" s="117"/>
      <c r="P109" s="116"/>
    </row>
    <row r="110" spans="2:17" x14ac:dyDescent="0.2">
      <c r="E110" s="118"/>
      <c r="F110" s="118"/>
    </row>
  </sheetData>
  <sheetProtection algorithmName="SHA-512" hashValue="QXBhF5AmaZkN4PWdyuOYh+Q2QXf48oYubBlXaMAPXi0QwGDkzTEtHkMfgNe9k1oDWJrvui13YZ+sYGhY1spj7w==" saltValue="NpcfSGHRaOo8R1mtYg+y+A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topLeftCell="I1" zoomScale="70" zoomScaleNormal="70" workbookViewId="0">
      <selection activeCell="N36" sqref="N36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142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235913412.05000001</v>
      </c>
      <c r="F7" s="129">
        <v>260129729.04000002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>
        <f>SUM(Q8:Q105)</f>
        <v>496043141.08999991</v>
      </c>
      <c r="R7" s="130"/>
      <c r="S7" s="131"/>
      <c r="T7" s="128"/>
      <c r="U7" s="129">
        <f>SUM(U8:U105)</f>
        <v>496043141.08999991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78894.830000000016</v>
      </c>
      <c r="F8" s="134">
        <v>183661.32000000004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>
        <f>SUM(E8:P8)</f>
        <v>262556.15000000002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262556.15000000002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660788.26</v>
      </c>
      <c r="F9" s="134">
        <v>1170973.1300000001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>
        <f t="shared" ref="Q9:Q72" si="0">SUM(E9:P9)</f>
        <v>1831761.3900000001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1831761.3900000001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0</v>
      </c>
      <c r="F10" s="134">
        <v>17467.39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>
        <f t="shared" si="0"/>
        <v>17467.39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17467.39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0</v>
      </c>
      <c r="F11" s="134">
        <v>6740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>
        <f t="shared" si="0"/>
        <v>6740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6740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84508.009999999966</v>
      </c>
      <c r="F12" s="134">
        <v>88940.64999999998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>
        <f t="shared" si="0"/>
        <v>173448.65999999995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173448.65999999995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2383694.5100000016</v>
      </c>
      <c r="F13" s="134">
        <v>3013997.4500000016</v>
      </c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>
        <f t="shared" si="0"/>
        <v>5397691.9600000028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5397691.9600000028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866580.85999999952</v>
      </c>
      <c r="F14" s="134">
        <v>1136159.8600000006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>
        <f t="shared" si="0"/>
        <v>2002740.7200000002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2002740.7200000002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38715.299999999988</v>
      </c>
      <c r="F15" s="134">
        <v>47054.43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>
        <f t="shared" si="0"/>
        <v>85769.729999999981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85769.729999999981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301735.19000000006</v>
      </c>
      <c r="F16" s="134">
        <v>415877.13000000018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>
        <f t="shared" si="0"/>
        <v>717612.3200000003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717612.3200000003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52381.13</v>
      </c>
      <c r="F17" s="134">
        <v>90236.650000000023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>
        <f t="shared" si="0"/>
        <v>142617.78000000003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142617.78000000003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1350</v>
      </c>
      <c r="F18" s="134">
        <v>33030.5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>
        <f t="shared" si="0"/>
        <v>34380.5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34380.5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25416.710000000003</v>
      </c>
      <c r="F19" s="134">
        <v>29686.91</v>
      </c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>
        <f t="shared" si="0"/>
        <v>55103.62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55103.62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2340</v>
      </c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>
        <f t="shared" si="0"/>
        <v>2340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2340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106993.17000000003</v>
      </c>
      <c r="F22" s="134">
        <v>250153.66999999998</v>
      </c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>
        <f t="shared" si="0"/>
        <v>357146.84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357146.84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769299.05999999982</v>
      </c>
      <c r="F23" s="134">
        <v>1271981.77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>
        <f t="shared" si="0"/>
        <v>2041280.8299999998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2041280.8299999998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15982.28</v>
      </c>
      <c r="F24" s="134">
        <v>26032.37</v>
      </c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>
        <f t="shared" si="0"/>
        <v>42014.65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42014.65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7330457.5400000028</v>
      </c>
      <c r="F25" s="134">
        <v>11212004.450000001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>
        <f t="shared" si="0"/>
        <v>18542461.990000002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18542461.990000002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17885875.079999998</v>
      </c>
      <c r="F26" s="134">
        <v>4867023.5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>
        <f t="shared" si="0"/>
        <v>22752898.579999998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22752898.579999998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28052.510000000002</v>
      </c>
      <c r="F27" s="134">
        <v>67491.16</v>
      </c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>
        <f t="shared" si="0"/>
        <v>95543.670000000013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95543.670000000013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43702353.089999996</v>
      </c>
      <c r="F28" s="134">
        <v>20569940.169999998</v>
      </c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>
        <f t="shared" si="0"/>
        <v>64272293.25999999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64272293.25999999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580144.59999999986</v>
      </c>
      <c r="F29" s="134">
        <v>927208.34</v>
      </c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>
        <f t="shared" si="0"/>
        <v>1507352.94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1507352.94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582966.80000000005</v>
      </c>
      <c r="F30" s="134">
        <v>692102.73999999976</v>
      </c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>
        <f t="shared" si="0"/>
        <v>1275069.5399999998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1275069.5399999998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115831.84</v>
      </c>
      <c r="F31" s="134">
        <v>179341.81</v>
      </c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>
        <f t="shared" si="0"/>
        <v>295173.65000000002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295173.65000000002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39117.720000000008</v>
      </c>
      <c r="F32" s="134">
        <v>34761.390000000007</v>
      </c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>
        <f t="shared" si="0"/>
        <v>73879.110000000015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73879.110000000015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69022.079999999987</v>
      </c>
      <c r="F33" s="134">
        <v>89299.379999999946</v>
      </c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>
        <f t="shared" si="0"/>
        <v>158321.45999999993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158321.45999999993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35446.619999999995</v>
      </c>
      <c r="F34" s="134">
        <v>44645.350000000006</v>
      </c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>
        <f t="shared" si="0"/>
        <v>80091.97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80091.97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903611.63</v>
      </c>
      <c r="F35" s="134">
        <v>2817166.51</v>
      </c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>
        <f t="shared" si="0"/>
        <v>3720778.1399999997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3720778.1399999997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18370182.440000009</v>
      </c>
      <c r="F36" s="134">
        <v>27798348.750000007</v>
      </c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>
        <f t="shared" si="0"/>
        <v>46168531.190000013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46168531.190000013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66893.709999999992</v>
      </c>
      <c r="F37" s="134">
        <v>130770.77999999996</v>
      </c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>
        <f t="shared" si="0"/>
        <v>197664.48999999993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197664.48999999993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46091.350000000006</v>
      </c>
      <c r="F38" s="134">
        <v>303857.27</v>
      </c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>
        <f t="shared" si="0"/>
        <v>349948.62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349948.62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37016.339999999997</v>
      </c>
      <c r="F39" s="134">
        <v>42110.349999999991</v>
      </c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>
        <f t="shared" si="0"/>
        <v>79126.689999999988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79126.689999999988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18285.879999999997</v>
      </c>
      <c r="F40" s="134">
        <v>23339.82</v>
      </c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>
        <f t="shared" si="0"/>
        <v>41625.699999999997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41625.699999999997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801349.52000000037</v>
      </c>
      <c r="F41" s="134">
        <v>1434313.11</v>
      </c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>
        <f t="shared" si="0"/>
        <v>2235662.6300000004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2235662.6300000004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137067.26</v>
      </c>
      <c r="F42" s="134">
        <v>154971.51</v>
      </c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>
        <f t="shared" si="0"/>
        <v>292038.77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292038.77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35737.109999999993</v>
      </c>
      <c r="F43" s="134">
        <v>38180.850000000013</v>
      </c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>
        <f t="shared" si="0"/>
        <v>73917.960000000006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73917.960000000006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235857.04000000004</v>
      </c>
      <c r="F44" s="134">
        <v>269798.98</v>
      </c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>
        <f t="shared" si="0"/>
        <v>505656.02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505656.02</v>
      </c>
      <c r="V44" s="130"/>
    </row>
    <row r="45" spans="2:22" x14ac:dyDescent="0.2">
      <c r="B45" s="128"/>
      <c r="C45" s="167">
        <v>40904</v>
      </c>
      <c r="D45" s="133" t="s">
        <v>54</v>
      </c>
      <c r="E45" s="134">
        <v>56945.500000000007</v>
      </c>
      <c r="F45" s="134">
        <v>90178.819999999992</v>
      </c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>
        <f t="shared" si="0"/>
        <v>147124.32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147124.32</v>
      </c>
      <c r="V45" s="130"/>
    </row>
    <row r="46" spans="2:22" x14ac:dyDescent="0.2">
      <c r="B46" s="128"/>
      <c r="C46" s="167">
        <v>40911</v>
      </c>
      <c r="D46" s="133" t="s">
        <v>55</v>
      </c>
      <c r="E46" s="134">
        <v>42631.75</v>
      </c>
      <c r="F46" s="134">
        <v>66231.959999999992</v>
      </c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>
        <f t="shared" si="0"/>
        <v>108863.70999999999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108863.70999999999</v>
      </c>
      <c r="V46" s="130"/>
    </row>
    <row r="47" spans="2:22" x14ac:dyDescent="0.2">
      <c r="B47" s="128"/>
      <c r="C47" s="167">
        <v>40913</v>
      </c>
      <c r="D47" s="133" t="s">
        <v>57</v>
      </c>
      <c r="E47" s="134">
        <v>30338.06</v>
      </c>
      <c r="F47" s="134">
        <v>34819.06</v>
      </c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>
        <f t="shared" si="0"/>
        <v>65157.119999999995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65157.119999999995</v>
      </c>
      <c r="V47" s="130"/>
    </row>
    <row r="48" spans="2:22" x14ac:dyDescent="0.2">
      <c r="B48" s="128"/>
      <c r="C48" s="167">
        <v>41101</v>
      </c>
      <c r="D48" s="133" t="s">
        <v>63</v>
      </c>
      <c r="E48" s="134">
        <v>152297.99999999997</v>
      </c>
      <c r="F48" s="134">
        <v>850413.27000000014</v>
      </c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>
        <f t="shared" si="0"/>
        <v>1002711.2700000001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1002711.2700000001</v>
      </c>
      <c r="V48" s="130"/>
    </row>
    <row r="49" spans="2:22" x14ac:dyDescent="0.2">
      <c r="B49" s="128"/>
      <c r="C49" s="167">
        <v>41103</v>
      </c>
      <c r="D49" s="133" t="s">
        <v>64</v>
      </c>
      <c r="E49" s="134">
        <v>366147.38</v>
      </c>
      <c r="F49" s="134">
        <v>449037.02999999991</v>
      </c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>
        <f t="shared" si="0"/>
        <v>815184.40999999992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815184.40999999992</v>
      </c>
      <c r="V49" s="130"/>
    </row>
    <row r="50" spans="2:22" x14ac:dyDescent="0.2">
      <c r="B50" s="128"/>
      <c r="C50" s="167">
        <v>41104</v>
      </c>
      <c r="D50" s="133" t="s">
        <v>65</v>
      </c>
      <c r="E50" s="134">
        <v>26409.099999999995</v>
      </c>
      <c r="F50" s="134">
        <v>30325.909999999993</v>
      </c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>
        <f t="shared" si="0"/>
        <v>56735.009999999987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56735.009999999987</v>
      </c>
      <c r="V50" s="130"/>
    </row>
    <row r="51" spans="2:22" x14ac:dyDescent="0.2">
      <c r="B51" s="128"/>
      <c r="C51" s="167">
        <v>41106</v>
      </c>
      <c r="D51" s="133" t="s">
        <v>144</v>
      </c>
      <c r="E51" s="134">
        <v>481626.12</v>
      </c>
      <c r="F51" s="134">
        <v>564731.09000000008</v>
      </c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>
        <f t="shared" si="0"/>
        <v>1046357.2100000001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1046357.2100000001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462614.26000000007</v>
      </c>
      <c r="F52" s="134">
        <v>285590.08000000007</v>
      </c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>
        <f t="shared" si="0"/>
        <v>748204.34000000008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748204.34000000008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193475.66999999998</v>
      </c>
      <c r="F53" s="134">
        <v>233421.43000000002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>
        <f t="shared" si="0"/>
        <v>426897.1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426897.1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55065.639999999992</v>
      </c>
      <c r="F54" s="134">
        <v>312165.82</v>
      </c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>
        <f t="shared" si="0"/>
        <v>367231.46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367231.46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1458469.2399999998</v>
      </c>
      <c r="F55" s="134">
        <v>1521368.27</v>
      </c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>
        <f t="shared" si="0"/>
        <v>2979837.51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2979837.51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271179.65999999997</v>
      </c>
      <c r="F56" s="134">
        <v>643597.38000000012</v>
      </c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>
        <f t="shared" si="0"/>
        <v>914777.04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914777.04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5053551.99</v>
      </c>
      <c r="F57" s="134">
        <v>11407514.529999999</v>
      </c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>
        <f t="shared" si="0"/>
        <v>16461066.52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16461066.52</v>
      </c>
      <c r="V57" s="130"/>
    </row>
    <row r="58" spans="2:22" x14ac:dyDescent="0.2">
      <c r="B58" s="128"/>
      <c r="C58" s="167">
        <v>41507</v>
      </c>
      <c r="D58" s="133" t="s">
        <v>145</v>
      </c>
      <c r="E58" s="134">
        <v>0</v>
      </c>
      <c r="F58" s="134">
        <v>2584.34</v>
      </c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>
        <f t="shared" si="0"/>
        <v>2584.34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2584.34</v>
      </c>
      <c r="V58" s="130"/>
    </row>
    <row r="59" spans="2:22" x14ac:dyDescent="0.2">
      <c r="B59" s="128"/>
      <c r="C59" s="167">
        <v>41801</v>
      </c>
      <c r="D59" s="133" t="s">
        <v>72</v>
      </c>
      <c r="E59" s="134">
        <v>133877.93000000002</v>
      </c>
      <c r="F59" s="134">
        <v>153029.89000000004</v>
      </c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>
        <f t="shared" si="0"/>
        <v>286907.82000000007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286907.82000000007</v>
      </c>
      <c r="V59" s="130"/>
    </row>
    <row r="60" spans="2:22" x14ac:dyDescent="0.2">
      <c r="B60" s="128"/>
      <c r="C60" s="167">
        <v>42001</v>
      </c>
      <c r="D60" s="133" t="s">
        <v>73</v>
      </c>
      <c r="E60" s="134">
        <v>249542.41000000006</v>
      </c>
      <c r="F60" s="134">
        <v>336593.82</v>
      </c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>
        <f t="shared" si="0"/>
        <v>586136.2300000001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586136.2300000001</v>
      </c>
      <c r="V60" s="130"/>
    </row>
    <row r="61" spans="2:22" x14ac:dyDescent="0.2">
      <c r="B61" s="128"/>
      <c r="C61" s="167">
        <v>42002</v>
      </c>
      <c r="D61" s="133" t="s">
        <v>74</v>
      </c>
      <c r="E61" s="134">
        <v>47702.599999999991</v>
      </c>
      <c r="F61" s="134">
        <v>82520.099999999991</v>
      </c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>
        <f t="shared" si="0"/>
        <v>130222.69999999998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130222.69999999998</v>
      </c>
      <c r="V61" s="130"/>
    </row>
    <row r="62" spans="2:22" x14ac:dyDescent="0.2">
      <c r="B62" s="128"/>
      <c r="C62" s="167">
        <v>42005</v>
      </c>
      <c r="D62" s="133" t="s">
        <v>130</v>
      </c>
      <c r="E62" s="134">
        <v>2284.9799999999996</v>
      </c>
      <c r="F62" s="134">
        <v>20249.91</v>
      </c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>
        <f t="shared" si="0"/>
        <v>22534.89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22534.89</v>
      </c>
      <c r="V62" s="130"/>
    </row>
    <row r="63" spans="2:22" x14ac:dyDescent="0.2">
      <c r="B63" s="128"/>
      <c r="C63" s="167">
        <v>42101</v>
      </c>
      <c r="D63" s="133" t="s">
        <v>75</v>
      </c>
      <c r="E63" s="134">
        <v>40737.779999999992</v>
      </c>
      <c r="F63" s="134">
        <v>379948.33999999997</v>
      </c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>
        <f t="shared" si="0"/>
        <v>420686.11999999994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420686.11999999994</v>
      </c>
      <c r="V63" s="130"/>
    </row>
    <row r="64" spans="2:22" x14ac:dyDescent="0.2">
      <c r="B64" s="128"/>
      <c r="C64" s="167">
        <v>42501</v>
      </c>
      <c r="D64" s="133" t="s">
        <v>140</v>
      </c>
      <c r="E64" s="134">
        <v>76265.27</v>
      </c>
      <c r="F64" s="134">
        <v>374541.77</v>
      </c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>
        <f t="shared" si="0"/>
        <v>450807.04000000004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450807.04000000004</v>
      </c>
      <c r="V64" s="130"/>
    </row>
    <row r="65" spans="2:22" x14ac:dyDescent="0.2">
      <c r="B65" s="128"/>
      <c r="C65" s="167">
        <v>42502</v>
      </c>
      <c r="D65" s="133" t="s">
        <v>62</v>
      </c>
      <c r="E65" s="134">
        <v>7683.5600000000013</v>
      </c>
      <c r="F65" s="134">
        <v>45084.649999999994</v>
      </c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>
        <f t="shared" si="0"/>
        <v>52768.209999999992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52768.209999999992</v>
      </c>
      <c r="V65" s="130"/>
    </row>
    <row r="66" spans="2:22" x14ac:dyDescent="0.2">
      <c r="B66" s="128"/>
      <c r="C66" s="167">
        <v>42701</v>
      </c>
      <c r="D66" s="133" t="s">
        <v>131</v>
      </c>
      <c r="E66" s="134">
        <v>81182.469999999987</v>
      </c>
      <c r="F66" s="134">
        <v>577167.85</v>
      </c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>
        <f t="shared" si="0"/>
        <v>658350.31999999995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658350.31999999995</v>
      </c>
      <c r="V66" s="130"/>
    </row>
    <row r="67" spans="2:22" x14ac:dyDescent="0.2">
      <c r="B67" s="128"/>
      <c r="C67" s="167">
        <v>42703</v>
      </c>
      <c r="D67" s="133" t="s">
        <v>59</v>
      </c>
      <c r="E67" s="134">
        <v>1334564.99</v>
      </c>
      <c r="F67" s="134">
        <v>4635005.8600000003</v>
      </c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>
        <f t="shared" si="0"/>
        <v>5969570.8500000006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5969570.8500000006</v>
      </c>
      <c r="V67" s="130"/>
    </row>
    <row r="68" spans="2:22" x14ac:dyDescent="0.2">
      <c r="B68" s="128"/>
      <c r="C68" s="167">
        <v>42704</v>
      </c>
      <c r="D68" s="133" t="s">
        <v>60</v>
      </c>
      <c r="E68" s="134">
        <v>0</v>
      </c>
      <c r="F68" s="134">
        <v>1391571.7</v>
      </c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>
        <f t="shared" si="0"/>
        <v>1391571.7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1391571.7</v>
      </c>
      <c r="V68" s="130"/>
    </row>
    <row r="69" spans="2:22" ht="38.25" x14ac:dyDescent="0.2">
      <c r="B69" s="128"/>
      <c r="C69" s="167">
        <v>42705</v>
      </c>
      <c r="D69" s="133" t="s">
        <v>61</v>
      </c>
      <c r="E69" s="134">
        <v>0</v>
      </c>
      <c r="F69" s="134">
        <v>1134.1499999999999</v>
      </c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>
        <f t="shared" si="0"/>
        <v>1134.1499999999999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1134.1499999999999</v>
      </c>
      <c r="V69" s="130"/>
    </row>
    <row r="70" spans="2:22" x14ac:dyDescent="0.2">
      <c r="B70" s="128"/>
      <c r="C70" s="167">
        <v>42801</v>
      </c>
      <c r="D70" s="133" t="s">
        <v>125</v>
      </c>
      <c r="E70" s="134">
        <v>64518.070000000007</v>
      </c>
      <c r="F70" s="134">
        <v>149145.84</v>
      </c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>
        <f t="shared" si="0"/>
        <v>213663.91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213663.91</v>
      </c>
      <c r="V70" s="130"/>
    </row>
    <row r="71" spans="2:22" x14ac:dyDescent="0.2">
      <c r="B71" s="128"/>
      <c r="C71" s="167">
        <v>42802</v>
      </c>
      <c r="D71" s="133" t="s">
        <v>58</v>
      </c>
      <c r="E71" s="134">
        <v>69406.560000000012</v>
      </c>
      <c r="F71" s="134">
        <v>91930.58</v>
      </c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>
        <f t="shared" si="0"/>
        <v>161337.14000000001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161337.14000000001</v>
      </c>
      <c r="V71" s="130"/>
    </row>
    <row r="72" spans="2:22" x14ac:dyDescent="0.2">
      <c r="B72" s="128"/>
      <c r="C72" s="167">
        <v>42901</v>
      </c>
      <c r="D72" s="133" t="s">
        <v>126</v>
      </c>
      <c r="E72" s="134">
        <v>21754174.68</v>
      </c>
      <c r="F72" s="134">
        <v>22318209.510000002</v>
      </c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>
        <f t="shared" si="0"/>
        <v>44072384.189999998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44072384.189999998</v>
      </c>
      <c r="V72" s="130"/>
    </row>
    <row r="73" spans="2:22" x14ac:dyDescent="0.2">
      <c r="B73" s="128"/>
      <c r="C73" s="167">
        <v>42902</v>
      </c>
      <c r="D73" s="133" t="s">
        <v>45</v>
      </c>
      <c r="E73" s="134">
        <v>18884.050000000003</v>
      </c>
      <c r="F73" s="134">
        <v>28978.62</v>
      </c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>
        <f t="shared" ref="Q73:Q105" si="1">SUM(E73:P73)</f>
        <v>47862.67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47862.67</v>
      </c>
      <c r="V73" s="130"/>
    </row>
    <row r="74" spans="2:22" ht="25.5" x14ac:dyDescent="0.2">
      <c r="B74" s="128"/>
      <c r="C74" s="167">
        <v>43001</v>
      </c>
      <c r="D74" s="133" t="s">
        <v>127</v>
      </c>
      <c r="E74" s="134">
        <v>30758.239999999991</v>
      </c>
      <c r="F74" s="134">
        <v>49069.350000000006</v>
      </c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>
        <f t="shared" si="1"/>
        <v>79827.59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79827.59</v>
      </c>
      <c r="V74" s="130"/>
    </row>
    <row r="75" spans="2:22" x14ac:dyDescent="0.2">
      <c r="B75" s="128"/>
      <c r="C75" s="167">
        <v>43101</v>
      </c>
      <c r="D75" s="133" t="s">
        <v>132</v>
      </c>
      <c r="E75" s="134">
        <v>25737.899999999994</v>
      </c>
      <c r="F75" s="134">
        <v>38073.94</v>
      </c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>
        <f t="shared" si="1"/>
        <v>63811.839999999997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63811.839999999997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103331.74000000002</v>
      </c>
      <c r="F76" s="134">
        <v>153756.49</v>
      </c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>
        <f t="shared" si="1"/>
        <v>257088.23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257088.23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86452.970000000016</v>
      </c>
      <c r="F77" s="134">
        <v>311227.18000000005</v>
      </c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>
        <f t="shared" si="1"/>
        <v>397680.15000000008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397680.15000000008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104136.78999999995</v>
      </c>
      <c r="F78" s="134">
        <v>156464.58999999991</v>
      </c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>
        <f t="shared" si="1"/>
        <v>260601.37999999986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260601.37999999986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131176.16</v>
      </c>
      <c r="F79" s="134">
        <v>215346.49999999988</v>
      </c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>
        <f t="shared" si="1"/>
        <v>346522.65999999992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346522.65999999992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1326.2500000000002</v>
      </c>
      <c r="F80" s="134">
        <v>6226.25</v>
      </c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>
        <f t="shared" si="1"/>
        <v>7552.5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7552.5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115399.9</v>
      </c>
      <c r="F81" s="134">
        <v>138836.6</v>
      </c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>
        <f t="shared" si="1"/>
        <v>254236.5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254236.5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35527.699999999997</v>
      </c>
      <c r="F82" s="134">
        <v>217002.63000000003</v>
      </c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>
        <f t="shared" si="1"/>
        <v>252530.33000000002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252530.33000000002</v>
      </c>
      <c r="V82" s="130"/>
    </row>
    <row r="83" spans="2:22" x14ac:dyDescent="0.2">
      <c r="B83" s="128"/>
      <c r="C83" s="167">
        <v>43701</v>
      </c>
      <c r="D83" s="133" t="s">
        <v>141</v>
      </c>
      <c r="E83" s="134">
        <v>3954368.47</v>
      </c>
      <c r="F83" s="134">
        <v>2861550.7600000002</v>
      </c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>
        <f t="shared" si="1"/>
        <v>6815919.2300000004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6815919.2300000004</v>
      </c>
      <c r="V83" s="130"/>
    </row>
    <row r="84" spans="2:22" x14ac:dyDescent="0.2">
      <c r="B84" s="128"/>
      <c r="C84" s="167">
        <v>50201</v>
      </c>
      <c r="D84" s="133" t="s">
        <v>76</v>
      </c>
      <c r="E84" s="134">
        <v>47306.200000000004</v>
      </c>
      <c r="F84" s="134">
        <v>48089.469999999994</v>
      </c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>
        <f t="shared" si="1"/>
        <v>95395.67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95395.67</v>
      </c>
      <c r="V84" s="130"/>
    </row>
    <row r="85" spans="2:22" x14ac:dyDescent="0.2">
      <c r="B85" s="128"/>
      <c r="C85" s="167">
        <v>50301</v>
      </c>
      <c r="D85" s="133" t="s">
        <v>77</v>
      </c>
      <c r="E85" s="134">
        <v>155264.16999999998</v>
      </c>
      <c r="F85" s="134">
        <v>163437.81</v>
      </c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>
        <f t="shared" si="1"/>
        <v>318701.98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318701.98</v>
      </c>
      <c r="V85" s="130"/>
    </row>
    <row r="86" spans="2:22" x14ac:dyDescent="0.2">
      <c r="B86" s="128"/>
      <c r="C86" s="167">
        <v>50401</v>
      </c>
      <c r="D86" s="133" t="s">
        <v>78</v>
      </c>
      <c r="E86" s="134">
        <v>42659.64</v>
      </c>
      <c r="F86" s="134">
        <v>382340.65</v>
      </c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>
        <f t="shared" si="1"/>
        <v>425000.29000000004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425000.29000000004</v>
      </c>
      <c r="V86" s="130"/>
    </row>
    <row r="87" spans="2:22" x14ac:dyDescent="0.2">
      <c r="B87" s="128"/>
      <c r="C87" s="167">
        <v>50801</v>
      </c>
      <c r="D87" s="133" t="s">
        <v>79</v>
      </c>
      <c r="E87" s="134">
        <v>45497.38</v>
      </c>
      <c r="F87" s="134">
        <v>45497.38</v>
      </c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>
        <f t="shared" si="1"/>
        <v>90994.76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90994.76</v>
      </c>
      <c r="V87" s="130"/>
    </row>
    <row r="88" spans="2:22" x14ac:dyDescent="0.2">
      <c r="B88" s="128"/>
      <c r="C88" s="167">
        <v>50901</v>
      </c>
      <c r="D88" s="133" t="s">
        <v>80</v>
      </c>
      <c r="E88" s="134">
        <v>987249.02000000025</v>
      </c>
      <c r="F88" s="134">
        <v>1314907.8</v>
      </c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>
        <f t="shared" si="1"/>
        <v>2302156.8200000003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2302156.8200000003</v>
      </c>
      <c r="V88" s="130"/>
    </row>
    <row r="89" spans="2:22" ht="25.5" x14ac:dyDescent="0.2">
      <c r="B89" s="128"/>
      <c r="C89" s="167">
        <v>51001</v>
      </c>
      <c r="D89" s="133" t="s">
        <v>81</v>
      </c>
      <c r="E89" s="134">
        <v>91063.52999999997</v>
      </c>
      <c r="F89" s="134">
        <v>147910.46000000002</v>
      </c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>
        <f t="shared" si="1"/>
        <v>238973.99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238973.99</v>
      </c>
      <c r="V89" s="130"/>
    </row>
    <row r="90" spans="2:22" x14ac:dyDescent="0.2">
      <c r="B90" s="128"/>
      <c r="C90" s="167">
        <v>51101</v>
      </c>
      <c r="D90" s="133" t="s">
        <v>82</v>
      </c>
      <c r="E90" s="134">
        <v>33333.33</v>
      </c>
      <c r="F90" s="134">
        <v>33333.33</v>
      </c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>
        <f t="shared" si="1"/>
        <v>66666.66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66666.66</v>
      </c>
      <c r="V90" s="130"/>
    </row>
    <row r="91" spans="2:22" x14ac:dyDescent="0.2">
      <c r="B91" s="128"/>
      <c r="C91" s="167">
        <v>51301</v>
      </c>
      <c r="D91" s="133" t="s">
        <v>83</v>
      </c>
      <c r="E91" s="134">
        <v>13060.499999999998</v>
      </c>
      <c r="F91" s="134">
        <v>29261.250000000004</v>
      </c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>
        <f t="shared" si="1"/>
        <v>42321.75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42321.75</v>
      </c>
      <c r="V91" s="130"/>
    </row>
    <row r="92" spans="2:22" x14ac:dyDescent="0.2">
      <c r="B92" s="128"/>
      <c r="C92" s="167">
        <v>51401</v>
      </c>
      <c r="D92" s="133" t="s">
        <v>84</v>
      </c>
      <c r="E92" s="134">
        <v>5570.32</v>
      </c>
      <c r="F92" s="134">
        <v>4774.53</v>
      </c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>
        <f t="shared" si="1"/>
        <v>10344.849999999999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10344.849999999999</v>
      </c>
      <c r="V92" s="130"/>
    </row>
    <row r="93" spans="2:22" x14ac:dyDescent="0.2">
      <c r="B93" s="128"/>
      <c r="C93" s="167">
        <v>51601</v>
      </c>
      <c r="D93" s="133" t="s">
        <v>85</v>
      </c>
      <c r="E93" s="134">
        <v>35667.69999999999</v>
      </c>
      <c r="F93" s="134">
        <v>36845.60000000002</v>
      </c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>
        <f t="shared" si="1"/>
        <v>72513.300000000017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72513.300000000017</v>
      </c>
      <c r="V93" s="130"/>
    </row>
    <row r="94" spans="2:22" x14ac:dyDescent="0.2">
      <c r="B94" s="128"/>
      <c r="C94" s="167">
        <v>51801</v>
      </c>
      <c r="D94" s="133" t="s">
        <v>138</v>
      </c>
      <c r="E94" s="134">
        <v>0</v>
      </c>
      <c r="F94" s="134">
        <v>3546666.7</v>
      </c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>
        <f t="shared" si="1"/>
        <v>3546666.7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3546666.7</v>
      </c>
      <c r="V94" s="130"/>
    </row>
    <row r="95" spans="2:22" ht="25.5" x14ac:dyDescent="0.2">
      <c r="B95" s="128"/>
      <c r="C95" s="167">
        <v>51901</v>
      </c>
      <c r="D95" s="133" t="s">
        <v>139</v>
      </c>
      <c r="E95" s="134">
        <v>19879.289999999997</v>
      </c>
      <c r="F95" s="134">
        <v>37756.89</v>
      </c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>
        <f t="shared" si="1"/>
        <v>57636.179999999993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57636.179999999993</v>
      </c>
      <c r="V95" s="130"/>
    </row>
    <row r="96" spans="2:22" x14ac:dyDescent="0.2">
      <c r="B96" s="128"/>
      <c r="C96" s="167">
        <v>52001</v>
      </c>
      <c r="D96" s="133" t="s">
        <v>86</v>
      </c>
      <c r="E96" s="134">
        <v>93773.319999999992</v>
      </c>
      <c r="F96" s="134">
        <v>202151.32000000004</v>
      </c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>
        <f t="shared" si="1"/>
        <v>295924.64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295924.64</v>
      </c>
      <c r="V96" s="130"/>
    </row>
    <row r="97" spans="2:22" x14ac:dyDescent="0.2">
      <c r="B97" s="128"/>
      <c r="C97" s="167">
        <v>52301</v>
      </c>
      <c r="D97" s="133" t="s">
        <v>87</v>
      </c>
      <c r="E97" s="134">
        <v>26413.94</v>
      </c>
      <c r="F97" s="134">
        <v>28409.59</v>
      </c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>
        <f t="shared" si="1"/>
        <v>54823.53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54823.53</v>
      </c>
      <c r="V97" s="130"/>
    </row>
    <row r="98" spans="2:22" x14ac:dyDescent="0.2">
      <c r="B98" s="128"/>
      <c r="C98" s="167">
        <v>52401</v>
      </c>
      <c r="D98" s="133" t="s">
        <v>88</v>
      </c>
      <c r="E98" s="134">
        <v>0</v>
      </c>
      <c r="F98" s="134">
        <v>20291.25</v>
      </c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>
        <f t="shared" si="1"/>
        <v>20291.25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20291.25</v>
      </c>
      <c r="V98" s="130"/>
    </row>
    <row r="99" spans="2:22" x14ac:dyDescent="0.2">
      <c r="B99" s="128"/>
      <c r="C99" s="167">
        <v>52601</v>
      </c>
      <c r="D99" s="133" t="s">
        <v>89</v>
      </c>
      <c r="E99" s="134">
        <v>14962.08</v>
      </c>
      <c r="F99" s="134">
        <v>31777.280000000002</v>
      </c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>
        <f t="shared" si="1"/>
        <v>46739.360000000001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46739.360000000001</v>
      </c>
      <c r="V99" s="130"/>
    </row>
    <row r="100" spans="2:22" x14ac:dyDescent="0.2">
      <c r="B100" s="128"/>
      <c r="C100" s="167">
        <v>52901</v>
      </c>
      <c r="D100" s="133" t="s">
        <v>146</v>
      </c>
      <c r="E100" s="134">
        <v>0</v>
      </c>
      <c r="F100" s="134">
        <v>0</v>
      </c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>
        <f t="shared" si="1"/>
        <v>0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68070015.519999996</v>
      </c>
      <c r="F101" s="134">
        <v>69123290.460000038</v>
      </c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>
        <f t="shared" si="1"/>
        <v>137193305.98000002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137193305.98000002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30206983.110000003</v>
      </c>
      <c r="F102" s="134">
        <v>46924781.010000005</v>
      </c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>
        <f t="shared" si="1"/>
        <v>77131764.120000005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77131764.120000005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2389267.4999999977</v>
      </c>
      <c r="F103" s="134">
        <v>7252480.0299999956</v>
      </c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>
        <f t="shared" si="1"/>
        <v>9641747.5299999937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9641747.5299999937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12599.409999999998</v>
      </c>
      <c r="F104" s="134">
        <v>20168.940000000002</v>
      </c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>
        <f t="shared" si="1"/>
        <v>32768.35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32768.35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95352.78</v>
      </c>
      <c r="F105" s="134">
        <v>29901.97</v>
      </c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>
        <f t="shared" si="1"/>
        <v>125254.75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125254.75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143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318938374.52999991</v>
      </c>
      <c r="F119" s="129">
        <f t="shared" si="2"/>
        <v>258261522.92999992</v>
      </c>
      <c r="G119" s="129">
        <f t="shared" si="2"/>
        <v>334153504.29999989</v>
      </c>
      <c r="H119" s="129">
        <f t="shared" si="2"/>
        <v>389901819.4799999</v>
      </c>
      <c r="I119" s="129">
        <f t="shared" si="2"/>
        <v>262652480.74999997</v>
      </c>
      <c r="J119" s="129">
        <f t="shared" si="2"/>
        <v>356934903.4799999</v>
      </c>
      <c r="K119" s="129">
        <f t="shared" si="2"/>
        <v>307916840.94000006</v>
      </c>
      <c r="L119" s="129">
        <f t="shared" si="2"/>
        <v>252785122.66000003</v>
      </c>
      <c r="M119" s="129">
        <f t="shared" si="2"/>
        <v>288751057.21000016</v>
      </c>
      <c r="N119" s="129">
        <f t="shared" si="2"/>
        <v>288617188.6500001</v>
      </c>
      <c r="O119" s="129">
        <f t="shared" si="2"/>
        <v>289529137.94000006</v>
      </c>
      <c r="P119" s="129">
        <f t="shared" si="2"/>
        <v>440071871.10999984</v>
      </c>
      <c r="Q119" s="129">
        <f t="shared" si="2"/>
        <v>3788513823.980001</v>
      </c>
      <c r="R119" s="130"/>
      <c r="S119" s="131"/>
      <c r="T119" s="128"/>
      <c r="U119" s="129">
        <f>SUM(U120:U217)</f>
        <v>577199897.45999992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101572.75000000001</v>
      </c>
      <c r="F120" s="134">
        <v>235322.12</v>
      </c>
      <c r="G120" s="134">
        <v>267190.10000000003</v>
      </c>
      <c r="H120" s="134">
        <v>120964.38</v>
      </c>
      <c r="I120" s="134">
        <v>119551.76999999999</v>
      </c>
      <c r="J120" s="134">
        <v>120615.77</v>
      </c>
      <c r="K120" s="134">
        <v>116441.59</v>
      </c>
      <c r="L120" s="134">
        <v>97456.839999999982</v>
      </c>
      <c r="M120" s="134">
        <v>103484.92</v>
      </c>
      <c r="N120" s="134">
        <v>98952.289999999979</v>
      </c>
      <c r="O120" s="134">
        <v>105651.73</v>
      </c>
      <c r="P120" s="134">
        <v>128510.94</v>
      </c>
      <c r="Q120" s="134">
        <f>SUM(E120:P120)</f>
        <v>1615715.2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336894.87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1321550.8899999999</v>
      </c>
      <c r="F121" s="134">
        <v>1511651.0400000003</v>
      </c>
      <c r="G121" s="134">
        <v>1427154.75</v>
      </c>
      <c r="H121" s="134">
        <v>1611990.8199999998</v>
      </c>
      <c r="I121" s="134">
        <v>1214358.58</v>
      </c>
      <c r="J121" s="134">
        <v>1268695.58</v>
      </c>
      <c r="K121" s="134">
        <v>1927908.3199999996</v>
      </c>
      <c r="L121" s="134">
        <v>1146724.5999999999</v>
      </c>
      <c r="M121" s="134">
        <v>1087077.6499999999</v>
      </c>
      <c r="N121" s="134">
        <v>1045083.45</v>
      </c>
      <c r="O121" s="134">
        <v>1018764.24</v>
      </c>
      <c r="P121" s="134">
        <v>1046941.4800000002</v>
      </c>
      <c r="Q121" s="134">
        <f t="shared" ref="Q121:Q184" si="3">SUM(E121:P121)</f>
        <v>15627901.4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2833201.93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42661.820000000007</v>
      </c>
      <c r="F122" s="134">
        <v>32825.319999999992</v>
      </c>
      <c r="G122" s="134">
        <v>41343.080000000016</v>
      </c>
      <c r="H122" s="134">
        <v>44424.319999999992</v>
      </c>
      <c r="I122" s="134">
        <v>35307.47</v>
      </c>
      <c r="J122" s="134">
        <v>46560.11</v>
      </c>
      <c r="K122" s="134">
        <v>39197.37999999999</v>
      </c>
      <c r="L122" s="134">
        <v>37546.109999999993</v>
      </c>
      <c r="M122" s="134">
        <v>38098.19000000001</v>
      </c>
      <c r="N122" s="134">
        <v>43866.080000000002</v>
      </c>
      <c r="O122" s="134">
        <v>38669.550000000003</v>
      </c>
      <c r="P122" s="134">
        <v>71442.5</v>
      </c>
      <c r="Q122" s="134">
        <f t="shared" si="3"/>
        <v>511941.93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75487.14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4050.09</v>
      </c>
      <c r="F123" s="134">
        <v>2802.65</v>
      </c>
      <c r="G123" s="134">
        <v>2840.3199999999997</v>
      </c>
      <c r="H123" s="134">
        <v>4047.13</v>
      </c>
      <c r="I123" s="134">
        <v>2424.5600000000004</v>
      </c>
      <c r="J123" s="134">
        <v>4115.88</v>
      </c>
      <c r="K123" s="134">
        <v>2710.59</v>
      </c>
      <c r="L123" s="134">
        <v>4438.1299999999992</v>
      </c>
      <c r="M123" s="134">
        <v>3055.7400000000007</v>
      </c>
      <c r="N123" s="134">
        <v>4776.62</v>
      </c>
      <c r="O123" s="134">
        <v>3643.2100000000005</v>
      </c>
      <c r="P123" s="134">
        <v>9696.08</v>
      </c>
      <c r="Q123" s="134">
        <f t="shared" si="3"/>
        <v>48601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6852.74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123407.42</v>
      </c>
      <c r="F124" s="134">
        <v>129130.78000000007</v>
      </c>
      <c r="G124" s="134">
        <v>144788.07999999999</v>
      </c>
      <c r="H124" s="134">
        <v>132395.16000000003</v>
      </c>
      <c r="I124" s="134">
        <v>127741.86999999998</v>
      </c>
      <c r="J124" s="134">
        <v>129849.2</v>
      </c>
      <c r="K124" s="134">
        <v>125294.59000000003</v>
      </c>
      <c r="L124" s="134">
        <v>115197.90000000004</v>
      </c>
      <c r="M124" s="134">
        <v>131701.19000000003</v>
      </c>
      <c r="N124" s="134">
        <v>122294.68</v>
      </c>
      <c r="O124" s="134">
        <v>122725.32</v>
      </c>
      <c r="P124" s="134">
        <v>147712.81000000006</v>
      </c>
      <c r="Q124" s="134">
        <f t="shared" si="3"/>
        <v>1552239.0000000002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252538.20000000007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2895964.3699999982</v>
      </c>
      <c r="F125" s="134">
        <v>2653121.0999999908</v>
      </c>
      <c r="G125" s="134">
        <v>2741021.6999999997</v>
      </c>
      <c r="H125" s="134">
        <v>2902031.1699999892</v>
      </c>
      <c r="I125" s="134">
        <v>2666730.6699999957</v>
      </c>
      <c r="J125" s="134">
        <v>2932009.8099999954</v>
      </c>
      <c r="K125" s="134">
        <v>2732216.3799999882</v>
      </c>
      <c r="L125" s="134">
        <v>2594889.9699999895</v>
      </c>
      <c r="M125" s="134">
        <v>2716009.2399999946</v>
      </c>
      <c r="N125" s="134">
        <v>2795220.1099999971</v>
      </c>
      <c r="O125" s="134">
        <v>2824928.4599999837</v>
      </c>
      <c r="P125" s="134">
        <v>3608775.0699999984</v>
      </c>
      <c r="Q125" s="134">
        <f t="shared" si="3"/>
        <v>34062918.049999923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5549085.4699999895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1362482.3200000019</v>
      </c>
      <c r="F126" s="134">
        <v>1211001.0900000038</v>
      </c>
      <c r="G126" s="134">
        <v>1305470.0800000047</v>
      </c>
      <c r="H126" s="134">
        <v>1391793.4900000012</v>
      </c>
      <c r="I126" s="134">
        <v>1245856.9700000042</v>
      </c>
      <c r="J126" s="134">
        <v>1425465.0600000049</v>
      </c>
      <c r="K126" s="134">
        <v>1349971.940000003</v>
      </c>
      <c r="L126" s="134">
        <v>1244697.3900000034</v>
      </c>
      <c r="M126" s="134">
        <v>1427417.9200000013</v>
      </c>
      <c r="N126" s="134">
        <v>1289375.3500000064</v>
      </c>
      <c r="O126" s="134">
        <v>1338339.3900000048</v>
      </c>
      <c r="P126" s="134">
        <v>1761904.1399999983</v>
      </c>
      <c r="Q126" s="134">
        <f t="shared" si="3"/>
        <v>16353775.140000038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2573483.4100000057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78436.860000000015</v>
      </c>
      <c r="F127" s="134">
        <v>75720.61</v>
      </c>
      <c r="G127" s="134">
        <v>71160.330000000016</v>
      </c>
      <c r="H127" s="134">
        <v>73679.49000000002</v>
      </c>
      <c r="I127" s="134">
        <v>70732.949999999983</v>
      </c>
      <c r="J127" s="134">
        <v>73162.760000000024</v>
      </c>
      <c r="K127" s="134">
        <v>65291.749999999978</v>
      </c>
      <c r="L127" s="134">
        <v>72187.959999999992</v>
      </c>
      <c r="M127" s="134">
        <v>63029.19999999999</v>
      </c>
      <c r="N127" s="134">
        <v>70750.819999999992</v>
      </c>
      <c r="O127" s="134">
        <v>78225.560000000012</v>
      </c>
      <c r="P127" s="134">
        <v>133801.94</v>
      </c>
      <c r="Q127" s="134">
        <f t="shared" si="3"/>
        <v>926180.23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154157.47000000003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469381.65000000014</v>
      </c>
      <c r="F128" s="134">
        <v>480104.4200000001</v>
      </c>
      <c r="G128" s="134">
        <v>473836.26999999996</v>
      </c>
      <c r="H128" s="134">
        <v>487778.1399999999</v>
      </c>
      <c r="I128" s="134">
        <v>436917.22999999981</v>
      </c>
      <c r="J128" s="134">
        <v>463417.19000000018</v>
      </c>
      <c r="K128" s="134">
        <v>415962.19000000006</v>
      </c>
      <c r="L128" s="134">
        <v>413042.30999999988</v>
      </c>
      <c r="M128" s="134">
        <v>435179.32000000007</v>
      </c>
      <c r="N128" s="134">
        <v>445713.14999999991</v>
      </c>
      <c r="O128" s="134">
        <v>413382.45</v>
      </c>
      <c r="P128" s="134">
        <v>651253.10000000033</v>
      </c>
      <c r="Q128" s="134">
        <f t="shared" si="3"/>
        <v>5585967.4200000018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949486.0700000003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113783.58000000005</v>
      </c>
      <c r="F129" s="134">
        <v>133065.95000000001</v>
      </c>
      <c r="G129" s="134">
        <v>123667.72</v>
      </c>
      <c r="H129" s="134">
        <v>117255.59000000003</v>
      </c>
      <c r="I129" s="134">
        <v>112602.49999999999</v>
      </c>
      <c r="J129" s="134">
        <v>109415.66</v>
      </c>
      <c r="K129" s="134">
        <v>103575.51000000002</v>
      </c>
      <c r="L129" s="134">
        <v>101104.64</v>
      </c>
      <c r="M129" s="134">
        <v>104261.86000000002</v>
      </c>
      <c r="N129" s="134">
        <v>105584.60000000002</v>
      </c>
      <c r="O129" s="134">
        <v>101716.50999999998</v>
      </c>
      <c r="P129" s="134">
        <v>142808.77999999997</v>
      </c>
      <c r="Q129" s="134">
        <f t="shared" si="3"/>
        <v>1368842.9000000001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246849.53000000006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46136.579999999994</v>
      </c>
      <c r="F130" s="134">
        <v>44901.61</v>
      </c>
      <c r="G130" s="134">
        <v>45174.95</v>
      </c>
      <c r="H130" s="134">
        <v>45460.229999999996</v>
      </c>
      <c r="I130" s="134">
        <v>45047.13</v>
      </c>
      <c r="J130" s="134">
        <v>45526.12</v>
      </c>
      <c r="K130" s="134">
        <v>45200.77</v>
      </c>
      <c r="L130" s="134">
        <v>45263.02</v>
      </c>
      <c r="M130" s="134">
        <v>45717.049999999996</v>
      </c>
      <c r="N130" s="134">
        <v>45177.85</v>
      </c>
      <c r="O130" s="134">
        <v>45861.17</v>
      </c>
      <c r="P130" s="134">
        <v>54212.329999999994</v>
      </c>
      <c r="Q130" s="134">
        <f t="shared" si="3"/>
        <v>553678.80999999994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91038.19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39233.120000000003</v>
      </c>
      <c r="F131" s="134">
        <v>43509.420000000006</v>
      </c>
      <c r="G131" s="134">
        <v>41132.830000000009</v>
      </c>
      <c r="H131" s="134">
        <v>43940.73000000001</v>
      </c>
      <c r="I131" s="134">
        <v>40333.509999999995</v>
      </c>
      <c r="J131" s="134">
        <v>44764.719999999987</v>
      </c>
      <c r="K131" s="134">
        <v>39907.300000000003</v>
      </c>
      <c r="L131" s="134">
        <v>40074.69999999999</v>
      </c>
      <c r="M131" s="134">
        <v>40398.930000000008</v>
      </c>
      <c r="N131" s="134">
        <v>42762.22</v>
      </c>
      <c r="O131" s="134">
        <v>41795.140000000014</v>
      </c>
      <c r="P131" s="134">
        <v>50273.879999999983</v>
      </c>
      <c r="Q131" s="134">
        <f t="shared" si="3"/>
        <v>508126.5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82742.540000000008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3460.9100000000003</v>
      </c>
      <c r="F132" s="134">
        <v>2397.77</v>
      </c>
      <c r="G132" s="134">
        <v>2436.8000000000002</v>
      </c>
      <c r="H132" s="134">
        <v>3547.35</v>
      </c>
      <c r="I132" s="134">
        <v>2154.35</v>
      </c>
      <c r="J132" s="134">
        <v>3418.54</v>
      </c>
      <c r="K132" s="134">
        <v>2353.81</v>
      </c>
      <c r="L132" s="134">
        <v>3898.3</v>
      </c>
      <c r="M132" s="134">
        <v>2551.0499999999993</v>
      </c>
      <c r="N132" s="134">
        <v>4135.29</v>
      </c>
      <c r="O132" s="134">
        <v>3088.88</v>
      </c>
      <c r="P132" s="134">
        <v>8087.8899999999994</v>
      </c>
      <c r="Q132" s="134">
        <f t="shared" si="3"/>
        <v>41530.94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5858.68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897.75</v>
      </c>
      <c r="F133" s="134">
        <v>448.85</v>
      </c>
      <c r="G133" s="134">
        <v>742.12</v>
      </c>
      <c r="H133" s="134">
        <v>738.98</v>
      </c>
      <c r="I133" s="134">
        <v>595.78</v>
      </c>
      <c r="J133" s="134">
        <v>1000.01</v>
      </c>
      <c r="K133" s="134">
        <v>951.65</v>
      </c>
      <c r="L133" s="134">
        <v>888.07</v>
      </c>
      <c r="M133" s="134">
        <v>896.99</v>
      </c>
      <c r="N133" s="134">
        <v>849.35</v>
      </c>
      <c r="O133" s="134">
        <v>600.42999999999995</v>
      </c>
      <c r="P133" s="134">
        <v>2163.02</v>
      </c>
      <c r="Q133" s="134">
        <f t="shared" si="3"/>
        <v>10773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1346.6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316798.7900000001</v>
      </c>
      <c r="F134" s="134">
        <v>264587.7900000001</v>
      </c>
      <c r="G134" s="134">
        <v>377069.54</v>
      </c>
      <c r="H134" s="134">
        <v>419134.3600000001</v>
      </c>
      <c r="I134" s="134">
        <v>361875.50000000006</v>
      </c>
      <c r="J134" s="134">
        <v>300940.84999999992</v>
      </c>
      <c r="K134" s="134">
        <v>547262.15999999992</v>
      </c>
      <c r="L134" s="134">
        <v>283337.18000000011</v>
      </c>
      <c r="M134" s="134">
        <v>510700.23</v>
      </c>
      <c r="N134" s="134">
        <v>366117.04</v>
      </c>
      <c r="O134" s="134">
        <v>328223.54999999993</v>
      </c>
      <c r="P134" s="134">
        <v>374749.79</v>
      </c>
      <c r="Q134" s="134">
        <f t="shared" si="3"/>
        <v>4450796.78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581386.58000000019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1267374.47</v>
      </c>
      <c r="F135" s="134">
        <v>1297981.5299999996</v>
      </c>
      <c r="G135" s="134">
        <v>1289591.5200000005</v>
      </c>
      <c r="H135" s="134">
        <v>1260611.9000000004</v>
      </c>
      <c r="I135" s="134">
        <v>1015873.0200000004</v>
      </c>
      <c r="J135" s="134">
        <v>1147146.4999999998</v>
      </c>
      <c r="K135" s="134">
        <v>1025994.2499999999</v>
      </c>
      <c r="L135" s="134">
        <v>1022833.46</v>
      </c>
      <c r="M135" s="134">
        <v>1111085.6400000001</v>
      </c>
      <c r="N135" s="134">
        <v>1015483.5199999996</v>
      </c>
      <c r="O135" s="134">
        <v>1031367.5799999996</v>
      </c>
      <c r="P135" s="134">
        <v>1404914.840000001</v>
      </c>
      <c r="Q135" s="134">
        <f t="shared" si="3"/>
        <v>13890258.230000002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2565355.9999999995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23544.090000000007</v>
      </c>
      <c r="F136" s="134">
        <v>77677.42</v>
      </c>
      <c r="G136" s="134">
        <v>65956.659999999989</v>
      </c>
      <c r="H136" s="134">
        <v>50305.58</v>
      </c>
      <c r="I136" s="134">
        <v>45895.53</v>
      </c>
      <c r="J136" s="134">
        <v>41101.800000000003</v>
      </c>
      <c r="K136" s="134">
        <v>38280.520000000011</v>
      </c>
      <c r="L136" s="134">
        <v>26709.849999999995</v>
      </c>
      <c r="M136" s="134">
        <v>37428.640000000014</v>
      </c>
      <c r="N136" s="134">
        <v>37563.540000000008</v>
      </c>
      <c r="O136" s="134">
        <v>33180.719999999994</v>
      </c>
      <c r="P136" s="134">
        <v>34391.319999999985</v>
      </c>
      <c r="Q136" s="134">
        <f t="shared" si="3"/>
        <v>512035.67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101221.51000000001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10957691.149999993</v>
      </c>
      <c r="F137" s="134">
        <v>9493112.3400000017</v>
      </c>
      <c r="G137" s="134">
        <v>11138806.899999993</v>
      </c>
      <c r="H137" s="134">
        <v>11254177.069999987</v>
      </c>
      <c r="I137" s="134">
        <v>9357933.6500000115</v>
      </c>
      <c r="J137" s="134">
        <v>11350064.029999996</v>
      </c>
      <c r="K137" s="134">
        <v>10228904.270000018</v>
      </c>
      <c r="L137" s="134">
        <v>9651164.8399999924</v>
      </c>
      <c r="M137" s="134">
        <v>11168613.440000005</v>
      </c>
      <c r="N137" s="134">
        <v>10028832.959999995</v>
      </c>
      <c r="O137" s="134">
        <v>10507399.430000005</v>
      </c>
      <c r="P137" s="134">
        <v>18009938.029999997</v>
      </c>
      <c r="Q137" s="134">
        <f t="shared" si="3"/>
        <v>133146638.11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20450803.489999995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6598045.1600000001</v>
      </c>
      <c r="F138" s="134">
        <v>4958421.1399999931</v>
      </c>
      <c r="G138" s="134">
        <v>6190709.9100000001</v>
      </c>
      <c r="H138" s="134">
        <v>7137962.7200000063</v>
      </c>
      <c r="I138" s="134">
        <v>5417700.1300000018</v>
      </c>
      <c r="J138" s="134">
        <v>8234677.8899999959</v>
      </c>
      <c r="K138" s="134">
        <v>5930661.6100000031</v>
      </c>
      <c r="L138" s="134">
        <v>5543146.1000000043</v>
      </c>
      <c r="M138" s="134">
        <v>6669777.4799999995</v>
      </c>
      <c r="N138" s="134">
        <v>5900931.360000005</v>
      </c>
      <c r="O138" s="134">
        <v>5989084.2099999972</v>
      </c>
      <c r="P138" s="134">
        <v>10343325.510000004</v>
      </c>
      <c r="Q138" s="134">
        <f t="shared" si="3"/>
        <v>78914443.220000014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11556466.299999993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47869.060000000005</v>
      </c>
      <c r="F139" s="134">
        <v>83567.500000000015</v>
      </c>
      <c r="G139" s="134">
        <v>54206.790000000008</v>
      </c>
      <c r="H139" s="134">
        <v>46236.56</v>
      </c>
      <c r="I139" s="134">
        <v>42739.570000000022</v>
      </c>
      <c r="J139" s="134">
        <v>47683.729999999996</v>
      </c>
      <c r="K139" s="134">
        <v>55179.770000000004</v>
      </c>
      <c r="L139" s="134">
        <v>43536.51999999999</v>
      </c>
      <c r="M139" s="134">
        <v>42404.780000000021</v>
      </c>
      <c r="N139" s="134">
        <v>45845.399999999994</v>
      </c>
      <c r="O139" s="134">
        <v>42912.75</v>
      </c>
      <c r="P139" s="134">
        <v>69916.22</v>
      </c>
      <c r="Q139" s="134">
        <f t="shared" si="3"/>
        <v>622098.65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131436.56000000003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60792024.369999997</v>
      </c>
      <c r="F140" s="134">
        <v>15320660.880000001</v>
      </c>
      <c r="G140" s="134">
        <v>75404776.069999993</v>
      </c>
      <c r="H140" s="134">
        <v>133306947.88999999</v>
      </c>
      <c r="I140" s="134">
        <v>20615163.149999987</v>
      </c>
      <c r="J140" s="134">
        <v>100755818.25999998</v>
      </c>
      <c r="K140" s="134">
        <v>57525673.730000004</v>
      </c>
      <c r="L140" s="134">
        <v>12944588.469999999</v>
      </c>
      <c r="M140" s="134">
        <v>37742476.439999983</v>
      </c>
      <c r="N140" s="134">
        <v>32220397.459999997</v>
      </c>
      <c r="O140" s="134">
        <v>39001036.739999987</v>
      </c>
      <c r="P140" s="134">
        <v>111200772.87000002</v>
      </c>
      <c r="Q140" s="134">
        <f t="shared" si="3"/>
        <v>696830336.32999992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76112685.25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1084572.48</v>
      </c>
      <c r="F141" s="134">
        <v>879666.69000000018</v>
      </c>
      <c r="G141" s="134">
        <v>1036718.3199999998</v>
      </c>
      <c r="H141" s="134">
        <v>989776.87000000034</v>
      </c>
      <c r="I141" s="134">
        <v>851726.57000000018</v>
      </c>
      <c r="J141" s="134">
        <v>970029.61999999976</v>
      </c>
      <c r="K141" s="134">
        <v>1007101.1699999996</v>
      </c>
      <c r="L141" s="134">
        <v>848671.21000000031</v>
      </c>
      <c r="M141" s="134">
        <v>879558.4800000008</v>
      </c>
      <c r="N141" s="134">
        <v>918974.85000000044</v>
      </c>
      <c r="O141" s="134">
        <v>826250.8900000006</v>
      </c>
      <c r="P141" s="134">
        <v>1619504.89</v>
      </c>
      <c r="Q141" s="134">
        <f t="shared" si="3"/>
        <v>11912552.040000003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1964239.1700000002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1114814.6799999995</v>
      </c>
      <c r="F142" s="134">
        <v>722211.85000000009</v>
      </c>
      <c r="G142" s="134">
        <v>1036777.3300000004</v>
      </c>
      <c r="H142" s="134">
        <v>989931.99000000092</v>
      </c>
      <c r="I142" s="134">
        <v>787426.34999999963</v>
      </c>
      <c r="J142" s="134">
        <v>987239.47999999963</v>
      </c>
      <c r="K142" s="134">
        <v>1133717.9999999993</v>
      </c>
      <c r="L142" s="134">
        <v>1021707.8099999994</v>
      </c>
      <c r="M142" s="134">
        <v>1070263.4499999995</v>
      </c>
      <c r="N142" s="134">
        <v>955855.8</v>
      </c>
      <c r="O142" s="134">
        <v>997502.45</v>
      </c>
      <c r="P142" s="134">
        <v>2228843.7200000002</v>
      </c>
      <c r="Q142" s="134">
        <f t="shared" si="3"/>
        <v>13046292.909999998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1837026.5299999996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207135.72999999998</v>
      </c>
      <c r="F143" s="134">
        <v>228766.55000000005</v>
      </c>
      <c r="G143" s="134">
        <v>220220.82</v>
      </c>
      <c r="H143" s="134">
        <v>238700.33000000005</v>
      </c>
      <c r="I143" s="134">
        <v>183573.52999999997</v>
      </c>
      <c r="J143" s="134">
        <v>209261.70999999993</v>
      </c>
      <c r="K143" s="134">
        <v>217221.90999999995</v>
      </c>
      <c r="L143" s="134">
        <v>216556.14999999997</v>
      </c>
      <c r="M143" s="134">
        <v>182945.72000000003</v>
      </c>
      <c r="N143" s="134">
        <v>221291.27000000005</v>
      </c>
      <c r="O143" s="134">
        <v>198840.44999999998</v>
      </c>
      <c r="P143" s="134">
        <v>408823.43000000017</v>
      </c>
      <c r="Q143" s="134">
        <f t="shared" si="3"/>
        <v>2733337.6000000006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435902.28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105089.49999999999</v>
      </c>
      <c r="F144" s="134">
        <v>46309.229999999981</v>
      </c>
      <c r="G144" s="134">
        <v>103163.80999999998</v>
      </c>
      <c r="H144" s="134">
        <v>87709.220000000016</v>
      </c>
      <c r="I144" s="134">
        <v>52464.920000000006</v>
      </c>
      <c r="J144" s="134">
        <v>78180.060000000012</v>
      </c>
      <c r="K144" s="134">
        <v>126572.37000000001</v>
      </c>
      <c r="L144" s="134">
        <v>74318.689999999973</v>
      </c>
      <c r="M144" s="134">
        <v>63569.650000000023</v>
      </c>
      <c r="N144" s="134">
        <v>86503.34</v>
      </c>
      <c r="O144" s="134">
        <v>82152.2</v>
      </c>
      <c r="P144" s="134">
        <v>345540.92</v>
      </c>
      <c r="Q144" s="134">
        <f t="shared" si="3"/>
        <v>1251573.9099999999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151398.72999999998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95546.940000000017</v>
      </c>
      <c r="F145" s="134">
        <v>112094.73</v>
      </c>
      <c r="G145" s="134">
        <v>95843.19</v>
      </c>
      <c r="H145" s="134">
        <v>97053.800000000032</v>
      </c>
      <c r="I145" s="134">
        <v>94048.099999999991</v>
      </c>
      <c r="J145" s="134">
        <v>97598.09</v>
      </c>
      <c r="K145" s="134">
        <v>94651.82</v>
      </c>
      <c r="L145" s="134">
        <v>93975.189999999988</v>
      </c>
      <c r="M145" s="134">
        <v>96282.37999999999</v>
      </c>
      <c r="N145" s="134">
        <v>94734.209999999992</v>
      </c>
      <c r="O145" s="134">
        <v>88388.099999999991</v>
      </c>
      <c r="P145" s="134">
        <v>92646.95</v>
      </c>
      <c r="Q145" s="134">
        <f t="shared" si="3"/>
        <v>1152863.4999999998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207641.67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70699.990000000005</v>
      </c>
      <c r="F146" s="134">
        <v>68894.190000000017</v>
      </c>
      <c r="G146" s="134">
        <v>66878.62</v>
      </c>
      <c r="H146" s="134">
        <v>67905.459999999992</v>
      </c>
      <c r="I146" s="134">
        <v>67345.97</v>
      </c>
      <c r="J146" s="134">
        <v>69802.42</v>
      </c>
      <c r="K146" s="134">
        <v>66558.25999999998</v>
      </c>
      <c r="L146" s="134">
        <v>65871.87</v>
      </c>
      <c r="M146" s="134">
        <v>67351.81</v>
      </c>
      <c r="N146" s="134">
        <v>69070.569999999992</v>
      </c>
      <c r="O146" s="134">
        <v>66773.459999999992</v>
      </c>
      <c r="P146" s="134">
        <v>79519.39</v>
      </c>
      <c r="Q146" s="134">
        <f t="shared" si="3"/>
        <v>826672.00999999978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139594.18000000002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2756800.2700000023</v>
      </c>
      <c r="F147" s="134">
        <v>2047873.650000002</v>
      </c>
      <c r="G147" s="134">
        <v>2036420.5900000015</v>
      </c>
      <c r="H147" s="134">
        <v>2006029.3100000005</v>
      </c>
      <c r="I147" s="134">
        <v>1950144.0200000009</v>
      </c>
      <c r="J147" s="134">
        <v>2540026.2600000016</v>
      </c>
      <c r="K147" s="134">
        <v>2057175.5600000015</v>
      </c>
      <c r="L147" s="134">
        <v>1789771.8700000008</v>
      </c>
      <c r="M147" s="134">
        <v>1889252.6399999992</v>
      </c>
      <c r="N147" s="134">
        <v>1968648.7000000023</v>
      </c>
      <c r="O147" s="134">
        <v>1850814.030000001</v>
      </c>
      <c r="P147" s="134">
        <v>1989004.3799999992</v>
      </c>
      <c r="Q147" s="134">
        <f t="shared" si="3"/>
        <v>24881961.280000016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4804673.9200000046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27161907.669999987</v>
      </c>
      <c r="F148" s="134">
        <v>26768174.709999993</v>
      </c>
      <c r="G148" s="134">
        <v>29021837.17999997</v>
      </c>
      <c r="H148" s="134">
        <v>28819307.59</v>
      </c>
      <c r="I148" s="134">
        <v>27205234.049999997</v>
      </c>
      <c r="J148" s="134">
        <v>28937092.439999983</v>
      </c>
      <c r="K148" s="134">
        <v>25285305.430000003</v>
      </c>
      <c r="L148" s="134">
        <v>24991754.019999996</v>
      </c>
      <c r="M148" s="134">
        <v>27583012.250000004</v>
      </c>
      <c r="N148" s="134">
        <v>27807168.829999983</v>
      </c>
      <c r="O148" s="134">
        <v>26036145.169999976</v>
      </c>
      <c r="P148" s="134">
        <v>34301231.300000027</v>
      </c>
      <c r="Q148" s="134">
        <f t="shared" si="3"/>
        <v>333918170.63999987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53930082.37999998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111999.80000000005</v>
      </c>
      <c r="F149" s="134">
        <v>163919.38000000003</v>
      </c>
      <c r="G149" s="134">
        <v>170650.95</v>
      </c>
      <c r="H149" s="134">
        <v>180265.54</v>
      </c>
      <c r="I149" s="134">
        <v>174637.15999999997</v>
      </c>
      <c r="J149" s="134">
        <v>174203.19</v>
      </c>
      <c r="K149" s="134">
        <v>104902.15999999999</v>
      </c>
      <c r="L149" s="134">
        <v>110562.37</v>
      </c>
      <c r="M149" s="134">
        <v>168359.83000000002</v>
      </c>
      <c r="N149" s="134">
        <v>181006.10000000003</v>
      </c>
      <c r="O149" s="134">
        <v>171925.3299999999</v>
      </c>
      <c r="P149" s="134">
        <v>218108.97</v>
      </c>
      <c r="Q149" s="134">
        <f t="shared" si="3"/>
        <v>1930540.7799999998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275919.18000000005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156379.03999999998</v>
      </c>
      <c r="F150" s="134">
        <v>117156.61000000002</v>
      </c>
      <c r="G150" s="134">
        <v>187185.44</v>
      </c>
      <c r="H150" s="134">
        <v>191167.51000000004</v>
      </c>
      <c r="I150" s="134">
        <v>184154.30999999997</v>
      </c>
      <c r="J150" s="134">
        <v>296160.49999999994</v>
      </c>
      <c r="K150" s="134">
        <v>164343.22</v>
      </c>
      <c r="L150" s="134">
        <v>118973.38000000002</v>
      </c>
      <c r="M150" s="134">
        <v>100360.22999999998</v>
      </c>
      <c r="N150" s="134">
        <v>125029.27000000002</v>
      </c>
      <c r="O150" s="134">
        <v>114429.09000000001</v>
      </c>
      <c r="P150" s="134">
        <v>197323.61</v>
      </c>
      <c r="Q150" s="134">
        <f t="shared" si="3"/>
        <v>1952662.21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273535.65000000002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37453.530000000006</v>
      </c>
      <c r="F151" s="134">
        <v>65226.11</v>
      </c>
      <c r="G151" s="134">
        <v>84227.440000000017</v>
      </c>
      <c r="H151" s="134">
        <v>88877.570000000022</v>
      </c>
      <c r="I151" s="134">
        <v>79576.689999999988</v>
      </c>
      <c r="J151" s="134">
        <v>71658.34</v>
      </c>
      <c r="K151" s="134">
        <v>52601.950000000012</v>
      </c>
      <c r="L151" s="134">
        <v>47011.97</v>
      </c>
      <c r="M151" s="134">
        <v>86166.9</v>
      </c>
      <c r="N151" s="134">
        <v>73153.710000000006</v>
      </c>
      <c r="O151" s="134">
        <v>62389.52</v>
      </c>
      <c r="P151" s="134">
        <v>68412.260000000009</v>
      </c>
      <c r="Q151" s="134">
        <f t="shared" si="3"/>
        <v>816755.99000000011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102679.64000000001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30384.680000000011</v>
      </c>
      <c r="F152" s="134">
        <v>35350.379999999997</v>
      </c>
      <c r="G152" s="134">
        <v>41752.17</v>
      </c>
      <c r="H152" s="134">
        <v>45629.869999999995</v>
      </c>
      <c r="I152" s="134">
        <v>42550.619999999995</v>
      </c>
      <c r="J152" s="134">
        <v>43999.45</v>
      </c>
      <c r="K152" s="134">
        <v>38926.68</v>
      </c>
      <c r="L152" s="134">
        <v>37392.599999999991</v>
      </c>
      <c r="M152" s="134">
        <v>43277.020000000011</v>
      </c>
      <c r="N152" s="134">
        <v>44653.320000000007</v>
      </c>
      <c r="O152" s="134">
        <v>43647.259999999987</v>
      </c>
      <c r="P152" s="134">
        <v>52146.89</v>
      </c>
      <c r="Q152" s="134">
        <f t="shared" si="3"/>
        <v>499710.94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65735.060000000012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1838406.0400000007</v>
      </c>
      <c r="F153" s="134">
        <v>1546845.1400000008</v>
      </c>
      <c r="G153" s="134">
        <v>2344234.3700000052</v>
      </c>
      <c r="H153" s="134">
        <v>4717867.5300000049</v>
      </c>
      <c r="I153" s="134">
        <v>2643963.8199999989</v>
      </c>
      <c r="J153" s="134">
        <v>2466294.3099999973</v>
      </c>
      <c r="K153" s="134">
        <v>2277479.1699999981</v>
      </c>
      <c r="L153" s="134">
        <v>1669309.6700000013</v>
      </c>
      <c r="M153" s="134">
        <v>5228136.6200000057</v>
      </c>
      <c r="N153" s="134">
        <v>1890244.2600000037</v>
      </c>
      <c r="O153" s="134">
        <v>1726869.8800000031</v>
      </c>
      <c r="P153" s="134">
        <v>3795094.9800000023</v>
      </c>
      <c r="Q153" s="134">
        <f t="shared" si="3"/>
        <v>32144745.790000021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3385251.1800000016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201154.47000000006</v>
      </c>
      <c r="F154" s="134">
        <v>185839.35</v>
      </c>
      <c r="G154" s="134">
        <v>184398.79999999996</v>
      </c>
      <c r="H154" s="134">
        <v>205291.73999999996</v>
      </c>
      <c r="I154" s="134">
        <v>188158.19999999998</v>
      </c>
      <c r="J154" s="134">
        <v>211419.1999999999</v>
      </c>
      <c r="K154" s="134">
        <v>184927.47000000003</v>
      </c>
      <c r="L154" s="134">
        <v>178822.89000000007</v>
      </c>
      <c r="M154" s="134">
        <v>189559.25000000003</v>
      </c>
      <c r="N154" s="134">
        <v>188701.50999999998</v>
      </c>
      <c r="O154" s="134">
        <v>186934.06999999995</v>
      </c>
      <c r="P154" s="134">
        <v>239908.43999999992</v>
      </c>
      <c r="Q154" s="134">
        <f t="shared" si="3"/>
        <v>2345115.3899999997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386993.82000000007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59409.310000000012</v>
      </c>
      <c r="F155" s="134">
        <v>61466.709999999992</v>
      </c>
      <c r="G155" s="134">
        <v>225846.61000000002</v>
      </c>
      <c r="H155" s="134">
        <v>111750.41000000002</v>
      </c>
      <c r="I155" s="134">
        <v>62861.649999999987</v>
      </c>
      <c r="J155" s="134">
        <v>66592.25</v>
      </c>
      <c r="K155" s="134">
        <v>67519.97</v>
      </c>
      <c r="L155" s="134">
        <v>111319.74000000003</v>
      </c>
      <c r="M155" s="134">
        <v>63376.209999999992</v>
      </c>
      <c r="N155" s="134">
        <v>67413.789999999994</v>
      </c>
      <c r="O155" s="134">
        <v>66035.27999999997</v>
      </c>
      <c r="P155" s="134">
        <v>94420.489999999962</v>
      </c>
      <c r="Q155" s="134">
        <f t="shared" si="3"/>
        <v>1058012.42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120876.02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957703.28000000026</v>
      </c>
      <c r="F156" s="134">
        <v>473257.99</v>
      </c>
      <c r="G156" s="134">
        <v>1050519.5500000003</v>
      </c>
      <c r="H156" s="134">
        <v>832847.0299999998</v>
      </c>
      <c r="I156" s="134">
        <v>637805.69999999972</v>
      </c>
      <c r="J156" s="134">
        <v>1107028.21</v>
      </c>
      <c r="K156" s="134">
        <v>782476.36000000034</v>
      </c>
      <c r="L156" s="134">
        <v>521101.05000000028</v>
      </c>
      <c r="M156" s="134">
        <v>702412.24000000046</v>
      </c>
      <c r="N156" s="134">
        <v>672978.74999999965</v>
      </c>
      <c r="O156" s="134">
        <v>643899.97000000044</v>
      </c>
      <c r="P156" s="134">
        <v>2846088.6700000009</v>
      </c>
      <c r="Q156" s="134">
        <f t="shared" si="3"/>
        <v>11228118.800000001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1430961.2700000003</v>
      </c>
      <c r="V156" s="130"/>
    </row>
    <row r="157" spans="2:22" x14ac:dyDescent="0.2">
      <c r="B157" s="128"/>
      <c r="C157" s="132">
        <v>40904</v>
      </c>
      <c r="D157" s="133" t="s">
        <v>54</v>
      </c>
      <c r="E157" s="134">
        <v>105455.99</v>
      </c>
      <c r="F157" s="134">
        <v>109111.09000000001</v>
      </c>
      <c r="G157" s="134">
        <v>111844.06999999998</v>
      </c>
      <c r="H157" s="134">
        <v>112363.94999999998</v>
      </c>
      <c r="I157" s="134">
        <v>120170.94000000005</v>
      </c>
      <c r="J157" s="134">
        <v>109853.72000000003</v>
      </c>
      <c r="K157" s="134">
        <v>96869.959999999992</v>
      </c>
      <c r="L157" s="134">
        <v>88869.010000000009</v>
      </c>
      <c r="M157" s="134">
        <v>95127.979999999981</v>
      </c>
      <c r="N157" s="134">
        <v>99045.309999999954</v>
      </c>
      <c r="O157" s="134">
        <v>91281.549999999959</v>
      </c>
      <c r="P157" s="134">
        <v>102700.64999999998</v>
      </c>
      <c r="Q157" s="134">
        <f t="shared" si="3"/>
        <v>1242694.22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214567.08000000002</v>
      </c>
      <c r="V157" s="130"/>
    </row>
    <row r="158" spans="2:22" x14ac:dyDescent="0.2">
      <c r="B158" s="128"/>
      <c r="C158" s="132">
        <v>40911</v>
      </c>
      <c r="D158" s="133" t="s">
        <v>55</v>
      </c>
      <c r="E158" s="134">
        <v>76435.409999999989</v>
      </c>
      <c r="F158" s="134">
        <v>66761.709999999977</v>
      </c>
      <c r="G158" s="134">
        <v>74268.539999999979</v>
      </c>
      <c r="H158" s="134">
        <v>73712.190000000031</v>
      </c>
      <c r="I158" s="134">
        <v>68422.33</v>
      </c>
      <c r="J158" s="134">
        <v>75728.62</v>
      </c>
      <c r="K158" s="134">
        <v>73063.260000000038</v>
      </c>
      <c r="L158" s="134">
        <v>66233.62999999999</v>
      </c>
      <c r="M158" s="134">
        <v>72533.739999999991</v>
      </c>
      <c r="N158" s="134">
        <v>72560.37</v>
      </c>
      <c r="O158" s="134">
        <v>74099.589999999967</v>
      </c>
      <c r="P158" s="134">
        <v>121487.16</v>
      </c>
      <c r="Q158" s="134">
        <f t="shared" si="3"/>
        <v>915306.55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143197.11999999997</v>
      </c>
      <c r="V158" s="130"/>
    </row>
    <row r="159" spans="2:22" x14ac:dyDescent="0.2">
      <c r="B159" s="128"/>
      <c r="C159" s="132">
        <v>40913</v>
      </c>
      <c r="D159" s="133" t="s">
        <v>57</v>
      </c>
      <c r="E159" s="134">
        <v>41412.100000000006</v>
      </c>
      <c r="F159" s="134">
        <v>40601.22</v>
      </c>
      <c r="G159" s="134">
        <v>96570.000000000015</v>
      </c>
      <c r="H159" s="134">
        <v>41504.1</v>
      </c>
      <c r="I159" s="134">
        <v>49231.439999999995</v>
      </c>
      <c r="J159" s="134">
        <v>52293.13</v>
      </c>
      <c r="K159" s="134">
        <v>69632.959999999992</v>
      </c>
      <c r="L159" s="134">
        <v>40026.619999999995</v>
      </c>
      <c r="M159" s="134">
        <v>48632.429999999993</v>
      </c>
      <c r="N159" s="134">
        <v>54514.670000000006</v>
      </c>
      <c r="O159" s="134">
        <v>50917.54</v>
      </c>
      <c r="P159" s="134">
        <v>52336.709999999992</v>
      </c>
      <c r="Q159" s="134">
        <f t="shared" si="3"/>
        <v>637672.91999999993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82013.320000000007</v>
      </c>
      <c r="V159" s="130"/>
    </row>
    <row r="160" spans="2:22" x14ac:dyDescent="0.2">
      <c r="B160" s="128"/>
      <c r="C160" s="132">
        <v>41101</v>
      </c>
      <c r="D160" s="133" t="s">
        <v>63</v>
      </c>
      <c r="E160" s="134">
        <v>3212359.56</v>
      </c>
      <c r="F160" s="134">
        <v>975553.26000000013</v>
      </c>
      <c r="G160" s="134">
        <v>1341412.83</v>
      </c>
      <c r="H160" s="134">
        <v>2889601.2099999986</v>
      </c>
      <c r="I160" s="134">
        <v>1096588.93</v>
      </c>
      <c r="J160" s="134">
        <v>2098245.3899999997</v>
      </c>
      <c r="K160" s="134">
        <v>4785981.2</v>
      </c>
      <c r="L160" s="134">
        <v>3011880.7899999996</v>
      </c>
      <c r="M160" s="134">
        <v>1480352.1700000006</v>
      </c>
      <c r="N160" s="134">
        <v>3978581.94</v>
      </c>
      <c r="O160" s="134">
        <v>4350002.4300000016</v>
      </c>
      <c r="P160" s="134">
        <v>9254440.8300000019</v>
      </c>
      <c r="Q160" s="134">
        <f t="shared" si="3"/>
        <v>38475000.540000007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4187912.8200000003</v>
      </c>
      <c r="V160" s="130"/>
    </row>
    <row r="161" spans="2:22" x14ac:dyDescent="0.2">
      <c r="B161" s="128"/>
      <c r="C161" s="132">
        <v>41103</v>
      </c>
      <c r="D161" s="133" t="s">
        <v>64</v>
      </c>
      <c r="E161" s="134">
        <v>608077.19999999995</v>
      </c>
      <c r="F161" s="134">
        <v>564035.57000000007</v>
      </c>
      <c r="G161" s="134">
        <v>620333.84</v>
      </c>
      <c r="H161" s="134">
        <v>617911.77999999991</v>
      </c>
      <c r="I161" s="134">
        <v>581013.17999999993</v>
      </c>
      <c r="J161" s="134">
        <v>616485.4</v>
      </c>
      <c r="K161" s="134">
        <v>573581.88</v>
      </c>
      <c r="L161" s="134">
        <v>579390.54</v>
      </c>
      <c r="M161" s="134">
        <v>609972.18000000005</v>
      </c>
      <c r="N161" s="134">
        <v>581392.0199999999</v>
      </c>
      <c r="O161" s="134">
        <v>594003.97000000009</v>
      </c>
      <c r="P161" s="134">
        <v>679306.65</v>
      </c>
      <c r="Q161" s="134">
        <f t="shared" si="3"/>
        <v>7225504.2099999981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1172112.77</v>
      </c>
      <c r="V161" s="130"/>
    </row>
    <row r="162" spans="2:22" x14ac:dyDescent="0.2">
      <c r="B162" s="128"/>
      <c r="C162" s="132">
        <v>41104</v>
      </c>
      <c r="D162" s="133" t="s">
        <v>65</v>
      </c>
      <c r="E162" s="134">
        <v>79111.069999999992</v>
      </c>
      <c r="F162" s="134">
        <v>32304.02</v>
      </c>
      <c r="G162" s="134">
        <v>42148.149999999994</v>
      </c>
      <c r="H162" s="134">
        <v>52547.369999999995</v>
      </c>
      <c r="I162" s="134">
        <v>41597.359999999993</v>
      </c>
      <c r="J162" s="134">
        <v>55140.420000000013</v>
      </c>
      <c r="K162" s="134">
        <v>66573.259999999995</v>
      </c>
      <c r="L162" s="134">
        <v>58163.039999999994</v>
      </c>
      <c r="M162" s="134">
        <v>55695.820000000014</v>
      </c>
      <c r="N162" s="134">
        <v>51821.030000000006</v>
      </c>
      <c r="O162" s="134">
        <v>158136.31999999998</v>
      </c>
      <c r="P162" s="134">
        <v>254112.52000000002</v>
      </c>
      <c r="Q162" s="134">
        <f t="shared" si="3"/>
        <v>947350.38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111415.09</v>
      </c>
      <c r="V162" s="130"/>
    </row>
    <row r="163" spans="2:22" x14ac:dyDescent="0.2">
      <c r="B163" s="128"/>
      <c r="C163" s="132">
        <v>41106</v>
      </c>
      <c r="D163" s="133" t="s">
        <v>144</v>
      </c>
      <c r="E163" s="134">
        <v>501718.85000000003</v>
      </c>
      <c r="F163" s="134">
        <v>253790.25999999995</v>
      </c>
      <c r="G163" s="134">
        <v>1549276.7000000004</v>
      </c>
      <c r="H163" s="134">
        <v>438890.16000000009</v>
      </c>
      <c r="I163" s="134">
        <v>259505.16999999993</v>
      </c>
      <c r="J163" s="134">
        <v>385648.16000000009</v>
      </c>
      <c r="K163" s="134">
        <v>500926.30000000005</v>
      </c>
      <c r="L163" s="134">
        <v>416488.9599999999</v>
      </c>
      <c r="M163" s="134">
        <v>3948206.4500000007</v>
      </c>
      <c r="N163" s="134">
        <v>4474977</v>
      </c>
      <c r="O163" s="134">
        <v>4315534.2799999993</v>
      </c>
      <c r="P163" s="134">
        <v>4000735.1700000004</v>
      </c>
      <c r="Q163" s="134">
        <f t="shared" si="3"/>
        <v>21045697.460000001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755509.11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420636.67</v>
      </c>
      <c r="F164" s="134">
        <v>241886.77999999997</v>
      </c>
      <c r="G164" s="134">
        <v>295268.24</v>
      </c>
      <c r="H164" s="134">
        <v>349921.08</v>
      </c>
      <c r="I164" s="134">
        <v>261693.37999999998</v>
      </c>
      <c r="J164" s="134">
        <v>312918.13</v>
      </c>
      <c r="K164" s="134">
        <v>363175.91000000003</v>
      </c>
      <c r="L164" s="134">
        <v>295161.3499999998</v>
      </c>
      <c r="M164" s="134">
        <v>289334.39999999991</v>
      </c>
      <c r="N164" s="134">
        <v>586982.12000000011</v>
      </c>
      <c r="O164" s="134">
        <v>487288.47000000003</v>
      </c>
      <c r="P164" s="134">
        <v>1087530.1400000001</v>
      </c>
      <c r="Q164" s="134">
        <f t="shared" si="3"/>
        <v>4991796.67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662523.44999999995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867462.57</v>
      </c>
      <c r="F165" s="134">
        <v>711483.19</v>
      </c>
      <c r="G165" s="134">
        <v>844530.19999999984</v>
      </c>
      <c r="H165" s="134">
        <v>732208.18</v>
      </c>
      <c r="I165" s="134">
        <v>610119.96000000008</v>
      </c>
      <c r="J165" s="134">
        <v>1048054.0900000001</v>
      </c>
      <c r="K165" s="134">
        <v>616984.00999999989</v>
      </c>
      <c r="L165" s="134">
        <v>491349.75</v>
      </c>
      <c r="M165" s="134">
        <v>676260.72000000009</v>
      </c>
      <c r="N165" s="134">
        <v>671239.59999999986</v>
      </c>
      <c r="O165" s="134">
        <v>624158.33000000019</v>
      </c>
      <c r="P165" s="134">
        <v>2751460.79</v>
      </c>
      <c r="Q165" s="134">
        <f t="shared" si="3"/>
        <v>10645311.389999999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1578945.7599999998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240302.83000000005</v>
      </c>
      <c r="F166" s="134">
        <v>223184.09999999995</v>
      </c>
      <c r="G166" s="134">
        <v>229342</v>
      </c>
      <c r="H166" s="134">
        <v>239660.75000000006</v>
      </c>
      <c r="I166" s="134">
        <v>2010183.77</v>
      </c>
      <c r="J166" s="134">
        <v>252915.22999999998</v>
      </c>
      <c r="K166" s="134">
        <v>239313.08</v>
      </c>
      <c r="L166" s="134">
        <v>216413.42999999996</v>
      </c>
      <c r="M166" s="134">
        <v>235253.65000000002</v>
      </c>
      <c r="N166" s="134">
        <v>249251.12000000005</v>
      </c>
      <c r="O166" s="134">
        <v>246053.56999999992</v>
      </c>
      <c r="P166" s="134">
        <v>270538.08</v>
      </c>
      <c r="Q166" s="134">
        <f t="shared" si="3"/>
        <v>4652411.6100000003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463486.93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842441.02999999968</v>
      </c>
      <c r="F167" s="134">
        <v>1092580.5000000002</v>
      </c>
      <c r="G167" s="134">
        <v>708794.73</v>
      </c>
      <c r="H167" s="134">
        <v>1160035.5500000003</v>
      </c>
      <c r="I167" s="134">
        <v>712962.65000000049</v>
      </c>
      <c r="J167" s="134">
        <v>947492.15999999957</v>
      </c>
      <c r="K167" s="134">
        <v>662238.6100000001</v>
      </c>
      <c r="L167" s="134">
        <v>592304.87000000023</v>
      </c>
      <c r="M167" s="134">
        <v>875051.56</v>
      </c>
      <c r="N167" s="134">
        <v>1293707.4600000002</v>
      </c>
      <c r="O167" s="134">
        <v>783694.9800000001</v>
      </c>
      <c r="P167" s="134">
        <v>1653931.6399999997</v>
      </c>
      <c r="Q167" s="134">
        <f t="shared" si="3"/>
        <v>11325235.740000002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1935021.5299999998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617255.19999999984</v>
      </c>
      <c r="F168" s="134">
        <v>486341.86000000039</v>
      </c>
      <c r="G168" s="134">
        <v>551879.50999999978</v>
      </c>
      <c r="H168" s="134">
        <v>621068.74000000022</v>
      </c>
      <c r="I168" s="134">
        <v>494457.17000000004</v>
      </c>
      <c r="J168" s="134">
        <v>595399.8899999999</v>
      </c>
      <c r="K168" s="134">
        <v>572841.48</v>
      </c>
      <c r="L168" s="134">
        <v>516775.64000000013</v>
      </c>
      <c r="M168" s="134">
        <v>542005.16999999993</v>
      </c>
      <c r="N168" s="134">
        <v>557103.78</v>
      </c>
      <c r="O168" s="134">
        <v>556690.92000000016</v>
      </c>
      <c r="P168" s="134">
        <v>910523.65000000026</v>
      </c>
      <c r="Q168" s="134">
        <f t="shared" si="3"/>
        <v>7022343.0100000007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1103597.0600000003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2701005.6300000004</v>
      </c>
      <c r="F169" s="134">
        <v>1159276.1599999999</v>
      </c>
      <c r="G169" s="134">
        <v>4224118.5000000009</v>
      </c>
      <c r="H169" s="134">
        <v>3677796.5900000003</v>
      </c>
      <c r="I169" s="134">
        <v>1681387.9200000002</v>
      </c>
      <c r="J169" s="134">
        <v>1904421.4300000004</v>
      </c>
      <c r="K169" s="134">
        <v>2296962.64</v>
      </c>
      <c r="L169" s="134">
        <v>1764034.1300000001</v>
      </c>
      <c r="M169" s="134">
        <v>2137306.5700000003</v>
      </c>
      <c r="N169" s="134">
        <v>2952288.8400000008</v>
      </c>
      <c r="O169" s="134">
        <v>1547082.9500000004</v>
      </c>
      <c r="P169" s="134">
        <v>4953586.4899999993</v>
      </c>
      <c r="Q169" s="134">
        <f t="shared" si="3"/>
        <v>30999267.849999998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3860281.79</v>
      </c>
      <c r="V169" s="130"/>
    </row>
    <row r="170" spans="2:22" x14ac:dyDescent="0.2">
      <c r="B170" s="128"/>
      <c r="C170" s="132">
        <v>41507</v>
      </c>
      <c r="D170" s="133" t="s">
        <v>145</v>
      </c>
      <c r="E170" s="134">
        <v>30825.730000000003</v>
      </c>
      <c r="F170" s="134">
        <v>21449.83</v>
      </c>
      <c r="G170" s="134">
        <v>25519.680000000008</v>
      </c>
      <c r="H170" s="134">
        <v>34317.249999999993</v>
      </c>
      <c r="I170" s="134">
        <v>24110.230000000003</v>
      </c>
      <c r="J170" s="134">
        <v>36301.490000000005</v>
      </c>
      <c r="K170" s="134">
        <v>28196.639999999992</v>
      </c>
      <c r="L170" s="134">
        <v>24879.320000000003</v>
      </c>
      <c r="M170" s="134">
        <v>30854.190000000006</v>
      </c>
      <c r="N170" s="134">
        <v>29218.540000000012</v>
      </c>
      <c r="O170" s="134">
        <v>28786.55</v>
      </c>
      <c r="P170" s="134">
        <v>55449.389999999985</v>
      </c>
      <c r="Q170" s="134">
        <f t="shared" si="3"/>
        <v>369908.83999999997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52275.560000000005</v>
      </c>
      <c r="V170" s="130"/>
    </row>
    <row r="171" spans="2:22" x14ac:dyDescent="0.2">
      <c r="B171" s="128"/>
      <c r="C171" s="132">
        <v>41801</v>
      </c>
      <c r="D171" s="133" t="s">
        <v>72</v>
      </c>
      <c r="E171" s="134">
        <v>251510.68999999974</v>
      </c>
      <c r="F171" s="134">
        <v>179840.08999999991</v>
      </c>
      <c r="G171" s="134">
        <v>214912.34</v>
      </c>
      <c r="H171" s="134">
        <v>228261.9200000001</v>
      </c>
      <c r="I171" s="134">
        <v>213293.73999999987</v>
      </c>
      <c r="J171" s="134">
        <v>228808.74999999983</v>
      </c>
      <c r="K171" s="134">
        <v>234363.96999999997</v>
      </c>
      <c r="L171" s="134">
        <v>212006.30999999988</v>
      </c>
      <c r="M171" s="134">
        <v>244686.26</v>
      </c>
      <c r="N171" s="134">
        <v>235066.93</v>
      </c>
      <c r="O171" s="134">
        <v>242789.17999999991</v>
      </c>
      <c r="P171" s="134">
        <v>450393.77999999991</v>
      </c>
      <c r="Q171" s="134">
        <f t="shared" si="3"/>
        <v>2935933.959999999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431350.77999999968</v>
      </c>
      <c r="V171" s="130"/>
    </row>
    <row r="172" spans="2:22" x14ac:dyDescent="0.2">
      <c r="B172" s="128"/>
      <c r="C172" s="132">
        <v>42001</v>
      </c>
      <c r="D172" s="133" t="s">
        <v>73</v>
      </c>
      <c r="E172" s="134">
        <v>893300.76999999967</v>
      </c>
      <c r="F172" s="134">
        <v>333728.52999999974</v>
      </c>
      <c r="G172" s="134">
        <v>834918.91999999969</v>
      </c>
      <c r="H172" s="134">
        <v>771263.05999999994</v>
      </c>
      <c r="I172" s="134">
        <v>455493.35000000003</v>
      </c>
      <c r="J172" s="134">
        <v>824333.53000000084</v>
      </c>
      <c r="K172" s="134">
        <v>1011568.3499999996</v>
      </c>
      <c r="L172" s="134">
        <v>587379.33000000054</v>
      </c>
      <c r="M172" s="134">
        <v>590935.57000000007</v>
      </c>
      <c r="N172" s="134">
        <v>749738.03999999957</v>
      </c>
      <c r="O172" s="134">
        <v>699458.35999999975</v>
      </c>
      <c r="P172" s="134">
        <v>2967491.1700000013</v>
      </c>
      <c r="Q172" s="134">
        <f t="shared" si="3"/>
        <v>10719608.98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1227029.2999999993</v>
      </c>
      <c r="V172" s="130"/>
    </row>
    <row r="173" spans="2:22" x14ac:dyDescent="0.2">
      <c r="B173" s="128"/>
      <c r="C173" s="132">
        <v>42002</v>
      </c>
      <c r="D173" s="133" t="s">
        <v>74</v>
      </c>
      <c r="E173" s="134">
        <v>164642.95000000001</v>
      </c>
      <c r="F173" s="134">
        <v>154442.12999999995</v>
      </c>
      <c r="G173" s="134">
        <v>165468.00000000003</v>
      </c>
      <c r="H173" s="134">
        <v>174089.82</v>
      </c>
      <c r="I173" s="134">
        <v>158300.06000000003</v>
      </c>
      <c r="J173" s="134">
        <v>205839.69000000006</v>
      </c>
      <c r="K173" s="134">
        <v>162213.09000000005</v>
      </c>
      <c r="L173" s="134">
        <v>152882.08000000005</v>
      </c>
      <c r="M173" s="134">
        <v>167345.38000000015</v>
      </c>
      <c r="N173" s="134">
        <v>161127.95000000001</v>
      </c>
      <c r="O173" s="134">
        <v>160630.17999999996</v>
      </c>
      <c r="P173" s="134">
        <v>219771.22999999995</v>
      </c>
      <c r="Q173" s="134">
        <f t="shared" si="3"/>
        <v>2046752.56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319085.07999999996</v>
      </c>
      <c r="V173" s="130"/>
    </row>
    <row r="174" spans="2:22" x14ac:dyDescent="0.2">
      <c r="B174" s="128"/>
      <c r="C174" s="132">
        <v>42005</v>
      </c>
      <c r="D174" s="133" t="s">
        <v>130</v>
      </c>
      <c r="E174" s="134">
        <v>143034.54</v>
      </c>
      <c r="F174" s="134">
        <v>70854.710000000006</v>
      </c>
      <c r="G174" s="134">
        <v>77221.350000000006</v>
      </c>
      <c r="H174" s="134">
        <v>220954.96</v>
      </c>
      <c r="I174" s="134">
        <v>71070.12</v>
      </c>
      <c r="J174" s="134">
        <v>242543.21999999997</v>
      </c>
      <c r="K174" s="134">
        <v>102596.83000000002</v>
      </c>
      <c r="L174" s="134">
        <v>75825.66</v>
      </c>
      <c r="M174" s="134">
        <v>160423.61000000004</v>
      </c>
      <c r="N174" s="134">
        <v>102600.82999999999</v>
      </c>
      <c r="O174" s="134">
        <v>86685.059999999983</v>
      </c>
      <c r="P174" s="134">
        <v>294367.64</v>
      </c>
      <c r="Q174" s="134">
        <f t="shared" si="3"/>
        <v>1648178.5300000003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213889.25</v>
      </c>
      <c r="V174" s="130"/>
    </row>
    <row r="175" spans="2:22" x14ac:dyDescent="0.2">
      <c r="B175" s="128"/>
      <c r="C175" s="132">
        <v>42101</v>
      </c>
      <c r="D175" s="133" t="s">
        <v>75</v>
      </c>
      <c r="E175" s="134">
        <v>1040128.3400000002</v>
      </c>
      <c r="F175" s="134">
        <v>144500.84999999992</v>
      </c>
      <c r="G175" s="134">
        <v>2398250.0099999998</v>
      </c>
      <c r="H175" s="134">
        <v>1091539.1000000001</v>
      </c>
      <c r="I175" s="134">
        <v>151543.66</v>
      </c>
      <c r="J175" s="134">
        <v>544367.79000000015</v>
      </c>
      <c r="K175" s="134">
        <v>3195878.080000001</v>
      </c>
      <c r="L175" s="134">
        <v>600750.53</v>
      </c>
      <c r="M175" s="134">
        <v>424492.58</v>
      </c>
      <c r="N175" s="134">
        <v>512849.37000000005</v>
      </c>
      <c r="O175" s="134">
        <v>630501.43000000005</v>
      </c>
      <c r="P175" s="134">
        <v>1592691.23</v>
      </c>
      <c r="Q175" s="134">
        <f t="shared" si="3"/>
        <v>12327492.970000001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1184629.1900000002</v>
      </c>
      <c r="V175" s="130"/>
    </row>
    <row r="176" spans="2:22" x14ac:dyDescent="0.2">
      <c r="B176" s="128"/>
      <c r="C176" s="132">
        <v>42501</v>
      </c>
      <c r="D176" s="133" t="s">
        <v>140</v>
      </c>
      <c r="E176" s="134">
        <v>630631.53000000026</v>
      </c>
      <c r="F176" s="134">
        <v>336344.92000000027</v>
      </c>
      <c r="G176" s="134">
        <v>1452343.5399999998</v>
      </c>
      <c r="H176" s="134">
        <v>598297.49999999988</v>
      </c>
      <c r="I176" s="134">
        <v>293901.21999999991</v>
      </c>
      <c r="J176" s="134">
        <v>604822.61999999976</v>
      </c>
      <c r="K176" s="134">
        <v>722874.40000000026</v>
      </c>
      <c r="L176" s="134">
        <v>281460.36000000004</v>
      </c>
      <c r="M176" s="134">
        <v>337329.46999999986</v>
      </c>
      <c r="N176" s="134">
        <v>448714.57000000007</v>
      </c>
      <c r="O176" s="134">
        <v>374119.9200000001</v>
      </c>
      <c r="P176" s="134">
        <v>1328359.6799999997</v>
      </c>
      <c r="Q176" s="134">
        <f t="shared" si="3"/>
        <v>7409199.7299999995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966976.45000000054</v>
      </c>
      <c r="V176" s="130"/>
    </row>
    <row r="177" spans="2:22" x14ac:dyDescent="0.2">
      <c r="B177" s="128"/>
      <c r="C177" s="132">
        <v>42502</v>
      </c>
      <c r="D177" s="133" t="s">
        <v>62</v>
      </c>
      <c r="E177" s="134">
        <v>50934.770000000019</v>
      </c>
      <c r="F177" s="134">
        <v>34344.969999999987</v>
      </c>
      <c r="G177" s="134">
        <v>40235.849999999984</v>
      </c>
      <c r="H177" s="134">
        <v>46678.42</v>
      </c>
      <c r="I177" s="134">
        <v>40908.819999999985</v>
      </c>
      <c r="J177" s="134">
        <v>47555.929999999993</v>
      </c>
      <c r="K177" s="134">
        <v>44661.12000000001</v>
      </c>
      <c r="L177" s="134">
        <v>38479.06</v>
      </c>
      <c r="M177" s="134">
        <v>44502.239999999998</v>
      </c>
      <c r="N177" s="134">
        <v>47573.419999999969</v>
      </c>
      <c r="O177" s="134">
        <v>45880.469999999994</v>
      </c>
      <c r="P177" s="134">
        <v>97762.98</v>
      </c>
      <c r="Q177" s="134">
        <f t="shared" si="3"/>
        <v>579518.04999999993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85279.74</v>
      </c>
      <c r="V177" s="130"/>
    </row>
    <row r="178" spans="2:22" x14ac:dyDescent="0.2">
      <c r="B178" s="128"/>
      <c r="C178" s="132">
        <v>42701</v>
      </c>
      <c r="D178" s="133" t="s">
        <v>131</v>
      </c>
      <c r="E178" s="134">
        <v>779508.41999999899</v>
      </c>
      <c r="F178" s="134">
        <v>303667.04000000033</v>
      </c>
      <c r="G178" s="134">
        <v>395526.63000000006</v>
      </c>
      <c r="H178" s="134">
        <v>570848.51</v>
      </c>
      <c r="I178" s="134">
        <v>385364.83000000019</v>
      </c>
      <c r="J178" s="134">
        <v>482453.15000000014</v>
      </c>
      <c r="K178" s="134">
        <v>609246.13999999966</v>
      </c>
      <c r="L178" s="134">
        <v>474933.87999999995</v>
      </c>
      <c r="M178" s="134">
        <v>451011.44999999978</v>
      </c>
      <c r="N178" s="134">
        <v>1280547.9700000011</v>
      </c>
      <c r="O178" s="134">
        <v>1056721.05</v>
      </c>
      <c r="P178" s="134">
        <v>2497184.6600000034</v>
      </c>
      <c r="Q178" s="134">
        <f t="shared" si="3"/>
        <v>9287013.7300000042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1083175.4599999993</v>
      </c>
      <c r="V178" s="130"/>
    </row>
    <row r="179" spans="2:22" x14ac:dyDescent="0.2">
      <c r="B179" s="128"/>
      <c r="C179" s="132">
        <v>42703</v>
      </c>
      <c r="D179" s="133" t="s">
        <v>59</v>
      </c>
      <c r="E179" s="134">
        <v>15072857.35</v>
      </c>
      <c r="F179" s="134">
        <v>15107897.439999999</v>
      </c>
      <c r="G179" s="134">
        <v>14916642.880000003</v>
      </c>
      <c r="H179" s="134">
        <v>14925788.310000002</v>
      </c>
      <c r="I179" s="134">
        <v>14913445.170000002</v>
      </c>
      <c r="J179" s="134">
        <v>14929305.220000003</v>
      </c>
      <c r="K179" s="134">
        <v>14914600.870000001</v>
      </c>
      <c r="L179" s="134">
        <v>14913307.939999999</v>
      </c>
      <c r="M179" s="134">
        <v>14911676.76</v>
      </c>
      <c r="N179" s="134">
        <v>14815140.890000001</v>
      </c>
      <c r="O179" s="134">
        <v>14690006.219999999</v>
      </c>
      <c r="P179" s="134">
        <v>14975218.349999994</v>
      </c>
      <c r="Q179" s="134">
        <f t="shared" si="3"/>
        <v>179085887.39999998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30180754.789999999</v>
      </c>
      <c r="V179" s="130"/>
    </row>
    <row r="180" spans="2:22" x14ac:dyDescent="0.2">
      <c r="B180" s="128"/>
      <c r="C180" s="132">
        <v>42704</v>
      </c>
      <c r="D180" s="133" t="s">
        <v>60</v>
      </c>
      <c r="E180" s="134">
        <v>2325756.4000000008</v>
      </c>
      <c r="F180" s="134">
        <v>711129.42999999993</v>
      </c>
      <c r="G180" s="134">
        <v>2424356.7400000002</v>
      </c>
      <c r="H180" s="134">
        <v>1842470.5799999998</v>
      </c>
      <c r="I180" s="134">
        <v>1525785.51</v>
      </c>
      <c r="J180" s="134">
        <v>1858554.2000000002</v>
      </c>
      <c r="K180" s="134">
        <v>1787140.5400000005</v>
      </c>
      <c r="L180" s="134">
        <v>1612989.8500000006</v>
      </c>
      <c r="M180" s="134">
        <v>1204054.3900000001</v>
      </c>
      <c r="N180" s="134">
        <v>2996761.3299999996</v>
      </c>
      <c r="O180" s="134">
        <v>2545118.4600000009</v>
      </c>
      <c r="P180" s="134">
        <v>7074959.5199999977</v>
      </c>
      <c r="Q180" s="134">
        <f t="shared" si="3"/>
        <v>27909076.950000003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3036885.830000001</v>
      </c>
      <c r="V180" s="130"/>
    </row>
    <row r="181" spans="2:22" ht="38.25" x14ac:dyDescent="0.2">
      <c r="B181" s="128"/>
      <c r="C181" s="132">
        <v>42705</v>
      </c>
      <c r="D181" s="133" t="s">
        <v>61</v>
      </c>
      <c r="E181" s="134">
        <v>6509.72</v>
      </c>
      <c r="F181" s="134">
        <v>5155.5100000000029</v>
      </c>
      <c r="G181" s="134">
        <v>6232.6300000000019</v>
      </c>
      <c r="H181" s="134">
        <v>6553.92</v>
      </c>
      <c r="I181" s="134">
        <v>7136.3800000000019</v>
      </c>
      <c r="J181" s="134">
        <v>7214.18</v>
      </c>
      <c r="K181" s="134">
        <v>5764.5200000000013</v>
      </c>
      <c r="L181" s="134">
        <v>5675.28</v>
      </c>
      <c r="M181" s="134">
        <v>6709.5100000000011</v>
      </c>
      <c r="N181" s="134">
        <v>6373.7300000000014</v>
      </c>
      <c r="O181" s="134">
        <v>6382.0700000000006</v>
      </c>
      <c r="P181" s="134">
        <v>8757.0399999999991</v>
      </c>
      <c r="Q181" s="134">
        <f t="shared" si="3"/>
        <v>78464.49000000002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11665.230000000003</v>
      </c>
      <c r="V181" s="130"/>
    </row>
    <row r="182" spans="2:22" x14ac:dyDescent="0.2">
      <c r="B182" s="128"/>
      <c r="C182" s="132">
        <v>42801</v>
      </c>
      <c r="D182" s="133" t="s">
        <v>125</v>
      </c>
      <c r="E182" s="134">
        <v>103306.80999999997</v>
      </c>
      <c r="F182" s="134">
        <v>219312.81000000008</v>
      </c>
      <c r="G182" s="134">
        <v>207264.87000000002</v>
      </c>
      <c r="H182" s="134">
        <v>189884.22999999992</v>
      </c>
      <c r="I182" s="134">
        <v>180546.09999999986</v>
      </c>
      <c r="J182" s="134">
        <v>182872.34999999992</v>
      </c>
      <c r="K182" s="134">
        <v>175522.86999999997</v>
      </c>
      <c r="L182" s="134">
        <v>167094.78999999992</v>
      </c>
      <c r="M182" s="134">
        <v>167899.50999999995</v>
      </c>
      <c r="N182" s="134">
        <v>156845.18</v>
      </c>
      <c r="O182" s="134">
        <v>155676.71</v>
      </c>
      <c r="P182" s="134">
        <v>197003.22000000006</v>
      </c>
      <c r="Q182" s="134">
        <f t="shared" si="3"/>
        <v>2103229.4499999997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322619.62000000005</v>
      </c>
      <c r="V182" s="130"/>
    </row>
    <row r="183" spans="2:22" x14ac:dyDescent="0.2">
      <c r="B183" s="128"/>
      <c r="C183" s="132">
        <v>42802</v>
      </c>
      <c r="D183" s="133" t="s">
        <v>58</v>
      </c>
      <c r="E183" s="134">
        <v>121702.30000000003</v>
      </c>
      <c r="F183" s="134">
        <v>110384.13</v>
      </c>
      <c r="G183" s="134">
        <v>118994.59999999998</v>
      </c>
      <c r="H183" s="134">
        <v>161719.95000000004</v>
      </c>
      <c r="I183" s="134">
        <v>119788.00999999997</v>
      </c>
      <c r="J183" s="134">
        <v>245674.06999999992</v>
      </c>
      <c r="K183" s="134">
        <v>151856.06</v>
      </c>
      <c r="L183" s="134">
        <v>164952.14000000004</v>
      </c>
      <c r="M183" s="134">
        <v>167688.34000000003</v>
      </c>
      <c r="N183" s="134">
        <v>133349.64999999997</v>
      </c>
      <c r="O183" s="134">
        <v>156236.95999999993</v>
      </c>
      <c r="P183" s="134">
        <v>313727.28000000003</v>
      </c>
      <c r="Q183" s="134">
        <f t="shared" si="3"/>
        <v>1966073.4900000002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232086.43000000005</v>
      </c>
      <c r="V183" s="130"/>
    </row>
    <row r="184" spans="2:22" x14ac:dyDescent="0.2">
      <c r="B184" s="128"/>
      <c r="C184" s="132">
        <v>42901</v>
      </c>
      <c r="D184" s="133" t="s">
        <v>126</v>
      </c>
      <c r="E184" s="134">
        <v>23648629.999999944</v>
      </c>
      <c r="F184" s="134">
        <v>25971530.179999985</v>
      </c>
      <c r="G184" s="134">
        <v>23885486.659999955</v>
      </c>
      <c r="H184" s="134">
        <v>22451938.580000013</v>
      </c>
      <c r="I184" s="134">
        <v>21913585.069999974</v>
      </c>
      <c r="J184" s="134">
        <v>23158782.180000026</v>
      </c>
      <c r="K184" s="134">
        <v>22910638.409999974</v>
      </c>
      <c r="L184" s="134">
        <v>23498864.010000031</v>
      </c>
      <c r="M184" s="134">
        <v>22514905.640000004</v>
      </c>
      <c r="N184" s="134">
        <v>25071987.999999959</v>
      </c>
      <c r="O184" s="134">
        <v>23704507.180000026</v>
      </c>
      <c r="P184" s="134">
        <v>26323596.079999954</v>
      </c>
      <c r="Q184" s="134">
        <f t="shared" si="3"/>
        <v>285054451.98999989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49620160.179999933</v>
      </c>
      <c r="V184" s="130"/>
    </row>
    <row r="185" spans="2:22" x14ac:dyDescent="0.2">
      <c r="B185" s="128"/>
      <c r="C185" s="132">
        <v>42902</v>
      </c>
      <c r="D185" s="133" t="s">
        <v>45</v>
      </c>
      <c r="E185" s="134">
        <v>33986.22</v>
      </c>
      <c r="F185" s="134">
        <v>43173.289999999994</v>
      </c>
      <c r="G185" s="134">
        <v>29488.330000000005</v>
      </c>
      <c r="H185" s="134">
        <v>33656.450000000012</v>
      </c>
      <c r="I185" s="134">
        <v>31934.720000000008</v>
      </c>
      <c r="J185" s="134">
        <v>32550.809999999998</v>
      </c>
      <c r="K185" s="134">
        <v>30336.249999999996</v>
      </c>
      <c r="L185" s="134">
        <v>29395.689999999995</v>
      </c>
      <c r="M185" s="134">
        <v>31887.989999999987</v>
      </c>
      <c r="N185" s="134">
        <v>34339.540000000008</v>
      </c>
      <c r="O185" s="134">
        <v>33281.060000000012</v>
      </c>
      <c r="P185" s="134">
        <v>38029.340000000011</v>
      </c>
      <c r="Q185" s="134">
        <f t="shared" ref="Q185:Q217" si="4">SUM(E185:P185)</f>
        <v>402059.69000000006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77159.509999999995</v>
      </c>
      <c r="V185" s="130"/>
    </row>
    <row r="186" spans="2:22" ht="25.5" x14ac:dyDescent="0.2">
      <c r="B186" s="128"/>
      <c r="C186" s="132">
        <v>43001</v>
      </c>
      <c r="D186" s="133" t="s">
        <v>127</v>
      </c>
      <c r="E186" s="134">
        <v>157780.68</v>
      </c>
      <c r="F186" s="134">
        <v>58026.000000000022</v>
      </c>
      <c r="G186" s="134">
        <v>69758.410000000047</v>
      </c>
      <c r="H186" s="134">
        <v>126794.98000000004</v>
      </c>
      <c r="I186" s="134">
        <v>63013.610000000015</v>
      </c>
      <c r="J186" s="134">
        <v>102033.66999999998</v>
      </c>
      <c r="K186" s="134">
        <v>750660.42999999993</v>
      </c>
      <c r="L186" s="134">
        <v>655755.31999999995</v>
      </c>
      <c r="M186" s="134">
        <v>783217</v>
      </c>
      <c r="N186" s="134">
        <v>652588.17999999982</v>
      </c>
      <c r="O186" s="134">
        <v>815418.33999999985</v>
      </c>
      <c r="P186" s="134">
        <v>1004444.8000000002</v>
      </c>
      <c r="Q186" s="134">
        <f t="shared" si="4"/>
        <v>5239491.419999999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215806.68000000002</v>
      </c>
      <c r="V186" s="130"/>
    </row>
    <row r="187" spans="2:22" x14ac:dyDescent="0.2">
      <c r="B187" s="128"/>
      <c r="C187" s="132">
        <v>43101</v>
      </c>
      <c r="D187" s="133" t="s">
        <v>132</v>
      </c>
      <c r="E187" s="134">
        <v>123399.67</v>
      </c>
      <c r="F187" s="134">
        <v>78147.319999999978</v>
      </c>
      <c r="G187" s="134">
        <v>97702.689999999988</v>
      </c>
      <c r="H187" s="134">
        <v>100120.70999999999</v>
      </c>
      <c r="I187" s="134">
        <v>91225.829999999987</v>
      </c>
      <c r="J187" s="134">
        <v>103736.34</v>
      </c>
      <c r="K187" s="134">
        <v>136512.79000000004</v>
      </c>
      <c r="L187" s="134">
        <v>108206.06999999999</v>
      </c>
      <c r="M187" s="134">
        <v>127795.59000000001</v>
      </c>
      <c r="N187" s="134">
        <v>107685.76999999999</v>
      </c>
      <c r="O187" s="134">
        <v>136985.32000000004</v>
      </c>
      <c r="P187" s="134">
        <v>246851.96999999997</v>
      </c>
      <c r="Q187" s="134">
        <f t="shared" si="4"/>
        <v>1458370.0699999998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201546.99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327301.43999999989</v>
      </c>
      <c r="F188" s="134">
        <v>277444.64999999991</v>
      </c>
      <c r="G188" s="134">
        <v>345484.1399999999</v>
      </c>
      <c r="H188" s="134">
        <v>331832.10000000003</v>
      </c>
      <c r="I188" s="134">
        <v>291165.87999999989</v>
      </c>
      <c r="J188" s="134">
        <v>368352.25</v>
      </c>
      <c r="K188" s="134">
        <v>320199.81</v>
      </c>
      <c r="L188" s="134">
        <v>256226.24999999997</v>
      </c>
      <c r="M188" s="134">
        <v>263296.74</v>
      </c>
      <c r="N188" s="134">
        <v>288368.94000000006</v>
      </c>
      <c r="O188" s="134">
        <v>235208.47999999992</v>
      </c>
      <c r="P188" s="134">
        <v>705802</v>
      </c>
      <c r="Q188" s="134">
        <f t="shared" si="4"/>
        <v>4010682.6799999997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604746.08999999985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278649.13000000012</v>
      </c>
      <c r="F189" s="134">
        <v>174582.31999999998</v>
      </c>
      <c r="G189" s="134">
        <v>278309.63000000006</v>
      </c>
      <c r="H189" s="134">
        <v>234234.73999999996</v>
      </c>
      <c r="I189" s="134">
        <v>208758.40999999995</v>
      </c>
      <c r="J189" s="134">
        <v>211458.46999999991</v>
      </c>
      <c r="K189" s="134">
        <v>259337.60000000006</v>
      </c>
      <c r="L189" s="134">
        <v>186074.93000000002</v>
      </c>
      <c r="M189" s="134">
        <v>229446.96000000005</v>
      </c>
      <c r="N189" s="134">
        <v>268494.63000000006</v>
      </c>
      <c r="O189" s="134">
        <v>251713.00999999995</v>
      </c>
      <c r="P189" s="134">
        <v>753560.47</v>
      </c>
      <c r="Q189" s="134">
        <f t="shared" si="4"/>
        <v>3334620.3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453231.45000000007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177404.05000000008</v>
      </c>
      <c r="F190" s="134">
        <v>167435.02999999997</v>
      </c>
      <c r="G190" s="134">
        <v>181242.03999999986</v>
      </c>
      <c r="H190" s="134">
        <v>254734.01000000013</v>
      </c>
      <c r="I190" s="134">
        <v>139217.29000000007</v>
      </c>
      <c r="J190" s="134">
        <v>244658.40999999997</v>
      </c>
      <c r="K190" s="134">
        <v>152269.27000000008</v>
      </c>
      <c r="L190" s="134">
        <v>152384.24999999991</v>
      </c>
      <c r="M190" s="134">
        <v>168005.22</v>
      </c>
      <c r="N190" s="134">
        <v>150660.04999999996</v>
      </c>
      <c r="O190" s="134">
        <v>145096.18000000002</v>
      </c>
      <c r="P190" s="134">
        <v>232504.45999999996</v>
      </c>
      <c r="Q190" s="134">
        <f t="shared" si="4"/>
        <v>2165610.2599999998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344839.08000000007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323603.52000000008</v>
      </c>
      <c r="F191" s="134">
        <v>254883.46999999991</v>
      </c>
      <c r="G191" s="134">
        <v>289452.57000000012</v>
      </c>
      <c r="H191" s="134">
        <v>295877.31</v>
      </c>
      <c r="I191" s="134">
        <v>261858.96999999988</v>
      </c>
      <c r="J191" s="134">
        <v>308378.02999999997</v>
      </c>
      <c r="K191" s="134">
        <v>294817.68999999983</v>
      </c>
      <c r="L191" s="134">
        <v>248909.29000000007</v>
      </c>
      <c r="M191" s="134">
        <v>313933.37000000005</v>
      </c>
      <c r="N191" s="134">
        <v>273829.63999999996</v>
      </c>
      <c r="O191" s="134">
        <v>328745.77999999991</v>
      </c>
      <c r="P191" s="134">
        <v>492873.92</v>
      </c>
      <c r="Q191" s="134">
        <f t="shared" si="4"/>
        <v>3687163.56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578486.99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5753.46</v>
      </c>
      <c r="F192" s="134">
        <v>6750.87</v>
      </c>
      <c r="G192" s="134">
        <v>7202.5099999999993</v>
      </c>
      <c r="H192" s="134">
        <v>7254.7300000000005</v>
      </c>
      <c r="I192" s="134">
        <v>7308.8</v>
      </c>
      <c r="J192" s="134">
        <v>9121.24</v>
      </c>
      <c r="K192" s="134">
        <v>7238.8499999999985</v>
      </c>
      <c r="L192" s="134">
        <v>7038.8399999999992</v>
      </c>
      <c r="M192" s="134">
        <v>8083.93</v>
      </c>
      <c r="N192" s="134">
        <v>7834.619999999999</v>
      </c>
      <c r="O192" s="134">
        <v>7332.8900000000012</v>
      </c>
      <c r="P192" s="134">
        <v>11173.58</v>
      </c>
      <c r="Q192" s="134">
        <f t="shared" si="4"/>
        <v>92094.319999999992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12504.33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378399.82000000012</v>
      </c>
      <c r="F193" s="134">
        <v>176048.12000000008</v>
      </c>
      <c r="G193" s="134">
        <v>369223.26</v>
      </c>
      <c r="H193" s="134">
        <v>299895.07999999996</v>
      </c>
      <c r="I193" s="134">
        <v>213312.70999999988</v>
      </c>
      <c r="J193" s="134">
        <v>373734.96000000014</v>
      </c>
      <c r="K193" s="134">
        <v>485872.69999999978</v>
      </c>
      <c r="L193" s="134">
        <v>974430.94000000018</v>
      </c>
      <c r="M193" s="134">
        <v>267586.34999999998</v>
      </c>
      <c r="N193" s="134">
        <v>312542.59000000003</v>
      </c>
      <c r="O193" s="134">
        <v>288729.01999999979</v>
      </c>
      <c r="P193" s="134">
        <v>1182003.580000001</v>
      </c>
      <c r="Q193" s="134">
        <f t="shared" si="4"/>
        <v>5321779.1300000018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554447.94000000018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290935.65000000008</v>
      </c>
      <c r="F194" s="134">
        <v>155024.65999999997</v>
      </c>
      <c r="G194" s="134">
        <v>242253.94999999998</v>
      </c>
      <c r="H194" s="134">
        <v>252496.24</v>
      </c>
      <c r="I194" s="134">
        <v>203081.37999999998</v>
      </c>
      <c r="J194" s="134">
        <v>324609.15000000002</v>
      </c>
      <c r="K194" s="134">
        <v>295141.99000000005</v>
      </c>
      <c r="L194" s="134">
        <v>267340.92000000004</v>
      </c>
      <c r="M194" s="134">
        <v>281021.74</v>
      </c>
      <c r="N194" s="134">
        <v>324331.10000000003</v>
      </c>
      <c r="O194" s="134">
        <v>210454.44999999998</v>
      </c>
      <c r="P194" s="134">
        <v>656629.18000000017</v>
      </c>
      <c r="Q194" s="134">
        <f t="shared" si="4"/>
        <v>3503320.41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445960.31000000006</v>
      </c>
      <c r="V194" s="130"/>
    </row>
    <row r="195" spans="2:22" x14ac:dyDescent="0.2">
      <c r="B195" s="128"/>
      <c r="C195" s="132">
        <v>43701</v>
      </c>
      <c r="D195" s="133" t="s">
        <v>141</v>
      </c>
      <c r="E195" s="134">
        <v>14706119.550000019</v>
      </c>
      <c r="F195" s="134">
        <v>12121533.970000023</v>
      </c>
      <c r="G195" s="134">
        <v>11597856.120000022</v>
      </c>
      <c r="H195" s="134">
        <v>11591046.87000002</v>
      </c>
      <c r="I195" s="134">
        <v>11562882.990000023</v>
      </c>
      <c r="J195" s="134">
        <v>11501262.460000023</v>
      </c>
      <c r="K195" s="134">
        <v>11473343.09000002</v>
      </c>
      <c r="L195" s="134">
        <v>11457311.510000022</v>
      </c>
      <c r="M195" s="134">
        <v>11455680.420000022</v>
      </c>
      <c r="N195" s="134">
        <v>11456752.270000022</v>
      </c>
      <c r="O195" s="134">
        <v>11366176.700000022</v>
      </c>
      <c r="P195" s="134">
        <v>11061611.939999936</v>
      </c>
      <c r="Q195" s="134">
        <f t="shared" si="4"/>
        <v>141351577.89000016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26827653.520000041</v>
      </c>
      <c r="V195" s="130"/>
    </row>
    <row r="196" spans="2:22" x14ac:dyDescent="0.2">
      <c r="B196" s="128"/>
      <c r="C196" s="132">
        <v>50201</v>
      </c>
      <c r="D196" s="133" t="s">
        <v>76</v>
      </c>
      <c r="E196" s="134">
        <v>79609.400000000023</v>
      </c>
      <c r="F196" s="134">
        <v>65396.139999999985</v>
      </c>
      <c r="G196" s="134">
        <v>71525.419999999984</v>
      </c>
      <c r="H196" s="134">
        <v>80989.16</v>
      </c>
      <c r="I196" s="134">
        <v>73091.81</v>
      </c>
      <c r="J196" s="134">
        <v>86616.17</v>
      </c>
      <c r="K196" s="134">
        <v>73886.62999999999</v>
      </c>
      <c r="L196" s="134">
        <v>70059.94</v>
      </c>
      <c r="M196" s="134">
        <v>77584.460000000006</v>
      </c>
      <c r="N196" s="134">
        <v>81023.840000000011</v>
      </c>
      <c r="O196" s="134">
        <v>76725.429999999993</v>
      </c>
      <c r="P196" s="134">
        <v>118804.61000000004</v>
      </c>
      <c r="Q196" s="134">
        <f t="shared" si="4"/>
        <v>955313.01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145005.54</v>
      </c>
      <c r="V196" s="130"/>
    </row>
    <row r="197" spans="2:22" x14ac:dyDescent="0.2">
      <c r="B197" s="128"/>
      <c r="C197" s="132">
        <v>50301</v>
      </c>
      <c r="D197" s="133" t="s">
        <v>77</v>
      </c>
      <c r="E197" s="134">
        <v>266597.43000000011</v>
      </c>
      <c r="F197" s="134">
        <v>282871.55000000005</v>
      </c>
      <c r="G197" s="134">
        <v>304011.25</v>
      </c>
      <c r="H197" s="134">
        <v>275285.55000000005</v>
      </c>
      <c r="I197" s="134">
        <v>270758.19</v>
      </c>
      <c r="J197" s="134">
        <v>272582.60000000003</v>
      </c>
      <c r="K197" s="134">
        <v>278768.31000000006</v>
      </c>
      <c r="L197" s="134">
        <v>237264.00000000006</v>
      </c>
      <c r="M197" s="134">
        <v>255795.17</v>
      </c>
      <c r="N197" s="134">
        <v>258039.75999999998</v>
      </c>
      <c r="O197" s="134">
        <v>253011.89000000004</v>
      </c>
      <c r="P197" s="134">
        <v>325100.58999999997</v>
      </c>
      <c r="Q197" s="134">
        <f t="shared" si="4"/>
        <v>3280086.29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549468.98000000021</v>
      </c>
      <c r="V197" s="130"/>
    </row>
    <row r="198" spans="2:22" x14ac:dyDescent="0.2">
      <c r="B198" s="128"/>
      <c r="C198" s="132">
        <v>50401</v>
      </c>
      <c r="D198" s="133" t="s">
        <v>78</v>
      </c>
      <c r="E198" s="134">
        <v>261006.07999999996</v>
      </c>
      <c r="F198" s="134">
        <v>189874.78000000006</v>
      </c>
      <c r="G198" s="134">
        <v>223353.60000000001</v>
      </c>
      <c r="H198" s="134">
        <v>259716.63000000006</v>
      </c>
      <c r="I198" s="134">
        <v>383854.01999999996</v>
      </c>
      <c r="J198" s="134">
        <v>247975.62999999998</v>
      </c>
      <c r="K198" s="134">
        <v>225938.59000000005</v>
      </c>
      <c r="L198" s="134">
        <v>214784.09000000003</v>
      </c>
      <c r="M198" s="134">
        <v>273222.90000000008</v>
      </c>
      <c r="N198" s="134">
        <v>279706.40999999997</v>
      </c>
      <c r="O198" s="134">
        <v>263459.77999999997</v>
      </c>
      <c r="P198" s="134">
        <v>308303.67000000016</v>
      </c>
      <c r="Q198" s="134">
        <f t="shared" si="4"/>
        <v>3131196.1800000006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450880.86</v>
      </c>
      <c r="V198" s="130"/>
    </row>
    <row r="199" spans="2:22" x14ac:dyDescent="0.2">
      <c r="B199" s="128"/>
      <c r="C199" s="132">
        <v>50801</v>
      </c>
      <c r="D199" s="133" t="s">
        <v>79</v>
      </c>
      <c r="E199" s="134">
        <v>45497.38</v>
      </c>
      <c r="F199" s="134">
        <v>45497.38</v>
      </c>
      <c r="G199" s="134">
        <v>45497.38</v>
      </c>
      <c r="H199" s="134">
        <v>45497.38</v>
      </c>
      <c r="I199" s="134">
        <v>45497.38</v>
      </c>
      <c r="J199" s="134">
        <v>45497.38</v>
      </c>
      <c r="K199" s="134">
        <v>45497.38</v>
      </c>
      <c r="L199" s="134">
        <v>45497.38</v>
      </c>
      <c r="M199" s="134">
        <v>45497.38</v>
      </c>
      <c r="N199" s="134">
        <v>45497.38</v>
      </c>
      <c r="O199" s="134">
        <v>45497.38</v>
      </c>
      <c r="P199" s="134">
        <v>45497.32</v>
      </c>
      <c r="Q199" s="134">
        <f t="shared" si="4"/>
        <v>545968.5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90994.76</v>
      </c>
      <c r="V199" s="130"/>
    </row>
    <row r="200" spans="2:22" x14ac:dyDescent="0.2">
      <c r="B200" s="128"/>
      <c r="C200" s="132">
        <v>50901</v>
      </c>
      <c r="D200" s="133" t="s">
        <v>80</v>
      </c>
      <c r="E200" s="134">
        <v>3642708.2300000004</v>
      </c>
      <c r="F200" s="134">
        <v>3756116.5400000005</v>
      </c>
      <c r="G200" s="134">
        <v>3615882.4700000007</v>
      </c>
      <c r="H200" s="134">
        <v>3617165.7</v>
      </c>
      <c r="I200" s="134">
        <v>3614823.0900000008</v>
      </c>
      <c r="J200" s="134">
        <v>3597124.5000000005</v>
      </c>
      <c r="K200" s="134">
        <v>3574295.1</v>
      </c>
      <c r="L200" s="134">
        <v>3566693.5900000003</v>
      </c>
      <c r="M200" s="134">
        <v>3576268.7500000005</v>
      </c>
      <c r="N200" s="134">
        <v>3581414.9600000009</v>
      </c>
      <c r="O200" s="134">
        <v>3586393.13</v>
      </c>
      <c r="P200" s="134">
        <v>3579232.5100000002</v>
      </c>
      <c r="Q200" s="134">
        <f t="shared" si="4"/>
        <v>43308118.570000008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7398824.7700000014</v>
      </c>
      <c r="V200" s="130"/>
    </row>
    <row r="201" spans="2:22" ht="25.5" x14ac:dyDescent="0.2">
      <c r="B201" s="128"/>
      <c r="C201" s="132">
        <v>51001</v>
      </c>
      <c r="D201" s="133" t="s">
        <v>81</v>
      </c>
      <c r="E201" s="134">
        <v>95451.48</v>
      </c>
      <c r="F201" s="134">
        <v>92555.72</v>
      </c>
      <c r="G201" s="134">
        <v>101637.81999999999</v>
      </c>
      <c r="H201" s="134">
        <v>78394.490000000005</v>
      </c>
      <c r="I201" s="134">
        <v>67934.92</v>
      </c>
      <c r="J201" s="134">
        <v>68709.7</v>
      </c>
      <c r="K201" s="134">
        <v>67561.189999999988</v>
      </c>
      <c r="L201" s="134">
        <v>68099.819999999992</v>
      </c>
      <c r="M201" s="134">
        <v>66615.38</v>
      </c>
      <c r="N201" s="134">
        <v>68000.960000000006</v>
      </c>
      <c r="O201" s="134">
        <v>69832.55</v>
      </c>
      <c r="P201" s="134">
        <v>54660.489999999991</v>
      </c>
      <c r="Q201" s="134">
        <f t="shared" si="4"/>
        <v>899454.5199999999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188007.2</v>
      </c>
      <c r="V201" s="130"/>
    </row>
    <row r="202" spans="2:22" x14ac:dyDescent="0.2">
      <c r="B202" s="128"/>
      <c r="C202" s="132">
        <v>51101</v>
      </c>
      <c r="D202" s="133" t="s">
        <v>82</v>
      </c>
      <c r="E202" s="134">
        <v>33333.33</v>
      </c>
      <c r="F202" s="134">
        <v>33333.33</v>
      </c>
      <c r="G202" s="134">
        <v>33333.33</v>
      </c>
      <c r="H202" s="134">
        <v>33333.33</v>
      </c>
      <c r="I202" s="134">
        <v>33333.33</v>
      </c>
      <c r="J202" s="134">
        <v>33333.33</v>
      </c>
      <c r="K202" s="134">
        <v>33333.33</v>
      </c>
      <c r="L202" s="134">
        <v>33333.33</v>
      </c>
      <c r="M202" s="134">
        <v>33333.33</v>
      </c>
      <c r="N202" s="134">
        <v>33333.33</v>
      </c>
      <c r="O202" s="134">
        <v>33333.33</v>
      </c>
      <c r="P202" s="134">
        <v>33333.370000000003</v>
      </c>
      <c r="Q202" s="134">
        <f t="shared" si="4"/>
        <v>400000.00000000012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66666.66</v>
      </c>
      <c r="V202" s="130"/>
    </row>
    <row r="203" spans="2:22" x14ac:dyDescent="0.2">
      <c r="B203" s="128"/>
      <c r="C203" s="132">
        <v>51301</v>
      </c>
      <c r="D203" s="133" t="s">
        <v>83</v>
      </c>
      <c r="E203" s="134">
        <v>39080.669999999991</v>
      </c>
      <c r="F203" s="134">
        <v>34930.789999999994</v>
      </c>
      <c r="G203" s="134">
        <v>33551.239999999991</v>
      </c>
      <c r="H203" s="134">
        <v>34389.330000000009</v>
      </c>
      <c r="I203" s="134">
        <v>31197.730000000003</v>
      </c>
      <c r="J203" s="134">
        <v>60674.790000000008</v>
      </c>
      <c r="K203" s="134">
        <v>68109.279999999984</v>
      </c>
      <c r="L203" s="134">
        <v>29962.469999999994</v>
      </c>
      <c r="M203" s="134">
        <v>34722.900000000009</v>
      </c>
      <c r="N203" s="134">
        <v>30836.000000000004</v>
      </c>
      <c r="O203" s="134">
        <v>38103.450000000004</v>
      </c>
      <c r="P203" s="134">
        <v>91101.920000000027</v>
      </c>
      <c r="Q203" s="134">
        <f t="shared" si="4"/>
        <v>526660.57000000007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74011.459999999992</v>
      </c>
      <c r="V203" s="130"/>
    </row>
    <row r="204" spans="2:22" x14ac:dyDescent="0.2">
      <c r="B204" s="128"/>
      <c r="C204" s="132">
        <v>51401</v>
      </c>
      <c r="D204" s="133" t="s">
        <v>84</v>
      </c>
      <c r="E204" s="134">
        <v>8513.74</v>
      </c>
      <c r="F204" s="134">
        <v>8017.0099999999993</v>
      </c>
      <c r="G204" s="134">
        <v>8019.08</v>
      </c>
      <c r="H204" s="134">
        <v>8720.5099999999984</v>
      </c>
      <c r="I204" s="134">
        <v>8305.7800000000007</v>
      </c>
      <c r="J204" s="134">
        <v>8633.7000000000007</v>
      </c>
      <c r="K204" s="134">
        <v>8168.9299999999994</v>
      </c>
      <c r="L204" s="134">
        <v>8125.52</v>
      </c>
      <c r="M204" s="134">
        <v>8064.6799999999994</v>
      </c>
      <c r="N204" s="134">
        <v>8609.6</v>
      </c>
      <c r="O204" s="134">
        <v>8409.6300000000028</v>
      </c>
      <c r="P204" s="134">
        <v>10576.949999999999</v>
      </c>
      <c r="Q204" s="134">
        <f t="shared" si="4"/>
        <v>102165.12999999999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16530.75</v>
      </c>
      <c r="V204" s="130"/>
    </row>
    <row r="205" spans="2:22" x14ac:dyDescent="0.2">
      <c r="B205" s="128"/>
      <c r="C205" s="132">
        <v>51601</v>
      </c>
      <c r="D205" s="133" t="s">
        <v>85</v>
      </c>
      <c r="E205" s="134">
        <v>48072.69999999999</v>
      </c>
      <c r="F205" s="134">
        <v>46021.549999999981</v>
      </c>
      <c r="G205" s="134">
        <v>46288.490000000005</v>
      </c>
      <c r="H205" s="134">
        <v>49211.76</v>
      </c>
      <c r="I205" s="134">
        <v>47254.670000000013</v>
      </c>
      <c r="J205" s="134">
        <v>49447.220000000016</v>
      </c>
      <c r="K205" s="134">
        <v>47485.009999999987</v>
      </c>
      <c r="L205" s="134">
        <v>45720.379999999983</v>
      </c>
      <c r="M205" s="134">
        <v>46913.929999999993</v>
      </c>
      <c r="N205" s="134">
        <v>48566.59</v>
      </c>
      <c r="O205" s="134">
        <v>47921.25</v>
      </c>
      <c r="P205" s="134">
        <v>57047.010000000017</v>
      </c>
      <c r="Q205" s="134">
        <f t="shared" si="4"/>
        <v>579950.56000000006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94094.249999999971</v>
      </c>
      <c r="V205" s="130"/>
    </row>
    <row r="206" spans="2:22" x14ac:dyDescent="0.2">
      <c r="B206" s="128"/>
      <c r="C206" s="132">
        <v>51801</v>
      </c>
      <c r="D206" s="133" t="s">
        <v>138</v>
      </c>
      <c r="E206" s="134">
        <v>1798333.37</v>
      </c>
      <c r="F206" s="134">
        <v>1798333.33</v>
      </c>
      <c r="G206" s="134">
        <v>1798333.33</v>
      </c>
      <c r="H206" s="134">
        <v>1798333.33</v>
      </c>
      <c r="I206" s="134">
        <v>1798333.33</v>
      </c>
      <c r="J206" s="134">
        <v>1798333.33</v>
      </c>
      <c r="K206" s="134">
        <v>1798333.33</v>
      </c>
      <c r="L206" s="134">
        <v>1798333.33</v>
      </c>
      <c r="M206" s="134">
        <v>1798333.33</v>
      </c>
      <c r="N206" s="134">
        <v>1798333.33</v>
      </c>
      <c r="O206" s="134">
        <v>1798333.33</v>
      </c>
      <c r="P206" s="134">
        <v>1798333.33</v>
      </c>
      <c r="Q206" s="134">
        <f t="shared" si="4"/>
        <v>21580000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3596666.7</v>
      </c>
      <c r="V206" s="130"/>
    </row>
    <row r="207" spans="2:22" ht="25.5" x14ac:dyDescent="0.2">
      <c r="B207" s="128"/>
      <c r="C207" s="132">
        <v>51901</v>
      </c>
      <c r="D207" s="133" t="s">
        <v>139</v>
      </c>
      <c r="E207" s="134">
        <v>34164.670000000006</v>
      </c>
      <c r="F207" s="134">
        <v>33626.129999999997</v>
      </c>
      <c r="G207" s="134">
        <v>37397.369999999995</v>
      </c>
      <c r="H207" s="134">
        <v>39949.310000000005</v>
      </c>
      <c r="I207" s="134">
        <v>36563.539999999986</v>
      </c>
      <c r="J207" s="134">
        <v>41441.160000000011</v>
      </c>
      <c r="K207" s="134">
        <v>37708.119999999995</v>
      </c>
      <c r="L207" s="134">
        <v>38072.269999999997</v>
      </c>
      <c r="M207" s="134">
        <v>38886.740000000005</v>
      </c>
      <c r="N207" s="134">
        <v>39021.080000000016</v>
      </c>
      <c r="O207" s="134">
        <v>38414.020000000011</v>
      </c>
      <c r="P207" s="134">
        <v>48706.899999999994</v>
      </c>
      <c r="Q207" s="134">
        <f t="shared" si="4"/>
        <v>463951.31000000006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67790.8</v>
      </c>
      <c r="V207" s="130"/>
    </row>
    <row r="208" spans="2:22" x14ac:dyDescent="0.2">
      <c r="B208" s="128"/>
      <c r="C208" s="132">
        <v>52001</v>
      </c>
      <c r="D208" s="133" t="s">
        <v>86</v>
      </c>
      <c r="E208" s="134">
        <v>184828.31</v>
      </c>
      <c r="F208" s="134">
        <v>240923.80000000005</v>
      </c>
      <c r="G208" s="134">
        <v>208351.91999999998</v>
      </c>
      <c r="H208" s="134">
        <v>196261.95000000004</v>
      </c>
      <c r="I208" s="134">
        <v>180653.94000000003</v>
      </c>
      <c r="J208" s="134">
        <v>176476.65999999995</v>
      </c>
      <c r="K208" s="134">
        <v>197562.53000000003</v>
      </c>
      <c r="L208" s="134">
        <v>145987.76999999999</v>
      </c>
      <c r="M208" s="134">
        <v>157058.65</v>
      </c>
      <c r="N208" s="134">
        <v>157772.94999999998</v>
      </c>
      <c r="O208" s="134">
        <v>160653.80999999997</v>
      </c>
      <c r="P208" s="134">
        <v>189011.16000000003</v>
      </c>
      <c r="Q208" s="134">
        <f t="shared" si="4"/>
        <v>2195543.4500000002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425752.11000000004</v>
      </c>
      <c r="V208" s="130"/>
    </row>
    <row r="209" spans="2:22" x14ac:dyDescent="0.2">
      <c r="B209" s="128"/>
      <c r="C209" s="132">
        <v>52301</v>
      </c>
      <c r="D209" s="133" t="s">
        <v>87</v>
      </c>
      <c r="E209" s="134">
        <v>44481</v>
      </c>
      <c r="F209" s="134">
        <v>44598.319999999992</v>
      </c>
      <c r="G209" s="134">
        <v>44303.579999999994</v>
      </c>
      <c r="H209" s="134">
        <v>43232.5</v>
      </c>
      <c r="I209" s="134">
        <v>40277.869999999988</v>
      </c>
      <c r="J209" s="134">
        <v>39379.029999999992</v>
      </c>
      <c r="K209" s="134">
        <v>39368.849999999991</v>
      </c>
      <c r="L209" s="134">
        <v>39289.289999999986</v>
      </c>
      <c r="M209" s="134">
        <v>39508.239999999991</v>
      </c>
      <c r="N209" s="134">
        <v>38921.610000000008</v>
      </c>
      <c r="O209" s="134">
        <v>38885.85</v>
      </c>
      <c r="P209" s="134">
        <v>75993.78</v>
      </c>
      <c r="Q209" s="134">
        <f t="shared" si="4"/>
        <v>528239.91999999993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89079.319999999992</v>
      </c>
      <c r="V209" s="130"/>
    </row>
    <row r="210" spans="2:22" x14ac:dyDescent="0.2">
      <c r="B210" s="128"/>
      <c r="C210" s="132">
        <v>52401</v>
      </c>
      <c r="D210" s="133" t="s">
        <v>88</v>
      </c>
      <c r="E210" s="134">
        <v>28733.650000000009</v>
      </c>
      <c r="F210" s="134">
        <v>20291.349999999999</v>
      </c>
      <c r="G210" s="134">
        <v>17586.8</v>
      </c>
      <c r="H210" s="134">
        <v>17528.03</v>
      </c>
      <c r="I210" s="134">
        <v>14834.53</v>
      </c>
      <c r="J210" s="134">
        <v>22436.940000000002</v>
      </c>
      <c r="K210" s="134">
        <v>21527.269999999997</v>
      </c>
      <c r="L210" s="134">
        <v>20331.48</v>
      </c>
      <c r="M210" s="134">
        <v>20499.36</v>
      </c>
      <c r="N210" s="134">
        <v>19603.489999999998</v>
      </c>
      <c r="O210" s="134">
        <v>14921.94</v>
      </c>
      <c r="P210" s="134">
        <v>44309.11</v>
      </c>
      <c r="Q210" s="134">
        <f t="shared" si="4"/>
        <v>262603.95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49025.000000000007</v>
      </c>
      <c r="V210" s="130"/>
    </row>
    <row r="211" spans="2:22" x14ac:dyDescent="0.2">
      <c r="B211" s="128"/>
      <c r="C211" s="132">
        <v>52601</v>
      </c>
      <c r="D211" s="133" t="s">
        <v>89</v>
      </c>
      <c r="E211" s="134">
        <v>36972.469999999994</v>
      </c>
      <c r="F211" s="134">
        <v>42228.290000000008</v>
      </c>
      <c r="G211" s="134">
        <v>44548.240000000005</v>
      </c>
      <c r="H211" s="134">
        <v>43790.61</v>
      </c>
      <c r="I211" s="134">
        <v>41042.770000000004</v>
      </c>
      <c r="J211" s="134">
        <v>1005400.8300000001</v>
      </c>
      <c r="K211" s="134">
        <v>1005632.23</v>
      </c>
      <c r="L211" s="134">
        <v>41589.530000000006</v>
      </c>
      <c r="M211" s="134">
        <v>39256.640000000007</v>
      </c>
      <c r="N211" s="134">
        <v>40766.019999999997</v>
      </c>
      <c r="O211" s="134">
        <v>35456.21</v>
      </c>
      <c r="P211" s="134">
        <v>39837.29</v>
      </c>
      <c r="Q211" s="134">
        <f t="shared" si="4"/>
        <v>2416521.13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79200.760000000009</v>
      </c>
      <c r="V211" s="130"/>
    </row>
    <row r="212" spans="2:22" x14ac:dyDescent="0.2">
      <c r="B212" s="128"/>
      <c r="C212" s="132">
        <v>52901</v>
      </c>
      <c r="D212" s="133" t="s">
        <v>146</v>
      </c>
      <c r="E212" s="134">
        <v>20833.290000000012</v>
      </c>
      <c r="F212" s="134">
        <v>14826.770000000002</v>
      </c>
      <c r="G212" s="134">
        <v>16406.949999999997</v>
      </c>
      <c r="H212" s="134">
        <v>22120.520000000004</v>
      </c>
      <c r="I212" s="134">
        <v>20087.789999999997</v>
      </c>
      <c r="J212" s="134">
        <v>21314.690000000002</v>
      </c>
      <c r="K212" s="134">
        <v>16909.609999999997</v>
      </c>
      <c r="L212" s="134">
        <v>16368.19</v>
      </c>
      <c r="M212" s="134">
        <v>21738.29</v>
      </c>
      <c r="N212" s="134">
        <v>21723.310000000005</v>
      </c>
      <c r="O212" s="134">
        <v>21272.59</v>
      </c>
      <c r="P212" s="134">
        <v>36398</v>
      </c>
      <c r="Q212" s="134">
        <f t="shared" si="4"/>
        <v>250000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35660.060000000012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68396547.859999999</v>
      </c>
      <c r="F213" s="134">
        <v>70874712.120000005</v>
      </c>
      <c r="G213" s="134">
        <v>68962134.560000002</v>
      </c>
      <c r="H213" s="134">
        <v>69064817.38000001</v>
      </c>
      <c r="I213" s="134">
        <v>69077353.580000013</v>
      </c>
      <c r="J213" s="134">
        <v>70442077.470000029</v>
      </c>
      <c r="K213" s="134">
        <v>70395980.699999988</v>
      </c>
      <c r="L213" s="134">
        <v>70392474.00999999</v>
      </c>
      <c r="M213" s="134">
        <v>70753551.350000009</v>
      </c>
      <c r="N213" s="134">
        <v>71426437.580000028</v>
      </c>
      <c r="O213" s="134">
        <v>71473054.530000001</v>
      </c>
      <c r="P213" s="134">
        <v>72112030.980000004</v>
      </c>
      <c r="Q213" s="134">
        <f t="shared" si="4"/>
        <v>843371172.12000012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139271259.98000002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42841355.559999987</v>
      </c>
      <c r="F214" s="134">
        <v>41250990.429999977</v>
      </c>
      <c r="G214" s="134">
        <v>42256819.909999996</v>
      </c>
      <c r="H214" s="134">
        <v>39761406.499999993</v>
      </c>
      <c r="I214" s="134">
        <v>41815709.870000005</v>
      </c>
      <c r="J214" s="134">
        <v>40490787.700000003</v>
      </c>
      <c r="K214" s="134">
        <v>34528040.830000006</v>
      </c>
      <c r="L214" s="134">
        <v>38642022.75</v>
      </c>
      <c r="M214" s="134">
        <v>39877881.519999981</v>
      </c>
      <c r="N214" s="134">
        <v>40067611.749999993</v>
      </c>
      <c r="O214" s="134">
        <v>38850371.259999998</v>
      </c>
      <c r="P214" s="134">
        <v>46737927.470000014</v>
      </c>
      <c r="Q214" s="134">
        <f t="shared" si="4"/>
        <v>487120925.54999995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84092345.989999965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5200820.18</v>
      </c>
      <c r="F215" s="134">
        <v>4407033.96</v>
      </c>
      <c r="G215" s="134">
        <v>5390490.21</v>
      </c>
      <c r="H215" s="134">
        <v>5391849.3099999996</v>
      </c>
      <c r="I215" s="134">
        <v>5141504.76</v>
      </c>
      <c r="J215" s="134">
        <v>5089960.63</v>
      </c>
      <c r="K215" s="134">
        <v>5944235.4199999999</v>
      </c>
      <c r="L215" s="134">
        <v>4204142.419999999</v>
      </c>
      <c r="M215" s="134">
        <v>2966517.55</v>
      </c>
      <c r="N215" s="134">
        <v>2834987.1700000004</v>
      </c>
      <c r="O215" s="134">
        <v>3116674.8800000008</v>
      </c>
      <c r="P215" s="134">
        <v>13571491.300000001</v>
      </c>
      <c r="Q215" s="134">
        <f t="shared" si="4"/>
        <v>63259707.790000007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9607854.1400000006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751525.21999999986</v>
      </c>
      <c r="F216" s="134">
        <v>195743.06999999998</v>
      </c>
      <c r="G216" s="134">
        <v>336415.43000000005</v>
      </c>
      <c r="H216" s="134">
        <v>981063.82</v>
      </c>
      <c r="I216" s="134">
        <v>145769.67000000001</v>
      </c>
      <c r="J216" s="134">
        <v>754445.9</v>
      </c>
      <c r="K216" s="134">
        <v>2274965.3799999994</v>
      </c>
      <c r="L216" s="134">
        <v>442750.88</v>
      </c>
      <c r="M216" s="134">
        <v>204361.93000000005</v>
      </c>
      <c r="N216" s="134">
        <v>323655.87</v>
      </c>
      <c r="O216" s="134">
        <v>969252.2300000001</v>
      </c>
      <c r="P216" s="134">
        <v>1638353.1900000002</v>
      </c>
      <c r="Q216" s="134">
        <f t="shared" si="4"/>
        <v>9018302.589999998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947268.2899999998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103796.28</v>
      </c>
      <c r="F217" s="134">
        <v>33993.98000000001</v>
      </c>
      <c r="G217" s="134">
        <v>80728.550000000017</v>
      </c>
      <c r="H217" s="134">
        <v>83456.569999999978</v>
      </c>
      <c r="I217" s="134">
        <v>65723.569999999992</v>
      </c>
      <c r="J217" s="134">
        <v>76299.189999999988</v>
      </c>
      <c r="K217" s="134">
        <v>72114.429999999993</v>
      </c>
      <c r="L217" s="134">
        <v>62727.07</v>
      </c>
      <c r="M217" s="134">
        <v>99991.099999999991</v>
      </c>
      <c r="N217" s="134">
        <v>69395.25</v>
      </c>
      <c r="O217" s="134">
        <v>73979.37000000001</v>
      </c>
      <c r="P217" s="134">
        <v>448699.36</v>
      </c>
      <c r="Q217" s="134">
        <f t="shared" si="4"/>
        <v>1270904.72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137790.26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sheetProtection algorithmName="SHA-512" hashValue="CWShYr0PK3amJALphWB2PrRfkJ1djH5wc75rCIxpfTpqUbAttw6aoZOea6W0beIrKzOdN7Jsx+ZpiTHWgXXz6w==" saltValue="lpMW71hSysuFdvxG1REdlg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FC4E-2E0F-4752-8F2F-9BE24F261310}">
  <dimension ref="B1:W220"/>
  <sheetViews>
    <sheetView showGridLines="0" zoomScale="70" zoomScaleNormal="70" workbookViewId="0">
      <selection activeCell="D1" sqref="D1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137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189005130.63000003</v>
      </c>
      <c r="F7" s="129">
        <v>222510429.56999999</v>
      </c>
      <c r="G7" s="129">
        <v>316844546.39000005</v>
      </c>
      <c r="H7" s="129">
        <v>792458535.42999983</v>
      </c>
      <c r="I7" s="129">
        <v>286133713.03999996</v>
      </c>
      <c r="J7" s="129">
        <v>306340034.32000011</v>
      </c>
      <c r="K7" s="129">
        <v>277241553.75999993</v>
      </c>
      <c r="L7" s="129">
        <v>242989572.17999998</v>
      </c>
      <c r="M7" s="129">
        <v>303702682.89000005</v>
      </c>
      <c r="N7" s="129">
        <v>286329921.20999998</v>
      </c>
      <c r="O7" s="129">
        <v>277576237.5200001</v>
      </c>
      <c r="P7" s="129">
        <v>506357137.69999999</v>
      </c>
      <c r="Q7" s="129">
        <f>SUM(Q8:Q105)</f>
        <v>4007489494.6399989</v>
      </c>
      <c r="R7" s="130"/>
      <c r="S7" s="131"/>
      <c r="T7" s="128"/>
      <c r="U7" s="129">
        <f>SUM(U8:U105)</f>
        <v>411515560.19999999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59450.610000000008</v>
      </c>
      <c r="F8" s="134">
        <v>99478.13</v>
      </c>
      <c r="G8" s="134">
        <v>144275.96000000002</v>
      </c>
      <c r="H8" s="134">
        <v>148527.81</v>
      </c>
      <c r="I8" s="134">
        <v>112145.42000000001</v>
      </c>
      <c r="J8" s="134">
        <v>234420.15999999997</v>
      </c>
      <c r="K8" s="134">
        <v>76701.62999999999</v>
      </c>
      <c r="L8" s="134">
        <v>164665.03</v>
      </c>
      <c r="M8" s="134">
        <v>181076.46000000002</v>
      </c>
      <c r="N8" s="134">
        <v>113663.29000000002</v>
      </c>
      <c r="O8" s="134">
        <v>101236.52</v>
      </c>
      <c r="P8" s="134">
        <v>426989.77</v>
      </c>
      <c r="Q8" s="134">
        <f>SUM(E8:P8)</f>
        <v>1862630.7900000003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158928.74000000002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463830.4499999999</v>
      </c>
      <c r="F9" s="134">
        <v>775957.05000000028</v>
      </c>
      <c r="G9" s="134">
        <v>962590.19000000006</v>
      </c>
      <c r="H9" s="134">
        <v>763471.55000000028</v>
      </c>
      <c r="I9" s="134">
        <v>947554.01000000024</v>
      </c>
      <c r="J9" s="134">
        <v>825209.21999999986</v>
      </c>
      <c r="K9" s="134">
        <v>1491690.3900000001</v>
      </c>
      <c r="L9" s="134">
        <v>783886.09</v>
      </c>
      <c r="M9" s="134">
        <v>917656.66</v>
      </c>
      <c r="N9" s="134">
        <v>1176663.0399999998</v>
      </c>
      <c r="O9" s="134">
        <v>868797.50000000012</v>
      </c>
      <c r="P9" s="134">
        <v>2575743.2700000005</v>
      </c>
      <c r="Q9" s="134">
        <f t="shared" ref="Q9:Q72" si="0">SUM(E9:P9)</f>
        <v>12553049.420000002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1239787.5000000002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18686.75</v>
      </c>
      <c r="F10" s="134">
        <v>27003.39</v>
      </c>
      <c r="G10" s="134">
        <v>37887.699999999997</v>
      </c>
      <c r="H10" s="134">
        <v>28583.969999999998</v>
      </c>
      <c r="I10" s="134">
        <v>33384.929999999993</v>
      </c>
      <c r="J10" s="134">
        <v>31503.040000000001</v>
      </c>
      <c r="K10" s="134">
        <v>31982.3</v>
      </c>
      <c r="L10" s="134">
        <v>26086.159999999996</v>
      </c>
      <c r="M10" s="134">
        <v>31261.929999999993</v>
      </c>
      <c r="N10" s="134">
        <v>31709.510000000006</v>
      </c>
      <c r="O10" s="134">
        <v>28990.639999999999</v>
      </c>
      <c r="P10" s="134">
        <v>58186.030000000006</v>
      </c>
      <c r="Q10" s="134">
        <f t="shared" si="0"/>
        <v>385266.35000000003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45690.14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2880</v>
      </c>
      <c r="F11" s="134">
        <v>2880</v>
      </c>
      <c r="G11" s="134">
        <v>2880</v>
      </c>
      <c r="H11" s="134">
        <v>2880</v>
      </c>
      <c r="I11" s="134">
        <v>2880</v>
      </c>
      <c r="J11" s="134">
        <v>2405</v>
      </c>
      <c r="K11" s="134">
        <v>5305</v>
      </c>
      <c r="L11" s="134">
        <v>4220</v>
      </c>
      <c r="M11" s="134">
        <v>3280</v>
      </c>
      <c r="N11" s="134">
        <v>3780</v>
      </c>
      <c r="O11" s="134">
        <v>3780</v>
      </c>
      <c r="P11" s="134">
        <v>6730</v>
      </c>
      <c r="Q11" s="134">
        <f t="shared" si="0"/>
        <v>43900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5760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67858.290000000008</v>
      </c>
      <c r="F12" s="134">
        <v>77468.50999999998</v>
      </c>
      <c r="G12" s="134">
        <v>97267.829999999987</v>
      </c>
      <c r="H12" s="134">
        <v>96504.000000000015</v>
      </c>
      <c r="I12" s="134">
        <v>85871.079999999987</v>
      </c>
      <c r="J12" s="134">
        <v>89248.510000000009</v>
      </c>
      <c r="K12" s="134">
        <v>84753.469999999987</v>
      </c>
      <c r="L12" s="134">
        <v>81753.459999999992</v>
      </c>
      <c r="M12" s="134">
        <v>87485.54</v>
      </c>
      <c r="N12" s="134">
        <v>89846.09</v>
      </c>
      <c r="O12" s="134">
        <v>108852.86</v>
      </c>
      <c r="P12" s="134">
        <v>125586.81000000001</v>
      </c>
      <c r="Q12" s="134">
        <f t="shared" si="0"/>
        <v>1092496.45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145326.79999999999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2007806.0499999996</v>
      </c>
      <c r="F13" s="134">
        <v>2406729.1600000015</v>
      </c>
      <c r="G13" s="134">
        <v>2897012.2100000004</v>
      </c>
      <c r="H13" s="134">
        <v>2622142.8700000006</v>
      </c>
      <c r="I13" s="134">
        <v>2550361.0300000003</v>
      </c>
      <c r="J13" s="134">
        <v>2625375.0000000019</v>
      </c>
      <c r="K13" s="134">
        <v>2769243.9500000011</v>
      </c>
      <c r="L13" s="134">
        <v>2444578.2600000002</v>
      </c>
      <c r="M13" s="134">
        <v>3143020.3700000015</v>
      </c>
      <c r="N13" s="134">
        <v>2710785.54</v>
      </c>
      <c r="O13" s="134">
        <v>3281422.9399999972</v>
      </c>
      <c r="P13" s="134">
        <v>5210959.0199999958</v>
      </c>
      <c r="Q13" s="134">
        <f t="shared" si="0"/>
        <v>34669436.400000006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4414535.2100000009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765499.31</v>
      </c>
      <c r="F14" s="134">
        <v>968716.31999999925</v>
      </c>
      <c r="G14" s="134">
        <v>1073293.7600000002</v>
      </c>
      <c r="H14" s="134">
        <v>1086387.0299999993</v>
      </c>
      <c r="I14" s="134">
        <v>1024797.05</v>
      </c>
      <c r="J14" s="134">
        <v>1130968.4500000004</v>
      </c>
      <c r="K14" s="134">
        <v>1126456.5100000009</v>
      </c>
      <c r="L14" s="134">
        <v>976454.63999999932</v>
      </c>
      <c r="M14" s="134">
        <v>1063762.1599999995</v>
      </c>
      <c r="N14" s="134">
        <v>1527772.08</v>
      </c>
      <c r="O14" s="134">
        <v>1104060.54</v>
      </c>
      <c r="P14" s="134">
        <v>1783516.3799999997</v>
      </c>
      <c r="Q14" s="134">
        <f t="shared" si="0"/>
        <v>13631684.229999997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1734215.6299999994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17588.43</v>
      </c>
      <c r="F15" s="134">
        <v>35493.700000000004</v>
      </c>
      <c r="G15" s="134">
        <v>46936.93</v>
      </c>
      <c r="H15" s="134">
        <v>51722.63</v>
      </c>
      <c r="I15" s="134">
        <v>69704.659999999989</v>
      </c>
      <c r="J15" s="134">
        <v>47561.45</v>
      </c>
      <c r="K15" s="134">
        <v>102924.72999999984</v>
      </c>
      <c r="L15" s="134">
        <v>51524.87000000001</v>
      </c>
      <c r="M15" s="134">
        <v>71407.34</v>
      </c>
      <c r="N15" s="134">
        <v>71087.499999999971</v>
      </c>
      <c r="O15" s="134">
        <v>56092.009999999987</v>
      </c>
      <c r="P15" s="134">
        <v>201924.49000000008</v>
      </c>
      <c r="Q15" s="134">
        <f t="shared" si="0"/>
        <v>823968.73999999987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53082.130000000005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236526.22000000006</v>
      </c>
      <c r="F16" s="134">
        <v>339572.74999999994</v>
      </c>
      <c r="G16" s="134">
        <v>451818.79999999987</v>
      </c>
      <c r="H16" s="134">
        <v>449221.93999999983</v>
      </c>
      <c r="I16" s="134">
        <v>448258.45999999996</v>
      </c>
      <c r="J16" s="134">
        <v>460082.5500000001</v>
      </c>
      <c r="K16" s="134">
        <v>476278.85999999993</v>
      </c>
      <c r="L16" s="134">
        <v>296148.53000000009</v>
      </c>
      <c r="M16" s="134">
        <v>605570.94000000006</v>
      </c>
      <c r="N16" s="134">
        <v>3052802.6</v>
      </c>
      <c r="O16" s="134">
        <v>409663.91</v>
      </c>
      <c r="P16" s="134">
        <v>942387.25</v>
      </c>
      <c r="Q16" s="134">
        <f t="shared" si="0"/>
        <v>8168332.8100000005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576098.97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46666.02</v>
      </c>
      <c r="F17" s="134">
        <v>77125.960000000006</v>
      </c>
      <c r="G17" s="134">
        <v>66467.09</v>
      </c>
      <c r="H17" s="134">
        <v>83954.57</v>
      </c>
      <c r="I17" s="134">
        <v>121579.18000000001</v>
      </c>
      <c r="J17" s="134">
        <v>125522.62</v>
      </c>
      <c r="K17" s="134">
        <v>75965.41</v>
      </c>
      <c r="L17" s="134">
        <v>69822.37999999999</v>
      </c>
      <c r="M17" s="134">
        <v>83757.38</v>
      </c>
      <c r="N17" s="134">
        <v>87823.510000000009</v>
      </c>
      <c r="O17" s="134">
        <v>88302.42</v>
      </c>
      <c r="P17" s="134">
        <v>118496.11</v>
      </c>
      <c r="Q17" s="134">
        <f t="shared" si="0"/>
        <v>1045482.65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123791.98000000001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0</v>
      </c>
      <c r="F18" s="134">
        <v>35630</v>
      </c>
      <c r="G18" s="134">
        <v>47460</v>
      </c>
      <c r="H18" s="134">
        <v>74873.84</v>
      </c>
      <c r="I18" s="134">
        <v>43630</v>
      </c>
      <c r="J18" s="134">
        <v>21237.09</v>
      </c>
      <c r="K18" s="134">
        <v>80766.2</v>
      </c>
      <c r="L18" s="134">
        <v>49081.83</v>
      </c>
      <c r="M18" s="134">
        <v>26733.74</v>
      </c>
      <c r="N18" s="134">
        <v>45190.5</v>
      </c>
      <c r="O18" s="134">
        <v>49108.380000000005</v>
      </c>
      <c r="P18" s="134">
        <v>76650.75</v>
      </c>
      <c r="Q18" s="134">
        <f t="shared" si="0"/>
        <v>550362.33000000007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35630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27500.770000000008</v>
      </c>
      <c r="F19" s="134">
        <v>36281.279999999999</v>
      </c>
      <c r="G19" s="134">
        <v>30143.120000000003</v>
      </c>
      <c r="H19" s="134">
        <v>33598.450000000004</v>
      </c>
      <c r="I19" s="134">
        <v>34857.58</v>
      </c>
      <c r="J19" s="134">
        <v>36986.6</v>
      </c>
      <c r="K19" s="134">
        <v>34862.450000000004</v>
      </c>
      <c r="L19" s="134">
        <v>31626.720000000001</v>
      </c>
      <c r="M19" s="134">
        <v>34470.270000000004</v>
      </c>
      <c r="N19" s="134">
        <v>32303.640000000003</v>
      </c>
      <c r="O19" s="134">
        <v>31811.530000000002</v>
      </c>
      <c r="P19" s="134">
        <v>55753.150000000009</v>
      </c>
      <c r="Q19" s="134">
        <f t="shared" si="0"/>
        <v>420195.56000000011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63782.05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2550</v>
      </c>
      <c r="G20" s="134">
        <v>2900</v>
      </c>
      <c r="H20" s="134">
        <v>2900</v>
      </c>
      <c r="I20" s="134">
        <v>2390</v>
      </c>
      <c r="J20" s="134">
        <v>2890</v>
      </c>
      <c r="K20" s="134">
        <v>3080</v>
      </c>
      <c r="L20" s="134">
        <v>1700</v>
      </c>
      <c r="M20" s="134">
        <v>2390</v>
      </c>
      <c r="N20" s="134">
        <v>2790</v>
      </c>
      <c r="O20" s="134">
        <v>2100</v>
      </c>
      <c r="P20" s="134">
        <v>5025.2</v>
      </c>
      <c r="Q20" s="134">
        <f t="shared" si="0"/>
        <v>30715.200000000001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2550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119682.27999999998</v>
      </c>
      <c r="F22" s="134">
        <v>124224.43000000001</v>
      </c>
      <c r="G22" s="134">
        <v>239105.76999999996</v>
      </c>
      <c r="H22" s="134">
        <v>192307.03999999995</v>
      </c>
      <c r="I22" s="134">
        <v>318751.43</v>
      </c>
      <c r="J22" s="134">
        <v>220504.11</v>
      </c>
      <c r="K22" s="134">
        <v>275109.05</v>
      </c>
      <c r="L22" s="134">
        <v>290009.40000000002</v>
      </c>
      <c r="M22" s="134">
        <v>406143.77</v>
      </c>
      <c r="N22" s="134">
        <v>251479.48</v>
      </c>
      <c r="O22" s="134">
        <v>412955.67000000004</v>
      </c>
      <c r="P22" s="134">
        <v>509675.55999999988</v>
      </c>
      <c r="Q22" s="134">
        <f t="shared" si="0"/>
        <v>3359947.99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243906.71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732653.75999999989</v>
      </c>
      <c r="F23" s="134">
        <v>1008228.69</v>
      </c>
      <c r="G23" s="134">
        <v>1165998.0699999998</v>
      </c>
      <c r="H23" s="134">
        <v>1032743.4799999999</v>
      </c>
      <c r="I23" s="134">
        <v>1034481.2200000001</v>
      </c>
      <c r="J23" s="134">
        <v>1153458.0099999998</v>
      </c>
      <c r="K23" s="134">
        <v>1355500</v>
      </c>
      <c r="L23" s="134">
        <v>1240380.5700000003</v>
      </c>
      <c r="M23" s="134">
        <v>1022757.5900000003</v>
      </c>
      <c r="N23" s="134">
        <v>1164709.18</v>
      </c>
      <c r="O23" s="134">
        <v>1226202.42</v>
      </c>
      <c r="P23" s="134">
        <v>1795058.2200000004</v>
      </c>
      <c r="Q23" s="134">
        <f t="shared" si="0"/>
        <v>13932171.210000001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1740882.4499999997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16518.710000000003</v>
      </c>
      <c r="F24" s="134">
        <v>24179.439999999995</v>
      </c>
      <c r="G24" s="134">
        <v>33389.83</v>
      </c>
      <c r="H24" s="134">
        <v>29157.15</v>
      </c>
      <c r="I24" s="134">
        <v>43143.29</v>
      </c>
      <c r="J24" s="134">
        <v>32679.850000000006</v>
      </c>
      <c r="K24" s="134">
        <v>27377.48</v>
      </c>
      <c r="L24" s="134">
        <v>27328.539999999994</v>
      </c>
      <c r="M24" s="134">
        <v>26392.29</v>
      </c>
      <c r="N24" s="134">
        <v>35284.65</v>
      </c>
      <c r="O24" s="134">
        <v>33266.099999999991</v>
      </c>
      <c r="P24" s="134">
        <v>112553.8</v>
      </c>
      <c r="Q24" s="134">
        <f t="shared" si="0"/>
        <v>441271.13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40698.149999999994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6726109.1400000006</v>
      </c>
      <c r="F25" s="134">
        <v>8584528.8499999978</v>
      </c>
      <c r="G25" s="134">
        <v>9876656.1400000062</v>
      </c>
      <c r="H25" s="134">
        <v>9416507.3999999966</v>
      </c>
      <c r="I25" s="134">
        <v>8776446.9400000032</v>
      </c>
      <c r="J25" s="134">
        <v>10406261.670000004</v>
      </c>
      <c r="K25" s="134">
        <v>9451384.0899999943</v>
      </c>
      <c r="L25" s="134">
        <v>10161277.919999998</v>
      </c>
      <c r="M25" s="134">
        <v>9359224.9899999965</v>
      </c>
      <c r="N25" s="134">
        <v>9355370.1000000015</v>
      </c>
      <c r="O25" s="134">
        <v>11376279.109999999</v>
      </c>
      <c r="P25" s="134">
        <v>15842756.359999999</v>
      </c>
      <c r="Q25" s="134">
        <f t="shared" si="0"/>
        <v>119332802.71000001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15310637.989999998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3314343.8400000003</v>
      </c>
      <c r="F26" s="134">
        <v>5223932.1399999978</v>
      </c>
      <c r="G26" s="134">
        <v>4115319.6999999993</v>
      </c>
      <c r="H26" s="134">
        <v>24548940.739999995</v>
      </c>
      <c r="I26" s="134">
        <v>5023184.78</v>
      </c>
      <c r="J26" s="134">
        <v>33007752.84</v>
      </c>
      <c r="K26" s="134">
        <v>5580357.2599999988</v>
      </c>
      <c r="L26" s="134">
        <v>5938139.3700000001</v>
      </c>
      <c r="M26" s="134">
        <v>14943220.870000003</v>
      </c>
      <c r="N26" s="134">
        <v>5211685.7200000035</v>
      </c>
      <c r="O26" s="134">
        <v>6107808.1500000022</v>
      </c>
      <c r="P26" s="134">
        <v>18574246.070000008</v>
      </c>
      <c r="Q26" s="134">
        <f t="shared" si="0"/>
        <v>131588931.48000002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8538275.9799999986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31330.66</v>
      </c>
      <c r="F27" s="134">
        <v>32974.480000000003</v>
      </c>
      <c r="G27" s="134">
        <v>37582.87999999999</v>
      </c>
      <c r="H27" s="134">
        <v>38441.479999999996</v>
      </c>
      <c r="I27" s="134">
        <v>33167.120000000003</v>
      </c>
      <c r="J27" s="134">
        <v>34978.840000000004</v>
      </c>
      <c r="K27" s="134">
        <v>47463.549999999996</v>
      </c>
      <c r="L27" s="134">
        <v>37867.150000000009</v>
      </c>
      <c r="M27" s="134">
        <v>38278.5</v>
      </c>
      <c r="N27" s="134">
        <v>42089.99</v>
      </c>
      <c r="O27" s="134">
        <v>34358.04</v>
      </c>
      <c r="P27" s="134">
        <v>233090.94</v>
      </c>
      <c r="Q27" s="134">
        <f t="shared" si="0"/>
        <v>641623.62999999989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64305.14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43704430.710000001</v>
      </c>
      <c r="F28" s="134">
        <v>15467569.760000002</v>
      </c>
      <c r="G28" s="134">
        <v>71523137.230000004</v>
      </c>
      <c r="H28" s="134">
        <v>547764878.81999993</v>
      </c>
      <c r="I28" s="134">
        <v>64276503.119999975</v>
      </c>
      <c r="J28" s="134">
        <v>50278687.11999999</v>
      </c>
      <c r="K28" s="134">
        <v>44077761.769999996</v>
      </c>
      <c r="L28" s="134">
        <v>14915331.859999999</v>
      </c>
      <c r="M28" s="134">
        <v>59706292.390000001</v>
      </c>
      <c r="N28" s="134">
        <v>29426654.73</v>
      </c>
      <c r="O28" s="134">
        <v>37597505.029999994</v>
      </c>
      <c r="P28" s="134">
        <v>75349574.460000008</v>
      </c>
      <c r="Q28" s="134">
        <f t="shared" si="0"/>
        <v>1054088327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59172000.469999999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588404.26000000013</v>
      </c>
      <c r="F29" s="134">
        <v>1127027.51</v>
      </c>
      <c r="G29" s="134">
        <v>1895768.39</v>
      </c>
      <c r="H29" s="134">
        <v>1691310.2600000002</v>
      </c>
      <c r="I29" s="134">
        <v>767918.69000000053</v>
      </c>
      <c r="J29" s="134">
        <v>936438.01000000013</v>
      </c>
      <c r="K29" s="134">
        <v>1302203.0599999998</v>
      </c>
      <c r="L29" s="134">
        <v>837638.51999999967</v>
      </c>
      <c r="M29" s="134">
        <v>985245.55</v>
      </c>
      <c r="N29" s="134">
        <v>1241737.31</v>
      </c>
      <c r="O29" s="134">
        <v>932466.50999999966</v>
      </c>
      <c r="P29" s="134">
        <v>2054792.7699999993</v>
      </c>
      <c r="Q29" s="134">
        <f t="shared" si="0"/>
        <v>14360950.84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1715431.77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543168.23999999976</v>
      </c>
      <c r="F30" s="134">
        <v>654526.51000000013</v>
      </c>
      <c r="G30" s="134">
        <v>1167405.5499999998</v>
      </c>
      <c r="H30" s="134">
        <v>688909.9</v>
      </c>
      <c r="I30" s="134">
        <v>758707.2200000002</v>
      </c>
      <c r="J30" s="134">
        <v>742760.3399999995</v>
      </c>
      <c r="K30" s="134">
        <v>1084770.7900000005</v>
      </c>
      <c r="L30" s="134">
        <v>1017868.5399999999</v>
      </c>
      <c r="M30" s="134">
        <v>1001700.4200000003</v>
      </c>
      <c r="N30" s="134">
        <v>855399.66000000027</v>
      </c>
      <c r="O30" s="134">
        <v>728856.11999999965</v>
      </c>
      <c r="P30" s="134">
        <v>2136833.1</v>
      </c>
      <c r="Q30" s="134">
        <f t="shared" si="0"/>
        <v>11380906.390000001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1197694.75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107285.06000000001</v>
      </c>
      <c r="F31" s="134">
        <v>165799.72000000003</v>
      </c>
      <c r="G31" s="134">
        <v>289795.15000000002</v>
      </c>
      <c r="H31" s="134">
        <v>202873.08999999997</v>
      </c>
      <c r="I31" s="134">
        <v>194973.34</v>
      </c>
      <c r="J31" s="134">
        <v>271893.21999999997</v>
      </c>
      <c r="K31" s="134">
        <v>193383.48</v>
      </c>
      <c r="L31" s="134">
        <v>245865.93999999992</v>
      </c>
      <c r="M31" s="134">
        <v>235167.78000000003</v>
      </c>
      <c r="N31" s="134">
        <v>256856.63</v>
      </c>
      <c r="O31" s="134">
        <v>217677.91999999993</v>
      </c>
      <c r="P31" s="134">
        <v>625514.01000000024</v>
      </c>
      <c r="Q31" s="134">
        <f t="shared" si="0"/>
        <v>3007085.3400000003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273084.78000000003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28892.239999999994</v>
      </c>
      <c r="F32" s="134">
        <v>26710.079999999998</v>
      </c>
      <c r="G32" s="134">
        <v>60663.93</v>
      </c>
      <c r="H32" s="134">
        <v>37950.730000000003</v>
      </c>
      <c r="I32" s="134">
        <v>33782.239999999998</v>
      </c>
      <c r="J32" s="134">
        <v>38861.199999999997</v>
      </c>
      <c r="K32" s="134">
        <v>29559.200000000001</v>
      </c>
      <c r="L32" s="134">
        <v>41409.43</v>
      </c>
      <c r="M32" s="134">
        <v>35943.65</v>
      </c>
      <c r="N32" s="134">
        <v>284953.95999999996</v>
      </c>
      <c r="O32" s="134">
        <v>67691.98000000001</v>
      </c>
      <c r="P32" s="134">
        <v>170085.80000000002</v>
      </c>
      <c r="Q32" s="134">
        <f t="shared" si="0"/>
        <v>856504.44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55602.319999999992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56388.82</v>
      </c>
      <c r="F33" s="134">
        <v>73486.029999999984</v>
      </c>
      <c r="G33" s="134">
        <v>121608.93</v>
      </c>
      <c r="H33" s="134">
        <v>80905.039999999979</v>
      </c>
      <c r="I33" s="134">
        <v>63428.880000000005</v>
      </c>
      <c r="J33" s="134">
        <v>72820.080000000016</v>
      </c>
      <c r="K33" s="134">
        <v>76320.749999999985</v>
      </c>
      <c r="L33" s="134">
        <v>67780.37999999999</v>
      </c>
      <c r="M33" s="134">
        <v>73079.819999999992</v>
      </c>
      <c r="N33" s="134">
        <v>77429.56</v>
      </c>
      <c r="O33" s="134">
        <v>117336.57999999997</v>
      </c>
      <c r="P33" s="134">
        <v>220501.4</v>
      </c>
      <c r="Q33" s="134">
        <f t="shared" si="0"/>
        <v>1101086.2699999998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129874.84999999998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34623.94</v>
      </c>
      <c r="F34" s="134">
        <v>38424.12000000001</v>
      </c>
      <c r="G34" s="134">
        <v>55996.500000000015</v>
      </c>
      <c r="H34" s="134">
        <v>52666.66</v>
      </c>
      <c r="I34" s="134">
        <v>47273.62000000001</v>
      </c>
      <c r="J34" s="134">
        <v>78154.039999999994</v>
      </c>
      <c r="K34" s="134">
        <v>53223.73</v>
      </c>
      <c r="L34" s="134">
        <v>50582.79</v>
      </c>
      <c r="M34" s="134">
        <v>51148.369999999995</v>
      </c>
      <c r="N34" s="134">
        <v>796493.40000000014</v>
      </c>
      <c r="O34" s="134">
        <v>52242.15</v>
      </c>
      <c r="P34" s="134">
        <v>95796.750000000015</v>
      </c>
      <c r="Q34" s="134">
        <f t="shared" si="0"/>
        <v>1406626.07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73048.060000000012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770011.10999999975</v>
      </c>
      <c r="F35" s="134">
        <v>1652778.41</v>
      </c>
      <c r="G35" s="134">
        <v>1913806</v>
      </c>
      <c r="H35" s="134">
        <v>1826283.4900000002</v>
      </c>
      <c r="I35" s="134">
        <v>1604387.2999999998</v>
      </c>
      <c r="J35" s="134">
        <v>1962802.5200000003</v>
      </c>
      <c r="K35" s="134">
        <v>2128766.4</v>
      </c>
      <c r="L35" s="134">
        <v>1810688.5100000002</v>
      </c>
      <c r="M35" s="134">
        <v>1829238.25</v>
      </c>
      <c r="N35" s="134">
        <v>2675805.6799999997</v>
      </c>
      <c r="O35" s="134">
        <v>2236509.41</v>
      </c>
      <c r="P35" s="134">
        <v>3810893.6499999994</v>
      </c>
      <c r="Q35" s="134">
        <f t="shared" si="0"/>
        <v>24221970.73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2422789.5199999996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20638196.249999993</v>
      </c>
      <c r="F36" s="134">
        <v>25619312.390000012</v>
      </c>
      <c r="G36" s="134">
        <v>28301552.29000001</v>
      </c>
      <c r="H36" s="134">
        <v>28046570.23999998</v>
      </c>
      <c r="I36" s="134">
        <v>27712214.95999999</v>
      </c>
      <c r="J36" s="134">
        <v>29820610.389999997</v>
      </c>
      <c r="K36" s="134">
        <v>21409896.350000001</v>
      </c>
      <c r="L36" s="134">
        <v>25239527.03000002</v>
      </c>
      <c r="M36" s="134">
        <v>27322488.859999996</v>
      </c>
      <c r="N36" s="134">
        <v>31799974.589999989</v>
      </c>
      <c r="O36" s="134">
        <v>22206920.209999993</v>
      </c>
      <c r="P36" s="134">
        <v>39091346.820000038</v>
      </c>
      <c r="Q36" s="134">
        <f t="shared" si="0"/>
        <v>327208610.38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46257508.640000001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67379.639999999985</v>
      </c>
      <c r="F37" s="134">
        <v>73392.250000000015</v>
      </c>
      <c r="G37" s="134">
        <v>91696.170000000013</v>
      </c>
      <c r="H37" s="134">
        <v>229408.24000000002</v>
      </c>
      <c r="I37" s="134">
        <v>231746.18</v>
      </c>
      <c r="J37" s="134">
        <v>280242.31999999995</v>
      </c>
      <c r="K37" s="134">
        <v>121995.29999999999</v>
      </c>
      <c r="L37" s="134">
        <v>142101.37999999998</v>
      </c>
      <c r="M37" s="134">
        <v>109599.97000000003</v>
      </c>
      <c r="N37" s="134">
        <v>122123.81000000003</v>
      </c>
      <c r="O37" s="134">
        <v>144098.53999999998</v>
      </c>
      <c r="P37" s="134">
        <v>199553.72999999998</v>
      </c>
      <c r="Q37" s="134">
        <f t="shared" si="0"/>
        <v>1813337.5299999998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140771.89000000001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45781.15</v>
      </c>
      <c r="F38" s="134">
        <v>64278.53</v>
      </c>
      <c r="G38" s="134">
        <v>192285.37</v>
      </c>
      <c r="H38" s="134">
        <v>75959.87</v>
      </c>
      <c r="I38" s="134">
        <v>85888.909999999989</v>
      </c>
      <c r="J38" s="134">
        <v>194063.27999999997</v>
      </c>
      <c r="K38" s="134">
        <v>241574.24000000002</v>
      </c>
      <c r="L38" s="134">
        <v>166486.03000000003</v>
      </c>
      <c r="M38" s="134">
        <v>70557.060000000012</v>
      </c>
      <c r="N38" s="134">
        <v>126803.73000000003</v>
      </c>
      <c r="O38" s="134">
        <v>77307.12</v>
      </c>
      <c r="P38" s="134">
        <v>186100.72999999998</v>
      </c>
      <c r="Q38" s="134">
        <f t="shared" si="0"/>
        <v>1527086.02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110059.68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30707.709999999995</v>
      </c>
      <c r="F39" s="134">
        <v>59959.810000000012</v>
      </c>
      <c r="G39" s="134">
        <v>47997.739999999983</v>
      </c>
      <c r="H39" s="134">
        <v>75325.63</v>
      </c>
      <c r="I39" s="134">
        <v>64779.799999999996</v>
      </c>
      <c r="J39" s="134">
        <v>74500.45</v>
      </c>
      <c r="K39" s="134">
        <v>102228.32</v>
      </c>
      <c r="L39" s="134">
        <v>37305.62000000001</v>
      </c>
      <c r="M39" s="134">
        <v>62070.890000000014</v>
      </c>
      <c r="N39" s="134">
        <v>53603.99</v>
      </c>
      <c r="O39" s="134">
        <v>49621.55999999999</v>
      </c>
      <c r="P39" s="134">
        <v>131185.28999999998</v>
      </c>
      <c r="Q39" s="134">
        <f t="shared" si="0"/>
        <v>789286.80999999982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90667.520000000004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16947.210000000003</v>
      </c>
      <c r="F40" s="134">
        <v>29141.26</v>
      </c>
      <c r="G40" s="134">
        <v>29124.260000000002</v>
      </c>
      <c r="H40" s="134">
        <v>46701.52</v>
      </c>
      <c r="I40" s="134">
        <v>32650.059999999994</v>
      </c>
      <c r="J40" s="134">
        <v>24208.35</v>
      </c>
      <c r="K40" s="134">
        <v>43181.560000000005</v>
      </c>
      <c r="L40" s="134">
        <v>19424.560000000005</v>
      </c>
      <c r="M40" s="134">
        <v>67509.540000000008</v>
      </c>
      <c r="N40" s="134">
        <v>23898.170000000006</v>
      </c>
      <c r="O40" s="134">
        <v>26034.819999999996</v>
      </c>
      <c r="P40" s="134">
        <v>43901.04</v>
      </c>
      <c r="Q40" s="134">
        <f t="shared" si="0"/>
        <v>402722.35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46088.47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798674.16999999993</v>
      </c>
      <c r="F41" s="134">
        <v>1157218.4199999995</v>
      </c>
      <c r="G41" s="134">
        <v>1284757.71</v>
      </c>
      <c r="H41" s="134">
        <v>1934965.9800000007</v>
      </c>
      <c r="I41" s="134">
        <v>1275296.0499999993</v>
      </c>
      <c r="J41" s="134">
        <v>1904296.2300000002</v>
      </c>
      <c r="K41" s="134">
        <v>2325915.4400000004</v>
      </c>
      <c r="L41" s="134">
        <v>1693299.41</v>
      </c>
      <c r="M41" s="134">
        <v>1823465.5200000009</v>
      </c>
      <c r="N41" s="134">
        <v>1776521.9100000001</v>
      </c>
      <c r="O41" s="134">
        <v>3244607.5300000003</v>
      </c>
      <c r="P41" s="134">
        <v>8579184.5099999961</v>
      </c>
      <c r="Q41" s="134">
        <f t="shared" si="0"/>
        <v>27798202.879999995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1955892.5899999994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150823.1</v>
      </c>
      <c r="F42" s="134">
        <v>170914.41999999998</v>
      </c>
      <c r="G42" s="134">
        <v>199384.49999999994</v>
      </c>
      <c r="H42" s="134">
        <v>168307.87999999998</v>
      </c>
      <c r="I42" s="134">
        <v>185174.33999999997</v>
      </c>
      <c r="J42" s="134">
        <v>212516.18000000005</v>
      </c>
      <c r="K42" s="134">
        <v>184003.77999999997</v>
      </c>
      <c r="L42" s="134">
        <v>169117.96999999997</v>
      </c>
      <c r="M42" s="134">
        <v>160692.58000000005</v>
      </c>
      <c r="N42" s="134">
        <v>172209.8600000001</v>
      </c>
      <c r="O42" s="134">
        <v>193824.6</v>
      </c>
      <c r="P42" s="134">
        <v>241954.61000000004</v>
      </c>
      <c r="Q42" s="134">
        <f t="shared" si="0"/>
        <v>2208923.8200000003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321737.52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34106.83</v>
      </c>
      <c r="F43" s="134">
        <v>37959.55999999999</v>
      </c>
      <c r="G43" s="134">
        <v>42842.33</v>
      </c>
      <c r="H43" s="134">
        <v>57247.280000000013</v>
      </c>
      <c r="I43" s="134">
        <v>42518.460000000006</v>
      </c>
      <c r="J43" s="134">
        <v>66639.010000000009</v>
      </c>
      <c r="K43" s="134">
        <v>114350.91</v>
      </c>
      <c r="L43" s="134">
        <v>38706.1</v>
      </c>
      <c r="M43" s="134">
        <v>49556.23000000001</v>
      </c>
      <c r="N43" s="134">
        <v>45060.97</v>
      </c>
      <c r="O43" s="134">
        <v>61707.490000000005</v>
      </c>
      <c r="P43" s="134">
        <v>145139.26</v>
      </c>
      <c r="Q43" s="134">
        <f t="shared" si="0"/>
        <v>735834.42999999993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72066.389999999985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221241.64000000007</v>
      </c>
      <c r="F44" s="134">
        <v>280719.4599999999</v>
      </c>
      <c r="G44" s="134">
        <v>309317.66999999993</v>
      </c>
      <c r="H44" s="134">
        <v>434005.53999999992</v>
      </c>
      <c r="I44" s="134">
        <v>637711.26</v>
      </c>
      <c r="J44" s="134">
        <v>1524462.41</v>
      </c>
      <c r="K44" s="134">
        <v>2407076.9699999997</v>
      </c>
      <c r="L44" s="134">
        <v>344152.27999999991</v>
      </c>
      <c r="M44" s="134">
        <v>548179.18999999994</v>
      </c>
      <c r="N44" s="134">
        <v>552209.48999999987</v>
      </c>
      <c r="O44" s="134">
        <v>585521.3600000001</v>
      </c>
      <c r="P44" s="134">
        <v>4052163.0200000005</v>
      </c>
      <c r="Q44" s="134">
        <f t="shared" si="0"/>
        <v>11896760.290000001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501961.1</v>
      </c>
      <c r="V44" s="130"/>
    </row>
    <row r="45" spans="2:22" x14ac:dyDescent="0.2">
      <c r="B45" s="128"/>
      <c r="C45" s="167">
        <v>40903</v>
      </c>
      <c r="D45" s="133" t="s">
        <v>70</v>
      </c>
      <c r="E45" s="134">
        <v>188970.38999999996</v>
      </c>
      <c r="F45" s="134">
        <v>6580188.1600000001</v>
      </c>
      <c r="G45" s="134">
        <v>6752660.959999999</v>
      </c>
      <c r="H45" s="134">
        <v>5131137.7899999991</v>
      </c>
      <c r="I45" s="134">
        <v>5088608.9399999985</v>
      </c>
      <c r="J45" s="134">
        <v>5326794.55</v>
      </c>
      <c r="K45" s="134">
        <v>6314207.5899999999</v>
      </c>
      <c r="L45" s="134">
        <v>188154</v>
      </c>
      <c r="M45" s="134">
        <v>0</v>
      </c>
      <c r="N45" s="134">
        <v>0</v>
      </c>
      <c r="O45" s="134">
        <v>0</v>
      </c>
      <c r="P45" s="134">
        <v>0</v>
      </c>
      <c r="Q45" s="134">
        <f t="shared" si="0"/>
        <v>35570722.379999995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6769158.5499999998</v>
      </c>
      <c r="V45" s="130"/>
    </row>
    <row r="46" spans="2:22" x14ac:dyDescent="0.2">
      <c r="B46" s="128"/>
      <c r="C46" s="167">
        <v>40904</v>
      </c>
      <c r="D46" s="133" t="s">
        <v>54</v>
      </c>
      <c r="E46" s="134">
        <v>56870.25</v>
      </c>
      <c r="F46" s="134">
        <v>85265.62999999999</v>
      </c>
      <c r="G46" s="134">
        <v>71473.720000000016</v>
      </c>
      <c r="H46" s="134">
        <v>92116.36</v>
      </c>
      <c r="I46" s="134">
        <v>91586.170000000013</v>
      </c>
      <c r="J46" s="134">
        <v>83740.409999999989</v>
      </c>
      <c r="K46" s="134">
        <v>70709.450000000012</v>
      </c>
      <c r="L46" s="134">
        <v>86381.569999999978</v>
      </c>
      <c r="M46" s="134">
        <v>94931.329999999987</v>
      </c>
      <c r="N46" s="134">
        <v>83578.39999999998</v>
      </c>
      <c r="O46" s="134">
        <v>88131.099999999962</v>
      </c>
      <c r="P46" s="134">
        <v>300567.33</v>
      </c>
      <c r="Q46" s="134">
        <f t="shared" si="0"/>
        <v>1205351.72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142135.88</v>
      </c>
      <c r="V46" s="130"/>
    </row>
    <row r="47" spans="2:22" x14ac:dyDescent="0.2">
      <c r="B47" s="128"/>
      <c r="C47" s="167">
        <v>40911</v>
      </c>
      <c r="D47" s="133" t="s">
        <v>55</v>
      </c>
      <c r="E47" s="134">
        <v>42420.590000000004</v>
      </c>
      <c r="F47" s="134">
        <v>53624.05</v>
      </c>
      <c r="G47" s="134">
        <v>66032.779999999984</v>
      </c>
      <c r="H47" s="134">
        <v>66251.77</v>
      </c>
      <c r="I47" s="134">
        <v>56788.73</v>
      </c>
      <c r="J47" s="134">
        <v>63663.609999999993</v>
      </c>
      <c r="K47" s="134">
        <v>58538.899999999994</v>
      </c>
      <c r="L47" s="134">
        <v>56618.860000000008</v>
      </c>
      <c r="M47" s="134">
        <v>67658.449999999983</v>
      </c>
      <c r="N47" s="134">
        <v>59517.270000000004</v>
      </c>
      <c r="O47" s="134">
        <v>61501.62000000001</v>
      </c>
      <c r="P47" s="134">
        <v>103668.44</v>
      </c>
      <c r="Q47" s="134">
        <f t="shared" si="0"/>
        <v>756285.06999999983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96044.640000000014</v>
      </c>
      <c r="V47" s="130"/>
    </row>
    <row r="48" spans="2:22" x14ac:dyDescent="0.2">
      <c r="B48" s="128"/>
      <c r="C48" s="167">
        <v>40913</v>
      </c>
      <c r="D48" s="133" t="s">
        <v>57</v>
      </c>
      <c r="E48" s="134">
        <v>25444.860000000004</v>
      </c>
      <c r="F48" s="134">
        <v>34021.57</v>
      </c>
      <c r="G48" s="134">
        <v>53664.740000000005</v>
      </c>
      <c r="H48" s="134">
        <v>35844.5</v>
      </c>
      <c r="I48" s="134">
        <v>38160.520000000004</v>
      </c>
      <c r="J48" s="134">
        <v>68857.560000000012</v>
      </c>
      <c r="K48" s="134">
        <v>64865.94</v>
      </c>
      <c r="L48" s="134">
        <v>35175.259999999995</v>
      </c>
      <c r="M48" s="134">
        <v>46792.990000000005</v>
      </c>
      <c r="N48" s="134">
        <v>51206.899999999994</v>
      </c>
      <c r="O48" s="134">
        <v>37450.259999999987</v>
      </c>
      <c r="P48" s="134">
        <v>74704.89</v>
      </c>
      <c r="Q48" s="134">
        <f t="shared" si="0"/>
        <v>566189.99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59466.430000000008</v>
      </c>
      <c r="V48" s="130"/>
    </row>
    <row r="49" spans="2:22" x14ac:dyDescent="0.2">
      <c r="B49" s="128"/>
      <c r="C49" s="167">
        <v>41101</v>
      </c>
      <c r="D49" s="133" t="s">
        <v>63</v>
      </c>
      <c r="E49" s="134">
        <v>901307.47000000009</v>
      </c>
      <c r="F49" s="134">
        <v>821737.15</v>
      </c>
      <c r="G49" s="134">
        <v>455762.33999999985</v>
      </c>
      <c r="H49" s="134">
        <v>6773095.9299999997</v>
      </c>
      <c r="I49" s="134">
        <v>1780837.9099999995</v>
      </c>
      <c r="J49" s="134">
        <v>4390920.76</v>
      </c>
      <c r="K49" s="134">
        <v>4459962.6599999992</v>
      </c>
      <c r="L49" s="134">
        <v>5836501.4700000007</v>
      </c>
      <c r="M49" s="134">
        <v>3753853.2700000005</v>
      </c>
      <c r="N49" s="134">
        <v>10580958.689999999</v>
      </c>
      <c r="O49" s="134">
        <v>11468345.200000001</v>
      </c>
      <c r="P49" s="134">
        <v>22872297.980000004</v>
      </c>
      <c r="Q49" s="134">
        <f t="shared" si="0"/>
        <v>74095580.830000013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1723044.62</v>
      </c>
      <c r="V49" s="130"/>
    </row>
    <row r="50" spans="2:22" x14ac:dyDescent="0.2">
      <c r="B50" s="128"/>
      <c r="C50" s="167">
        <v>41103</v>
      </c>
      <c r="D50" s="133" t="s">
        <v>64</v>
      </c>
      <c r="E50" s="134">
        <v>382961.19</v>
      </c>
      <c r="F50" s="134">
        <v>464277.87</v>
      </c>
      <c r="G50" s="134">
        <v>517700.41</v>
      </c>
      <c r="H50" s="134">
        <v>453003</v>
      </c>
      <c r="I50" s="134">
        <v>469288</v>
      </c>
      <c r="J50" s="134">
        <v>571867.90000000014</v>
      </c>
      <c r="K50" s="134">
        <v>573532.88</v>
      </c>
      <c r="L50" s="134">
        <v>494023.68000000011</v>
      </c>
      <c r="M50" s="134">
        <v>520988.39999999997</v>
      </c>
      <c r="N50" s="134">
        <v>529480.5199999999</v>
      </c>
      <c r="O50" s="134">
        <v>631395.51999999979</v>
      </c>
      <c r="P50" s="134">
        <v>1012267.7099999998</v>
      </c>
      <c r="Q50" s="134">
        <f t="shared" si="0"/>
        <v>6620787.0799999991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847239.06</v>
      </c>
      <c r="V50" s="130"/>
    </row>
    <row r="51" spans="2:22" x14ac:dyDescent="0.2">
      <c r="B51" s="128"/>
      <c r="C51" s="167">
        <v>41104</v>
      </c>
      <c r="D51" s="133" t="s">
        <v>65</v>
      </c>
      <c r="E51" s="134">
        <v>22285.51</v>
      </c>
      <c r="F51" s="134">
        <v>29174.02</v>
      </c>
      <c r="G51" s="134">
        <v>37167.670000000006</v>
      </c>
      <c r="H51" s="134">
        <v>42570.71</v>
      </c>
      <c r="I51" s="134">
        <v>41020.520000000004</v>
      </c>
      <c r="J51" s="134">
        <v>45868.039999999994</v>
      </c>
      <c r="K51" s="134">
        <v>49158.2</v>
      </c>
      <c r="L51" s="134">
        <v>79772.609999999986</v>
      </c>
      <c r="M51" s="134">
        <v>62303.42</v>
      </c>
      <c r="N51" s="134">
        <v>50121.220000000016</v>
      </c>
      <c r="O51" s="134">
        <v>182268.33999999997</v>
      </c>
      <c r="P51" s="134">
        <v>264468.82999999996</v>
      </c>
      <c r="Q51" s="134">
        <f t="shared" si="0"/>
        <v>906179.09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51459.53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114683.79999999999</v>
      </c>
      <c r="F52" s="134">
        <v>532849.56000000006</v>
      </c>
      <c r="G52" s="134">
        <v>262569.62</v>
      </c>
      <c r="H52" s="134">
        <v>263144.19000000006</v>
      </c>
      <c r="I52" s="134">
        <v>330047.08999999997</v>
      </c>
      <c r="J52" s="134">
        <v>248227.55999999997</v>
      </c>
      <c r="K52" s="134">
        <v>310138.70999999996</v>
      </c>
      <c r="L52" s="134">
        <v>425190.49000000005</v>
      </c>
      <c r="M52" s="134">
        <v>348811.49</v>
      </c>
      <c r="N52" s="134">
        <v>338254.36000000004</v>
      </c>
      <c r="O52" s="134">
        <v>820741.99999999977</v>
      </c>
      <c r="P52" s="134">
        <v>1315935.95</v>
      </c>
      <c r="Q52" s="134">
        <f t="shared" si="0"/>
        <v>5310594.82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647533.3600000001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151436.94</v>
      </c>
      <c r="F53" s="134">
        <v>544993.23</v>
      </c>
      <c r="G53" s="134">
        <v>447343.03</v>
      </c>
      <c r="H53" s="134">
        <v>222933.14</v>
      </c>
      <c r="I53" s="134">
        <v>213249.32000000007</v>
      </c>
      <c r="J53" s="134">
        <v>218602.46</v>
      </c>
      <c r="K53" s="134">
        <v>301471.20999999996</v>
      </c>
      <c r="L53" s="134">
        <v>209429.48</v>
      </c>
      <c r="M53" s="134">
        <v>655033.52</v>
      </c>
      <c r="N53" s="134">
        <v>350105.54999999993</v>
      </c>
      <c r="O53" s="134">
        <v>268342.89</v>
      </c>
      <c r="P53" s="134">
        <v>5139798.2599999988</v>
      </c>
      <c r="Q53" s="134">
        <f t="shared" si="0"/>
        <v>8722739.0299999993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696430.16999999993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56829.270000000004</v>
      </c>
      <c r="F54" s="134">
        <v>130796.67999999996</v>
      </c>
      <c r="G54" s="134">
        <v>296384.68</v>
      </c>
      <c r="H54" s="134">
        <v>235280.86999999997</v>
      </c>
      <c r="I54" s="134">
        <v>246868.86999999994</v>
      </c>
      <c r="J54" s="134">
        <v>221670.62</v>
      </c>
      <c r="K54" s="134">
        <v>1092189.73</v>
      </c>
      <c r="L54" s="134">
        <v>300224.96000000002</v>
      </c>
      <c r="M54" s="134">
        <v>256219.79</v>
      </c>
      <c r="N54" s="134">
        <v>224743.66</v>
      </c>
      <c r="O54" s="134">
        <v>248130.45999999996</v>
      </c>
      <c r="P54" s="134">
        <v>1234022.3399999999</v>
      </c>
      <c r="Q54" s="134">
        <f t="shared" si="0"/>
        <v>4543361.93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187625.94999999995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419015.62000000005</v>
      </c>
      <c r="F55" s="134">
        <v>695150.08000000007</v>
      </c>
      <c r="G55" s="134">
        <v>1490012.1399999997</v>
      </c>
      <c r="H55" s="134">
        <v>926062.7699999999</v>
      </c>
      <c r="I55" s="134">
        <v>1207868.2200000002</v>
      </c>
      <c r="J55" s="134">
        <v>410686.27000000014</v>
      </c>
      <c r="K55" s="134">
        <v>623141.77</v>
      </c>
      <c r="L55" s="134">
        <v>599926.22000000009</v>
      </c>
      <c r="M55" s="134">
        <v>678414.7799999998</v>
      </c>
      <c r="N55" s="134">
        <v>1189340.7300000002</v>
      </c>
      <c r="O55" s="134">
        <v>764362.96</v>
      </c>
      <c r="P55" s="134">
        <v>3556448.4899999979</v>
      </c>
      <c r="Q55" s="134">
        <f t="shared" si="0"/>
        <v>12560430.050000001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1114165.7000000002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266807.01000000007</v>
      </c>
      <c r="F56" s="134">
        <v>390982.63000000006</v>
      </c>
      <c r="G56" s="134">
        <v>722765.11999999988</v>
      </c>
      <c r="H56" s="134">
        <v>574967.4700000002</v>
      </c>
      <c r="I56" s="134">
        <v>493709.73000000004</v>
      </c>
      <c r="J56" s="134">
        <v>337242.82000000007</v>
      </c>
      <c r="K56" s="134">
        <v>480894.96999999986</v>
      </c>
      <c r="L56" s="134">
        <v>572140.65000000026</v>
      </c>
      <c r="M56" s="134">
        <v>486214.03999999986</v>
      </c>
      <c r="N56" s="134">
        <v>484994.21000000008</v>
      </c>
      <c r="O56" s="134">
        <v>524868.49999999977</v>
      </c>
      <c r="P56" s="134">
        <v>1576328.4700000002</v>
      </c>
      <c r="Q56" s="134">
        <f t="shared" si="0"/>
        <v>6911915.620000001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657789.64000000013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336083.67999999993</v>
      </c>
      <c r="F57" s="134">
        <v>635962.43999999994</v>
      </c>
      <c r="G57" s="134">
        <v>10699232.859999999</v>
      </c>
      <c r="H57" s="134">
        <v>2432191.17</v>
      </c>
      <c r="I57" s="134">
        <v>1473832.79</v>
      </c>
      <c r="J57" s="134">
        <v>1766517.5899999996</v>
      </c>
      <c r="K57" s="134">
        <v>1916829.1399999997</v>
      </c>
      <c r="L57" s="134">
        <v>1241144.1600000001</v>
      </c>
      <c r="M57" s="134">
        <v>1733056.2300000002</v>
      </c>
      <c r="N57" s="134">
        <v>2074250.01</v>
      </c>
      <c r="O57" s="134">
        <v>776256.95000000019</v>
      </c>
      <c r="P57" s="134">
        <v>5235247.1300000008</v>
      </c>
      <c r="Q57" s="134">
        <f t="shared" si="0"/>
        <v>30320604.149999999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972046.11999999988</v>
      </c>
      <c r="V57" s="130"/>
    </row>
    <row r="58" spans="2:22" x14ac:dyDescent="0.2">
      <c r="B58" s="128"/>
      <c r="C58" s="167">
        <v>41801</v>
      </c>
      <c r="D58" s="133" t="s">
        <v>72</v>
      </c>
      <c r="E58" s="134">
        <v>78070.560000000027</v>
      </c>
      <c r="F58" s="134">
        <v>186135.91999999995</v>
      </c>
      <c r="G58" s="134">
        <v>161376.16000000006</v>
      </c>
      <c r="H58" s="134">
        <v>258305.81000000006</v>
      </c>
      <c r="I58" s="134">
        <v>198400.49000000002</v>
      </c>
      <c r="J58" s="134">
        <v>176154.92999999996</v>
      </c>
      <c r="K58" s="134">
        <v>218573.94000000003</v>
      </c>
      <c r="L58" s="134">
        <v>297151.10000000003</v>
      </c>
      <c r="M58" s="134">
        <v>157596.43</v>
      </c>
      <c r="N58" s="134">
        <v>238474.62999999995</v>
      </c>
      <c r="O58" s="134">
        <v>180573.41000000003</v>
      </c>
      <c r="P58" s="134">
        <v>295142.69999999984</v>
      </c>
      <c r="Q58" s="134">
        <f t="shared" si="0"/>
        <v>2445956.0799999996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264206.48</v>
      </c>
      <c r="V58" s="130"/>
    </row>
    <row r="59" spans="2:22" x14ac:dyDescent="0.2">
      <c r="B59" s="128"/>
      <c r="C59" s="167">
        <v>42001</v>
      </c>
      <c r="D59" s="133" t="s">
        <v>73</v>
      </c>
      <c r="E59" s="134">
        <v>133515.06000000003</v>
      </c>
      <c r="F59" s="134">
        <v>349589.02999999997</v>
      </c>
      <c r="G59" s="134">
        <v>322511.45</v>
      </c>
      <c r="H59" s="134">
        <v>338859.77999999997</v>
      </c>
      <c r="I59" s="134">
        <v>449915.7</v>
      </c>
      <c r="J59" s="134">
        <v>398741.96</v>
      </c>
      <c r="K59" s="134">
        <v>2551218.3599999994</v>
      </c>
      <c r="L59" s="134">
        <v>467832.70000000007</v>
      </c>
      <c r="M59" s="134">
        <v>306841.01</v>
      </c>
      <c r="N59" s="134">
        <v>538827.93999999959</v>
      </c>
      <c r="O59" s="134">
        <v>1085672.33</v>
      </c>
      <c r="P59" s="134">
        <v>2904128.6400000006</v>
      </c>
      <c r="Q59" s="134">
        <f t="shared" si="0"/>
        <v>9847653.9600000009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483104.08999999997</v>
      </c>
      <c r="V59" s="130"/>
    </row>
    <row r="60" spans="2:22" x14ac:dyDescent="0.2">
      <c r="B60" s="128"/>
      <c r="C60" s="167">
        <v>42002</v>
      </c>
      <c r="D60" s="133" t="s">
        <v>74</v>
      </c>
      <c r="E60" s="134">
        <v>112584.57999999999</v>
      </c>
      <c r="F60" s="134">
        <v>107945.07000000002</v>
      </c>
      <c r="G60" s="134">
        <v>148449.06999999998</v>
      </c>
      <c r="H60" s="134">
        <v>147565.81999999998</v>
      </c>
      <c r="I60" s="134">
        <v>161453.52999999997</v>
      </c>
      <c r="J60" s="134">
        <v>159210.55999999988</v>
      </c>
      <c r="K60" s="134">
        <v>148599.26999999999</v>
      </c>
      <c r="L60" s="134">
        <v>138223.69999999998</v>
      </c>
      <c r="M60" s="134">
        <v>106191.36999999998</v>
      </c>
      <c r="N60" s="134">
        <v>134639.70999999996</v>
      </c>
      <c r="O60" s="134">
        <v>125282.70999999993</v>
      </c>
      <c r="P60" s="134">
        <v>1292265.2399999998</v>
      </c>
      <c r="Q60" s="134">
        <f t="shared" si="0"/>
        <v>2782410.629999999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220529.65000000002</v>
      </c>
      <c r="V60" s="130"/>
    </row>
    <row r="61" spans="2:22" x14ac:dyDescent="0.2">
      <c r="B61" s="128"/>
      <c r="C61" s="167">
        <v>42005</v>
      </c>
      <c r="D61" s="133" t="s">
        <v>130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134">
        <v>0</v>
      </c>
      <c r="Q61" s="134">
        <f t="shared" si="0"/>
        <v>0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0"/>
    </row>
    <row r="62" spans="2:22" x14ac:dyDescent="0.2">
      <c r="B62" s="128"/>
      <c r="C62" s="167">
        <v>42101</v>
      </c>
      <c r="D62" s="133" t="s">
        <v>75</v>
      </c>
      <c r="E62" s="134">
        <v>40815.56</v>
      </c>
      <c r="F62" s="134">
        <v>60680.830000000016</v>
      </c>
      <c r="G62" s="134">
        <v>3743562.2</v>
      </c>
      <c r="H62" s="134">
        <v>1404334.25</v>
      </c>
      <c r="I62" s="134">
        <v>248494.27000000002</v>
      </c>
      <c r="J62" s="134">
        <v>367149.33999999991</v>
      </c>
      <c r="K62" s="134">
        <v>3612125.62</v>
      </c>
      <c r="L62" s="134">
        <v>468285.94</v>
      </c>
      <c r="M62" s="134">
        <v>332579.36999999988</v>
      </c>
      <c r="N62" s="134">
        <v>663966.22</v>
      </c>
      <c r="O62" s="134">
        <v>314037.54000000062</v>
      </c>
      <c r="P62" s="134">
        <v>1545346.4100000006</v>
      </c>
      <c r="Q62" s="134">
        <f t="shared" si="0"/>
        <v>12801377.550000001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101496.39000000001</v>
      </c>
      <c r="V62" s="130"/>
    </row>
    <row r="63" spans="2:22" x14ac:dyDescent="0.2">
      <c r="B63" s="128"/>
      <c r="C63" s="167">
        <v>42501</v>
      </c>
      <c r="D63" s="133" t="s">
        <v>140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258926.52</v>
      </c>
      <c r="M63" s="134">
        <v>473149.73</v>
      </c>
      <c r="N63" s="134">
        <v>2297320.87</v>
      </c>
      <c r="O63" s="134">
        <v>156508.37000000002</v>
      </c>
      <c r="P63" s="134">
        <v>3216809.7600000002</v>
      </c>
      <c r="Q63" s="134">
        <f t="shared" si="0"/>
        <v>6402715.25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30"/>
    </row>
    <row r="64" spans="2:22" x14ac:dyDescent="0.2">
      <c r="B64" s="128"/>
      <c r="C64" s="167">
        <v>42701</v>
      </c>
      <c r="D64" s="133" t="s">
        <v>131</v>
      </c>
      <c r="E64" s="134">
        <v>330854.42000000004</v>
      </c>
      <c r="F64" s="134">
        <v>120170.70000000001</v>
      </c>
      <c r="G64" s="134">
        <v>334136.76000000007</v>
      </c>
      <c r="H64" s="134">
        <v>182376.30999999997</v>
      </c>
      <c r="I64" s="134">
        <v>158556.53000000003</v>
      </c>
      <c r="J64" s="134">
        <v>162499.65000000002</v>
      </c>
      <c r="K64" s="134">
        <v>991524.1100000001</v>
      </c>
      <c r="L64" s="134">
        <v>254554.96999999997</v>
      </c>
      <c r="M64" s="134">
        <v>209179.92999999996</v>
      </c>
      <c r="N64" s="134">
        <v>219856.63999999998</v>
      </c>
      <c r="O64" s="134">
        <v>147595.56</v>
      </c>
      <c r="P64" s="134">
        <v>654283.04999999993</v>
      </c>
      <c r="Q64" s="134">
        <f t="shared" si="0"/>
        <v>3765588.6300000004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451025.12000000005</v>
      </c>
      <c r="V64" s="130"/>
    </row>
    <row r="65" spans="2:22" x14ac:dyDescent="0.2">
      <c r="B65" s="128"/>
      <c r="C65" s="167">
        <v>42703</v>
      </c>
      <c r="D65" s="133" t="s">
        <v>59</v>
      </c>
      <c r="E65" s="134">
        <v>56003.970000000008</v>
      </c>
      <c r="F65" s="134">
        <v>6136556.1099999994</v>
      </c>
      <c r="G65" s="134">
        <v>5452471.5700000003</v>
      </c>
      <c r="H65" s="134">
        <v>7235687.8700000001</v>
      </c>
      <c r="I65" s="134">
        <v>4737968.12</v>
      </c>
      <c r="J65" s="134">
        <v>7271470.4500000002</v>
      </c>
      <c r="K65" s="134">
        <v>12161512.699999997</v>
      </c>
      <c r="L65" s="134">
        <v>5217022.42</v>
      </c>
      <c r="M65" s="134">
        <v>10127926.210000001</v>
      </c>
      <c r="N65" s="134">
        <v>9856893.2200000007</v>
      </c>
      <c r="O65" s="134">
        <v>15238175.58</v>
      </c>
      <c r="P65" s="134">
        <v>31525677.920000006</v>
      </c>
      <c r="Q65" s="134">
        <f t="shared" si="0"/>
        <v>115017366.14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6192560.0799999991</v>
      </c>
      <c r="V65" s="130"/>
    </row>
    <row r="66" spans="2:22" x14ac:dyDescent="0.2">
      <c r="B66" s="128"/>
      <c r="C66" s="167">
        <v>42704</v>
      </c>
      <c r="D66" s="133" t="s">
        <v>60</v>
      </c>
      <c r="E66" s="134">
        <v>14777.91</v>
      </c>
      <c r="F66" s="134">
        <v>1413466.6800000002</v>
      </c>
      <c r="G66" s="134">
        <v>2544183.3600000003</v>
      </c>
      <c r="H66" s="134">
        <v>1233943.9099999999</v>
      </c>
      <c r="I66" s="134">
        <v>1419324.54</v>
      </c>
      <c r="J66" s="134">
        <v>1375806.25</v>
      </c>
      <c r="K66" s="134">
        <v>1375155.8</v>
      </c>
      <c r="L66" s="134">
        <v>2239625.08</v>
      </c>
      <c r="M66" s="134">
        <v>1849511.1800000002</v>
      </c>
      <c r="N66" s="134">
        <v>2319190.0700000003</v>
      </c>
      <c r="O66" s="134">
        <v>2152861.6399999997</v>
      </c>
      <c r="P66" s="134">
        <v>5074652.9000000004</v>
      </c>
      <c r="Q66" s="134">
        <f t="shared" si="0"/>
        <v>23012499.32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1428244.59</v>
      </c>
      <c r="V66" s="130"/>
    </row>
    <row r="67" spans="2:22" ht="38.25" x14ac:dyDescent="0.2">
      <c r="B67" s="128"/>
      <c r="C67" s="167">
        <v>42705</v>
      </c>
      <c r="D67" s="133" t="s">
        <v>61</v>
      </c>
      <c r="E67" s="134">
        <v>0</v>
      </c>
      <c r="F67" s="134">
        <v>890.83</v>
      </c>
      <c r="G67" s="134">
        <v>1680.1300000000003</v>
      </c>
      <c r="H67" s="134">
        <v>1447.31</v>
      </c>
      <c r="I67" s="134">
        <v>3673.1899999999996</v>
      </c>
      <c r="J67" s="134">
        <v>20888.699999999997</v>
      </c>
      <c r="K67" s="134">
        <v>3056.34</v>
      </c>
      <c r="L67" s="134">
        <v>3764.25</v>
      </c>
      <c r="M67" s="134">
        <v>5121.96</v>
      </c>
      <c r="N67" s="134">
        <v>4041.5199999999995</v>
      </c>
      <c r="O67" s="134">
        <v>12243.710000000001</v>
      </c>
      <c r="P67" s="134">
        <v>15136.06</v>
      </c>
      <c r="Q67" s="134">
        <f t="shared" si="0"/>
        <v>71944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890.83</v>
      </c>
      <c r="V67" s="130"/>
    </row>
    <row r="68" spans="2:22" x14ac:dyDescent="0.2">
      <c r="B68" s="128"/>
      <c r="C68" s="167">
        <v>42801</v>
      </c>
      <c r="D68" s="133" t="s">
        <v>125</v>
      </c>
      <c r="E68" s="134">
        <v>61664.89</v>
      </c>
      <c r="F68" s="134">
        <v>78819.3</v>
      </c>
      <c r="G68" s="134">
        <v>1596489.08</v>
      </c>
      <c r="H68" s="134">
        <v>1690695.1400000001</v>
      </c>
      <c r="I68" s="134">
        <v>1118133.75</v>
      </c>
      <c r="J68" s="134">
        <v>129677.06</v>
      </c>
      <c r="K68" s="134">
        <v>105570.46999999999</v>
      </c>
      <c r="L68" s="134">
        <v>122180.79000000002</v>
      </c>
      <c r="M68" s="134">
        <v>457067.43999999994</v>
      </c>
      <c r="N68" s="134">
        <v>122090.81999999999</v>
      </c>
      <c r="O68" s="134">
        <v>125053.70000000001</v>
      </c>
      <c r="P68" s="134">
        <v>553301.47</v>
      </c>
      <c r="Q68" s="134">
        <f t="shared" si="0"/>
        <v>6160743.9100000001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140484.19</v>
      </c>
      <c r="V68" s="130"/>
    </row>
    <row r="69" spans="2:22" x14ac:dyDescent="0.2">
      <c r="B69" s="128"/>
      <c r="C69" s="167">
        <v>42802</v>
      </c>
      <c r="D69" s="133" t="s">
        <v>58</v>
      </c>
      <c r="E69" s="134">
        <v>61992.7</v>
      </c>
      <c r="F69" s="134">
        <v>93566.46</v>
      </c>
      <c r="G69" s="134">
        <v>91493.83</v>
      </c>
      <c r="H69" s="134">
        <v>104348.34999999996</v>
      </c>
      <c r="I69" s="134">
        <v>91580.329999999987</v>
      </c>
      <c r="J69" s="134">
        <v>104242.44999999998</v>
      </c>
      <c r="K69" s="134">
        <v>102844.96000000004</v>
      </c>
      <c r="L69" s="134">
        <v>117652.52999999998</v>
      </c>
      <c r="M69" s="134">
        <v>201309.1</v>
      </c>
      <c r="N69" s="134">
        <v>103876.18000000004</v>
      </c>
      <c r="O69" s="134">
        <v>175711.37000000002</v>
      </c>
      <c r="P69" s="134">
        <v>162379.06999999998</v>
      </c>
      <c r="Q69" s="134">
        <f t="shared" si="0"/>
        <v>1410997.33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155559.16</v>
      </c>
      <c r="V69" s="130"/>
    </row>
    <row r="70" spans="2:22" x14ac:dyDescent="0.2">
      <c r="B70" s="128"/>
      <c r="C70" s="167">
        <v>42901</v>
      </c>
      <c r="D70" s="133" t="s">
        <v>126</v>
      </c>
      <c r="E70" s="134">
        <v>20492575.650000002</v>
      </c>
      <c r="F70" s="134">
        <v>23768880.460000001</v>
      </c>
      <c r="G70" s="134">
        <v>23336849.320000008</v>
      </c>
      <c r="H70" s="134">
        <v>22574634.569999997</v>
      </c>
      <c r="I70" s="134">
        <v>22146367.760000005</v>
      </c>
      <c r="J70" s="134">
        <v>22924037.719999999</v>
      </c>
      <c r="K70" s="134">
        <v>23861702.769999996</v>
      </c>
      <c r="L70" s="134">
        <v>23015073.300000001</v>
      </c>
      <c r="M70" s="134">
        <v>22874161.23</v>
      </c>
      <c r="N70" s="134">
        <v>26971352.330000006</v>
      </c>
      <c r="O70" s="134">
        <v>20626153.879999992</v>
      </c>
      <c r="P70" s="134">
        <v>20350095.499999993</v>
      </c>
      <c r="Q70" s="134">
        <f t="shared" si="0"/>
        <v>272941884.49000001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44261456.109999999</v>
      </c>
      <c r="V70" s="130"/>
    </row>
    <row r="71" spans="2:22" x14ac:dyDescent="0.2">
      <c r="B71" s="128"/>
      <c r="C71" s="167">
        <v>42902</v>
      </c>
      <c r="D71" s="133" t="s">
        <v>45</v>
      </c>
      <c r="E71" s="134">
        <v>20706.839999999993</v>
      </c>
      <c r="F71" s="134">
        <v>24070.320000000007</v>
      </c>
      <c r="G71" s="134">
        <v>32508.470000000005</v>
      </c>
      <c r="H71" s="134">
        <v>36822.11</v>
      </c>
      <c r="I71" s="134">
        <v>40711.18</v>
      </c>
      <c r="J71" s="134">
        <v>37927.53</v>
      </c>
      <c r="K71" s="134">
        <v>36434.080000000016</v>
      </c>
      <c r="L71" s="134">
        <v>26551.100000000006</v>
      </c>
      <c r="M71" s="134">
        <v>29711.829999999998</v>
      </c>
      <c r="N71" s="134">
        <v>36152.54</v>
      </c>
      <c r="O71" s="134">
        <v>46206.86</v>
      </c>
      <c r="P71" s="134">
        <v>76279.059999999983</v>
      </c>
      <c r="Q71" s="134">
        <f t="shared" si="0"/>
        <v>444081.91999999998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44777.16</v>
      </c>
      <c r="V71" s="130"/>
    </row>
    <row r="72" spans="2:22" ht="25.5" x14ac:dyDescent="0.2">
      <c r="B72" s="128"/>
      <c r="C72" s="167">
        <v>43001</v>
      </c>
      <c r="D72" s="133" t="s">
        <v>127</v>
      </c>
      <c r="E72" s="134">
        <v>29953.639999999996</v>
      </c>
      <c r="F72" s="134">
        <v>44035.140000000007</v>
      </c>
      <c r="G72" s="134">
        <v>53681.95</v>
      </c>
      <c r="H72" s="134">
        <v>50525</v>
      </c>
      <c r="I72" s="134">
        <v>39273.119999999995</v>
      </c>
      <c r="J72" s="134">
        <v>233857.02</v>
      </c>
      <c r="K72" s="134">
        <v>403788.86999999994</v>
      </c>
      <c r="L72" s="134">
        <v>209244.96</v>
      </c>
      <c r="M72" s="134">
        <v>401378.76</v>
      </c>
      <c r="N72" s="134">
        <v>238131.56999999998</v>
      </c>
      <c r="O72" s="134">
        <v>145375.1</v>
      </c>
      <c r="P72" s="134">
        <v>1520284.7000000002</v>
      </c>
      <c r="Q72" s="134">
        <f t="shared" si="0"/>
        <v>3369529.83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73988.78</v>
      </c>
      <c r="V72" s="130"/>
    </row>
    <row r="73" spans="2:22" x14ac:dyDescent="0.2">
      <c r="B73" s="128"/>
      <c r="C73" s="167">
        <v>43101</v>
      </c>
      <c r="D73" s="133" t="s">
        <v>132</v>
      </c>
      <c r="E73" s="134">
        <v>17725.029999999995</v>
      </c>
      <c r="F73" s="134">
        <v>26080.41</v>
      </c>
      <c r="G73" s="134">
        <v>37097.890000000007</v>
      </c>
      <c r="H73" s="134">
        <v>39422.509999999995</v>
      </c>
      <c r="I73" s="134">
        <v>34960.68</v>
      </c>
      <c r="J73" s="134">
        <v>57916.379999999983</v>
      </c>
      <c r="K73" s="134">
        <v>562593.35</v>
      </c>
      <c r="L73" s="134">
        <v>39518.569999999992</v>
      </c>
      <c r="M73" s="134">
        <v>73501.719999999987</v>
      </c>
      <c r="N73" s="134">
        <v>72543.920000000013</v>
      </c>
      <c r="O73" s="134">
        <v>87864.03</v>
      </c>
      <c r="P73" s="134">
        <v>157565.76999999999</v>
      </c>
      <c r="Q73" s="134">
        <f t="shared" ref="Q73:Q105" si="1">SUM(E73:P73)</f>
        <v>1206790.26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43805.439999999995</v>
      </c>
      <c r="V73" s="130"/>
    </row>
    <row r="74" spans="2:22" x14ac:dyDescent="0.2">
      <c r="B74" s="128"/>
      <c r="C74" s="167">
        <v>43201</v>
      </c>
      <c r="D74" s="133" t="s">
        <v>128</v>
      </c>
      <c r="E74" s="134">
        <v>25455.67</v>
      </c>
      <c r="F74" s="134">
        <v>31911.53</v>
      </c>
      <c r="G74" s="134">
        <v>133854.9</v>
      </c>
      <c r="H74" s="134">
        <v>89672.320000000007</v>
      </c>
      <c r="I74" s="134">
        <v>98497.39</v>
      </c>
      <c r="J74" s="134">
        <v>95629.849999999991</v>
      </c>
      <c r="K74" s="134">
        <v>92392.92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34">
        <f t="shared" si="1"/>
        <v>567414.57999999996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57367.199999999997</v>
      </c>
      <c r="V74" s="130"/>
    </row>
    <row r="75" spans="2:22" x14ac:dyDescent="0.2">
      <c r="B75" s="128"/>
      <c r="C75" s="167">
        <v>43202</v>
      </c>
      <c r="D75" s="133" t="s">
        <v>62</v>
      </c>
      <c r="E75" s="134">
        <v>10014.16</v>
      </c>
      <c r="F75" s="134">
        <v>15756.690000000006</v>
      </c>
      <c r="G75" s="134">
        <v>24563.950000000004</v>
      </c>
      <c r="H75" s="134">
        <v>20839.829999999998</v>
      </c>
      <c r="I75" s="134">
        <v>15823.339999999998</v>
      </c>
      <c r="J75" s="134">
        <v>21266.94</v>
      </c>
      <c r="K75" s="134">
        <v>15136.42</v>
      </c>
      <c r="L75" s="134">
        <v>24681.930000000004</v>
      </c>
      <c r="M75" s="134">
        <v>27895.030000000006</v>
      </c>
      <c r="N75" s="134">
        <v>27826.799999999999</v>
      </c>
      <c r="O75" s="134">
        <v>14589.960000000001</v>
      </c>
      <c r="P75" s="134">
        <v>88389.779999999984</v>
      </c>
      <c r="Q75" s="134">
        <f t="shared" si="1"/>
        <v>306784.82999999996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25770.850000000006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74834.720000000001</v>
      </c>
      <c r="F76" s="134">
        <v>212450.68</v>
      </c>
      <c r="G76" s="134">
        <v>1694688.3199999998</v>
      </c>
      <c r="H76" s="134">
        <v>358344.62</v>
      </c>
      <c r="I76" s="134">
        <v>165699.03999999998</v>
      </c>
      <c r="J76" s="134">
        <v>310643.53999999998</v>
      </c>
      <c r="K76" s="134">
        <v>377434.89</v>
      </c>
      <c r="L76" s="134">
        <v>168718.14999999997</v>
      </c>
      <c r="M76" s="134">
        <v>322253.19999999984</v>
      </c>
      <c r="N76" s="134">
        <v>206558.02999999994</v>
      </c>
      <c r="O76" s="134">
        <v>401298.46</v>
      </c>
      <c r="P76" s="134">
        <v>736650.4800000001</v>
      </c>
      <c r="Q76" s="134">
        <f t="shared" si="1"/>
        <v>5029574.13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287285.40000000002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74416</v>
      </c>
      <c r="F77" s="134">
        <v>85841.309999999983</v>
      </c>
      <c r="G77" s="134">
        <v>146872.57</v>
      </c>
      <c r="H77" s="134">
        <v>220895.16</v>
      </c>
      <c r="I77" s="134">
        <v>116636.2</v>
      </c>
      <c r="J77" s="134">
        <v>397192.57999999996</v>
      </c>
      <c r="K77" s="134">
        <v>202848.38</v>
      </c>
      <c r="L77" s="134">
        <v>146874.81</v>
      </c>
      <c r="M77" s="134">
        <v>371629.38999999996</v>
      </c>
      <c r="N77" s="134">
        <v>493037.66</v>
      </c>
      <c r="O77" s="134">
        <v>226837.67999999993</v>
      </c>
      <c r="P77" s="134">
        <v>780748.65000000014</v>
      </c>
      <c r="Q77" s="134">
        <f t="shared" si="1"/>
        <v>3263830.3900000006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160257.31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106730.29000000002</v>
      </c>
      <c r="F78" s="134">
        <v>144645.03</v>
      </c>
      <c r="G78" s="134">
        <v>186181.35000000003</v>
      </c>
      <c r="H78" s="134">
        <v>125854.62000000001</v>
      </c>
      <c r="I78" s="134">
        <v>123918.20999999998</v>
      </c>
      <c r="J78" s="134">
        <v>133341.43000000002</v>
      </c>
      <c r="K78" s="134">
        <v>143765.24999999997</v>
      </c>
      <c r="L78" s="134">
        <v>117510.69000000002</v>
      </c>
      <c r="M78" s="134">
        <v>237131.32</v>
      </c>
      <c r="N78" s="134">
        <v>158670.80000000002</v>
      </c>
      <c r="O78" s="134">
        <v>152266.83999999994</v>
      </c>
      <c r="P78" s="134">
        <v>917041.56</v>
      </c>
      <c r="Q78" s="134">
        <f t="shared" si="1"/>
        <v>2547057.39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251375.32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131671.96</v>
      </c>
      <c r="F79" s="134">
        <v>186810.53999999995</v>
      </c>
      <c r="G79" s="134">
        <v>251462.38000000003</v>
      </c>
      <c r="H79" s="134">
        <v>238582.43999999994</v>
      </c>
      <c r="I79" s="134">
        <v>161331.72999999998</v>
      </c>
      <c r="J79" s="134">
        <v>217253.68999999997</v>
      </c>
      <c r="K79" s="134">
        <v>206987.60000000009</v>
      </c>
      <c r="L79" s="134">
        <v>206012.13999999996</v>
      </c>
      <c r="M79" s="134">
        <v>333835.05</v>
      </c>
      <c r="N79" s="134">
        <v>300858.68999999989</v>
      </c>
      <c r="O79" s="134">
        <v>283750.4800000001</v>
      </c>
      <c r="P79" s="134">
        <v>447497.52999999991</v>
      </c>
      <c r="Q79" s="134">
        <f t="shared" si="1"/>
        <v>2966054.2299999995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318482.49999999994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1456.37</v>
      </c>
      <c r="F80" s="134">
        <v>1484.5499999999997</v>
      </c>
      <c r="G80" s="134">
        <v>6156.37</v>
      </c>
      <c r="H80" s="134">
        <v>4900.9099999999989</v>
      </c>
      <c r="I80" s="134">
        <v>0</v>
      </c>
      <c r="J80" s="134">
        <v>5475.2000000000007</v>
      </c>
      <c r="K80" s="134">
        <v>8817.1899999999987</v>
      </c>
      <c r="L80" s="134">
        <v>1556.4099999999999</v>
      </c>
      <c r="M80" s="134">
        <v>7194.7</v>
      </c>
      <c r="N80" s="134">
        <v>3803.7100000000005</v>
      </c>
      <c r="O80" s="134">
        <v>6988.27</v>
      </c>
      <c r="P80" s="134">
        <v>10055.630000000001</v>
      </c>
      <c r="Q80" s="134">
        <f t="shared" si="1"/>
        <v>57889.31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2940.9199999999996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103110.26000000002</v>
      </c>
      <c r="F81" s="134">
        <v>143696.55999999997</v>
      </c>
      <c r="G81" s="134">
        <v>752402.11</v>
      </c>
      <c r="H81" s="134">
        <v>229191.30999999997</v>
      </c>
      <c r="I81" s="134">
        <v>159466.42000000004</v>
      </c>
      <c r="J81" s="134">
        <v>208001.82000000004</v>
      </c>
      <c r="K81" s="134">
        <v>158225.65000000002</v>
      </c>
      <c r="L81" s="134">
        <v>198397.66000000003</v>
      </c>
      <c r="M81" s="134">
        <v>363276.66000000003</v>
      </c>
      <c r="N81" s="134">
        <v>295999.76000000007</v>
      </c>
      <c r="O81" s="134">
        <v>192789.54999999996</v>
      </c>
      <c r="P81" s="134">
        <v>782230.32000000007</v>
      </c>
      <c r="Q81" s="134">
        <f t="shared" si="1"/>
        <v>3586788.080000001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246806.82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32868.57</v>
      </c>
      <c r="F82" s="134">
        <v>43721.370000000017</v>
      </c>
      <c r="G82" s="134">
        <v>347672.44</v>
      </c>
      <c r="H82" s="134">
        <v>288682.33999999997</v>
      </c>
      <c r="I82" s="134">
        <v>95625.570000000022</v>
      </c>
      <c r="J82" s="134">
        <v>472739.04999999993</v>
      </c>
      <c r="K82" s="134">
        <v>430381.69</v>
      </c>
      <c r="L82" s="134">
        <v>288816.99000000005</v>
      </c>
      <c r="M82" s="134">
        <v>292797.21000000002</v>
      </c>
      <c r="N82" s="134">
        <v>294072.74</v>
      </c>
      <c r="O82" s="134">
        <v>283050.50000000006</v>
      </c>
      <c r="P82" s="134">
        <v>368484.18</v>
      </c>
      <c r="Q82" s="134">
        <f t="shared" si="1"/>
        <v>3238912.65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76589.940000000017</v>
      </c>
      <c r="V82" s="130"/>
    </row>
    <row r="83" spans="2:22" x14ac:dyDescent="0.2">
      <c r="B83" s="128"/>
      <c r="C83" s="167">
        <v>43601</v>
      </c>
      <c r="D83" s="133" t="s">
        <v>135</v>
      </c>
      <c r="E83" s="134">
        <v>31743.679999999997</v>
      </c>
      <c r="F83" s="134">
        <v>62826.220000000008</v>
      </c>
      <c r="G83" s="134">
        <v>1388735.1199999999</v>
      </c>
      <c r="H83" s="134">
        <v>3380224.09</v>
      </c>
      <c r="I83" s="134">
        <v>775699</v>
      </c>
      <c r="J83" s="134">
        <v>53790.559999999998</v>
      </c>
      <c r="K83" s="134">
        <v>199807.6</v>
      </c>
      <c r="L83" s="134">
        <v>10538.79</v>
      </c>
      <c r="M83" s="134">
        <v>741</v>
      </c>
      <c r="N83" s="134">
        <v>0</v>
      </c>
      <c r="O83" s="134">
        <v>0</v>
      </c>
      <c r="P83" s="134">
        <v>3476.27</v>
      </c>
      <c r="Q83" s="134">
        <f t="shared" si="1"/>
        <v>5907582.3299999982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94569.900000000009</v>
      </c>
      <c r="V83" s="130"/>
    </row>
    <row r="84" spans="2:22" x14ac:dyDescent="0.2">
      <c r="B84" s="128"/>
      <c r="C84" s="167">
        <v>43701</v>
      </c>
      <c r="D84" s="133" t="s">
        <v>141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16665612.630000001</v>
      </c>
      <c r="M84" s="134">
        <v>11935686.649999999</v>
      </c>
      <c r="N84" s="134">
        <v>12175739.809999999</v>
      </c>
      <c r="O84" s="134">
        <v>9194767.370000001</v>
      </c>
      <c r="P84" s="134">
        <v>40149199.960000001</v>
      </c>
      <c r="Q84" s="134">
        <f t="shared" si="1"/>
        <v>90121006.420000017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0</v>
      </c>
      <c r="V84" s="130"/>
    </row>
    <row r="85" spans="2:22" x14ac:dyDescent="0.2">
      <c r="B85" s="128"/>
      <c r="C85" s="167">
        <v>50201</v>
      </c>
      <c r="D85" s="133" t="s">
        <v>76</v>
      </c>
      <c r="E85" s="134">
        <v>46043.1</v>
      </c>
      <c r="F85" s="134">
        <v>52676.950000000004</v>
      </c>
      <c r="G85" s="134">
        <v>63857.470000000008</v>
      </c>
      <c r="H85" s="134">
        <v>60304.249999999993</v>
      </c>
      <c r="I85" s="134">
        <v>62531.540000000015</v>
      </c>
      <c r="J85" s="134">
        <v>60003.330000000009</v>
      </c>
      <c r="K85" s="134">
        <v>65700.010000000009</v>
      </c>
      <c r="L85" s="134">
        <v>55848.44</v>
      </c>
      <c r="M85" s="134">
        <v>72212.109999999986</v>
      </c>
      <c r="N85" s="134">
        <v>56561.909999999996</v>
      </c>
      <c r="O85" s="134">
        <v>78305.69</v>
      </c>
      <c r="P85" s="134">
        <v>110067.60999999999</v>
      </c>
      <c r="Q85" s="134">
        <f t="shared" si="1"/>
        <v>784112.41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98720.05</v>
      </c>
      <c r="V85" s="130"/>
    </row>
    <row r="86" spans="2:22" x14ac:dyDescent="0.2">
      <c r="B86" s="128"/>
      <c r="C86" s="167">
        <v>50301</v>
      </c>
      <c r="D86" s="133" t="s">
        <v>77</v>
      </c>
      <c r="E86" s="134">
        <v>145032.75999999998</v>
      </c>
      <c r="F86" s="134">
        <v>171961.51999999996</v>
      </c>
      <c r="G86" s="134">
        <v>181626.14999999997</v>
      </c>
      <c r="H86" s="134">
        <v>179000.17999999993</v>
      </c>
      <c r="I86" s="134">
        <v>204161.36000000002</v>
      </c>
      <c r="J86" s="134">
        <v>188786.60000000003</v>
      </c>
      <c r="K86" s="134">
        <v>217010.15000000002</v>
      </c>
      <c r="L86" s="134">
        <v>158144.94000000003</v>
      </c>
      <c r="M86" s="134">
        <v>196524.75999999998</v>
      </c>
      <c r="N86" s="134">
        <v>271300.28999999992</v>
      </c>
      <c r="O86" s="134">
        <v>181905.56000000003</v>
      </c>
      <c r="P86" s="134">
        <v>291275.62999999995</v>
      </c>
      <c r="Q86" s="134">
        <f t="shared" si="1"/>
        <v>2386729.8999999994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316994.27999999991</v>
      </c>
      <c r="V86" s="130"/>
    </row>
    <row r="87" spans="2:22" x14ac:dyDescent="0.2">
      <c r="B87" s="128"/>
      <c r="C87" s="167">
        <v>50401</v>
      </c>
      <c r="D87" s="133" t="s">
        <v>78</v>
      </c>
      <c r="E87" s="134">
        <v>41500.71</v>
      </c>
      <c r="F87" s="134">
        <v>161172.34</v>
      </c>
      <c r="G87" s="134">
        <v>267133.51</v>
      </c>
      <c r="H87" s="134">
        <v>299378.50000000006</v>
      </c>
      <c r="I87" s="134">
        <v>103701.57</v>
      </c>
      <c r="J87" s="134">
        <v>263334.25</v>
      </c>
      <c r="K87" s="134">
        <v>246948.29</v>
      </c>
      <c r="L87" s="134">
        <v>124760.62</v>
      </c>
      <c r="M87" s="134">
        <v>225450.58000000002</v>
      </c>
      <c r="N87" s="134">
        <v>203577.36000000002</v>
      </c>
      <c r="O87" s="134">
        <v>282354.52999999997</v>
      </c>
      <c r="P87" s="134">
        <v>198078.22</v>
      </c>
      <c r="Q87" s="134">
        <f t="shared" si="1"/>
        <v>2417390.4800000004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202673.05</v>
      </c>
      <c r="V87" s="130"/>
    </row>
    <row r="88" spans="2:22" x14ac:dyDescent="0.2">
      <c r="B88" s="128"/>
      <c r="C88" s="167">
        <v>50801</v>
      </c>
      <c r="D88" s="133" t="s">
        <v>79</v>
      </c>
      <c r="E88" s="134">
        <v>27979.63</v>
      </c>
      <c r="F88" s="134">
        <v>27979.63</v>
      </c>
      <c r="G88" s="134">
        <v>27979.63</v>
      </c>
      <c r="H88" s="134">
        <v>27979.63</v>
      </c>
      <c r="I88" s="134">
        <v>27979.63</v>
      </c>
      <c r="J88" s="134">
        <v>27979.63</v>
      </c>
      <c r="K88" s="134">
        <v>164252.73000000001</v>
      </c>
      <c r="L88" s="134">
        <v>76000.37</v>
      </c>
      <c r="M88" s="134">
        <v>20000</v>
      </c>
      <c r="N88" s="134">
        <v>30590</v>
      </c>
      <c r="O88" s="134">
        <v>30590</v>
      </c>
      <c r="P88" s="134">
        <v>30589.119999999999</v>
      </c>
      <c r="Q88" s="134">
        <f t="shared" si="1"/>
        <v>519900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55959.26</v>
      </c>
      <c r="V88" s="130"/>
    </row>
    <row r="89" spans="2:22" x14ac:dyDescent="0.2">
      <c r="B89" s="128"/>
      <c r="C89" s="167">
        <v>50901</v>
      </c>
      <c r="D89" s="133" t="s">
        <v>80</v>
      </c>
      <c r="E89" s="134">
        <v>694623.26</v>
      </c>
      <c r="F89" s="134">
        <v>1070540.4599999997</v>
      </c>
      <c r="G89" s="134">
        <v>987270.18999999983</v>
      </c>
      <c r="H89" s="134">
        <v>1012111.57</v>
      </c>
      <c r="I89" s="134">
        <v>1019877.7099999997</v>
      </c>
      <c r="J89" s="134">
        <v>1680114.11</v>
      </c>
      <c r="K89" s="134">
        <v>1572400.5899999999</v>
      </c>
      <c r="L89" s="134">
        <v>1520769.23</v>
      </c>
      <c r="M89" s="134">
        <v>1171408.5800000003</v>
      </c>
      <c r="N89" s="134">
        <v>3073807.7199999993</v>
      </c>
      <c r="O89" s="134">
        <v>1107533.5800000008</v>
      </c>
      <c r="P89" s="134">
        <v>11202489.349999998</v>
      </c>
      <c r="Q89" s="134">
        <f t="shared" si="1"/>
        <v>26112946.349999994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1765163.7199999997</v>
      </c>
      <c r="V89" s="130"/>
    </row>
    <row r="90" spans="2:22" ht="25.5" x14ac:dyDescent="0.2">
      <c r="B90" s="128"/>
      <c r="C90" s="167">
        <v>51001</v>
      </c>
      <c r="D90" s="133" t="s">
        <v>81</v>
      </c>
      <c r="E90" s="134">
        <v>79158.880000000005</v>
      </c>
      <c r="F90" s="134">
        <v>78605.58</v>
      </c>
      <c r="G90" s="134">
        <v>81977.709999999977</v>
      </c>
      <c r="H90" s="134">
        <v>85926.41</v>
      </c>
      <c r="I90" s="134">
        <v>99278.38</v>
      </c>
      <c r="J90" s="134">
        <v>94439.090000000011</v>
      </c>
      <c r="K90" s="134">
        <v>145411.41</v>
      </c>
      <c r="L90" s="134">
        <v>61373.45</v>
      </c>
      <c r="M90" s="134">
        <v>132321.32</v>
      </c>
      <c r="N90" s="134">
        <v>172095.51</v>
      </c>
      <c r="O90" s="134">
        <v>164248.87000000005</v>
      </c>
      <c r="P90" s="134">
        <v>125992.17000000001</v>
      </c>
      <c r="Q90" s="134">
        <f t="shared" si="1"/>
        <v>1320828.78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157764.46000000002</v>
      </c>
      <c r="V90" s="130"/>
    </row>
    <row r="91" spans="2:22" x14ac:dyDescent="0.2">
      <c r="B91" s="128"/>
      <c r="C91" s="167">
        <v>51101</v>
      </c>
      <c r="D91" s="133" t="s">
        <v>82</v>
      </c>
      <c r="E91" s="134">
        <v>0</v>
      </c>
      <c r="F91" s="134">
        <v>5260.67</v>
      </c>
      <c r="G91" s="134">
        <v>38594</v>
      </c>
      <c r="H91" s="134">
        <v>33333.33</v>
      </c>
      <c r="I91" s="134">
        <v>61406.01</v>
      </c>
      <c r="J91" s="134">
        <v>33333.33</v>
      </c>
      <c r="K91" s="134">
        <v>33333.33</v>
      </c>
      <c r="L91" s="134">
        <v>0</v>
      </c>
      <c r="M91" s="134">
        <v>91229.06</v>
      </c>
      <c r="N91" s="134">
        <v>45614.53</v>
      </c>
      <c r="O91" s="134">
        <v>12281.21</v>
      </c>
      <c r="P91" s="134">
        <v>45614.53</v>
      </c>
      <c r="Q91" s="134">
        <f t="shared" si="1"/>
        <v>400000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5260.67</v>
      </c>
      <c r="V91" s="130"/>
    </row>
    <row r="92" spans="2:22" x14ac:dyDescent="0.2">
      <c r="B92" s="128"/>
      <c r="C92" s="167">
        <v>51301</v>
      </c>
      <c r="D92" s="133" t="s">
        <v>83</v>
      </c>
      <c r="E92" s="134">
        <v>13923.580000000002</v>
      </c>
      <c r="F92" s="134">
        <v>33573.760000000002</v>
      </c>
      <c r="G92" s="134">
        <v>40097.210000000006</v>
      </c>
      <c r="H92" s="134">
        <v>36475.480000000003</v>
      </c>
      <c r="I92" s="134">
        <v>35787.53</v>
      </c>
      <c r="J92" s="134">
        <v>38930.740000000013</v>
      </c>
      <c r="K92" s="134">
        <v>29012.1</v>
      </c>
      <c r="L92" s="134">
        <v>29048.210000000003</v>
      </c>
      <c r="M92" s="134">
        <v>30725.300000000007</v>
      </c>
      <c r="N92" s="134">
        <v>47838.750000000007</v>
      </c>
      <c r="O92" s="134">
        <v>28328.430000000004</v>
      </c>
      <c r="P92" s="134">
        <v>66053.180000000008</v>
      </c>
      <c r="Q92" s="134">
        <f t="shared" si="1"/>
        <v>429794.27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47497.340000000004</v>
      </c>
      <c r="V92" s="130"/>
    </row>
    <row r="93" spans="2:22" x14ac:dyDescent="0.2">
      <c r="B93" s="128"/>
      <c r="C93" s="167">
        <v>51401</v>
      </c>
      <c r="D93" s="133" t="s">
        <v>84</v>
      </c>
      <c r="E93" s="134">
        <v>4962.8499999999995</v>
      </c>
      <c r="F93" s="134">
        <v>5026.2599999999993</v>
      </c>
      <c r="G93" s="134">
        <v>6481.0700000000006</v>
      </c>
      <c r="H93" s="134">
        <v>5612.56</v>
      </c>
      <c r="I93" s="134">
        <v>4793.7699999999995</v>
      </c>
      <c r="J93" s="134">
        <v>5656.5299999999988</v>
      </c>
      <c r="K93" s="134">
        <v>6297.0300000000007</v>
      </c>
      <c r="L93" s="134">
        <v>6768.1500000000015</v>
      </c>
      <c r="M93" s="134">
        <v>6009.7800000000007</v>
      </c>
      <c r="N93" s="134">
        <v>8701.9700000000012</v>
      </c>
      <c r="O93" s="134">
        <v>11134.510000000002</v>
      </c>
      <c r="P93" s="134">
        <v>3925.2599999999998</v>
      </c>
      <c r="Q93" s="134">
        <f t="shared" si="1"/>
        <v>75369.740000000005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9989.1099999999988</v>
      </c>
      <c r="V93" s="130"/>
    </row>
    <row r="94" spans="2:22" x14ac:dyDescent="0.2">
      <c r="B94" s="128"/>
      <c r="C94" s="167">
        <v>51601</v>
      </c>
      <c r="D94" s="133" t="s">
        <v>85</v>
      </c>
      <c r="E94" s="134">
        <v>35318.69</v>
      </c>
      <c r="F94" s="134">
        <v>37193.549999999996</v>
      </c>
      <c r="G94" s="134">
        <v>46639.229999999996</v>
      </c>
      <c r="H94" s="134">
        <v>41346.999999999985</v>
      </c>
      <c r="I94" s="134">
        <v>36508.07999999998</v>
      </c>
      <c r="J94" s="134">
        <v>40486.639999999999</v>
      </c>
      <c r="K94" s="134">
        <v>38572.80999999999</v>
      </c>
      <c r="L94" s="134">
        <v>36450.509999999995</v>
      </c>
      <c r="M94" s="134">
        <v>41314.549999999988</v>
      </c>
      <c r="N94" s="134">
        <v>38447.049999999996</v>
      </c>
      <c r="O94" s="134">
        <v>40485.799999999996</v>
      </c>
      <c r="P94" s="134">
        <v>60109.250000000015</v>
      </c>
      <c r="Q94" s="134">
        <f t="shared" si="1"/>
        <v>492873.15999999992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72512.239999999991</v>
      </c>
      <c r="V94" s="130"/>
    </row>
    <row r="95" spans="2:22" x14ac:dyDescent="0.2">
      <c r="B95" s="128"/>
      <c r="C95" s="167">
        <v>51801</v>
      </c>
      <c r="D95" s="133" t="s">
        <v>138</v>
      </c>
      <c r="E95" s="134">
        <v>1509476.36</v>
      </c>
      <c r="F95" s="134">
        <v>1483481.97</v>
      </c>
      <c r="G95" s="134">
        <v>1696133.33</v>
      </c>
      <c r="H95" s="134">
        <v>125708.33</v>
      </c>
      <c r="I95" s="134">
        <v>1696133.33</v>
      </c>
      <c r="J95" s="134">
        <v>1696133.33</v>
      </c>
      <c r="K95" s="134">
        <v>3392266.66</v>
      </c>
      <c r="L95" s="134">
        <v>0</v>
      </c>
      <c r="M95" s="134">
        <v>3392266.66</v>
      </c>
      <c r="N95" s="134">
        <v>1696133.33</v>
      </c>
      <c r="O95" s="134">
        <v>1696133.33</v>
      </c>
      <c r="P95" s="134">
        <v>1696133.33</v>
      </c>
      <c r="Q95" s="134">
        <f t="shared" si="1"/>
        <v>20079999.960000001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2992958.33</v>
      </c>
      <c r="V95" s="130"/>
    </row>
    <row r="96" spans="2:22" ht="25.5" x14ac:dyDescent="0.2">
      <c r="B96" s="128"/>
      <c r="C96" s="167">
        <v>51901</v>
      </c>
      <c r="D96" s="133" t="s">
        <v>139</v>
      </c>
      <c r="E96" s="134">
        <v>21472.03</v>
      </c>
      <c r="F96" s="134">
        <v>24906.67</v>
      </c>
      <c r="G96" s="134">
        <v>40066.009999999995</v>
      </c>
      <c r="H96" s="134">
        <v>46313.409999999989</v>
      </c>
      <c r="I96" s="134">
        <v>38819.070000000007</v>
      </c>
      <c r="J96" s="134">
        <v>33271.25</v>
      </c>
      <c r="K96" s="134">
        <v>38910.629999999997</v>
      </c>
      <c r="L96" s="134">
        <v>46260.690000000017</v>
      </c>
      <c r="M96" s="134">
        <v>37663.510000000009</v>
      </c>
      <c r="N96" s="134">
        <v>48328.62</v>
      </c>
      <c r="O96" s="134">
        <v>21746.11</v>
      </c>
      <c r="P96" s="134">
        <v>67905.78</v>
      </c>
      <c r="Q96" s="134">
        <f t="shared" si="1"/>
        <v>465663.78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46378.7</v>
      </c>
      <c r="V96" s="130"/>
    </row>
    <row r="97" spans="2:22" x14ac:dyDescent="0.2">
      <c r="B97" s="128"/>
      <c r="C97" s="167">
        <v>52001</v>
      </c>
      <c r="D97" s="133" t="s">
        <v>86</v>
      </c>
      <c r="E97" s="134">
        <v>76159.260000000024</v>
      </c>
      <c r="F97" s="134">
        <v>100202.04000000002</v>
      </c>
      <c r="G97" s="134">
        <v>141285.39000000001</v>
      </c>
      <c r="H97" s="134">
        <v>215851.56000000003</v>
      </c>
      <c r="I97" s="134">
        <v>99582.510000000024</v>
      </c>
      <c r="J97" s="134">
        <v>133837.26999999999</v>
      </c>
      <c r="K97" s="134">
        <v>163324.39999999997</v>
      </c>
      <c r="L97" s="134">
        <v>117907.05000000003</v>
      </c>
      <c r="M97" s="134">
        <v>176578.11</v>
      </c>
      <c r="N97" s="134">
        <v>212914.65000000002</v>
      </c>
      <c r="O97" s="134">
        <v>195778.53000000006</v>
      </c>
      <c r="P97" s="134">
        <v>339797.34000000008</v>
      </c>
      <c r="Q97" s="134">
        <f t="shared" si="1"/>
        <v>1973218.1100000003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176361.30000000005</v>
      </c>
      <c r="V97" s="130"/>
    </row>
    <row r="98" spans="2:22" x14ac:dyDescent="0.2">
      <c r="B98" s="128"/>
      <c r="C98" s="167">
        <v>52301</v>
      </c>
      <c r="D98" s="133" t="s">
        <v>87</v>
      </c>
      <c r="E98" s="134">
        <v>24355.82</v>
      </c>
      <c r="F98" s="134">
        <v>27366.07</v>
      </c>
      <c r="G98" s="134">
        <v>30849.470000000005</v>
      </c>
      <c r="H98" s="134">
        <v>33968.460000000006</v>
      </c>
      <c r="I98" s="134">
        <v>35113.33</v>
      </c>
      <c r="J98" s="134">
        <v>37679.03</v>
      </c>
      <c r="K98" s="134">
        <v>37805.86</v>
      </c>
      <c r="L98" s="134">
        <v>31497.68</v>
      </c>
      <c r="M98" s="134">
        <v>33463.000000000007</v>
      </c>
      <c r="N98" s="134">
        <v>35476.22</v>
      </c>
      <c r="O98" s="134">
        <v>33649.710000000006</v>
      </c>
      <c r="P98" s="134">
        <v>69755.420000000013</v>
      </c>
      <c r="Q98" s="134">
        <f t="shared" si="1"/>
        <v>430980.07000000007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51721.89</v>
      </c>
      <c r="V98" s="130"/>
    </row>
    <row r="99" spans="2:22" x14ac:dyDescent="0.2">
      <c r="B99" s="128"/>
      <c r="C99" s="167">
        <v>52401</v>
      </c>
      <c r="D99" s="133" t="s">
        <v>88</v>
      </c>
      <c r="E99" s="134">
        <v>0</v>
      </c>
      <c r="F99" s="134">
        <v>0</v>
      </c>
      <c r="G99" s="134">
        <v>15000</v>
      </c>
      <c r="H99" s="134">
        <v>27094.309999999998</v>
      </c>
      <c r="I99" s="134">
        <v>8648.07</v>
      </c>
      <c r="J99" s="134">
        <v>0</v>
      </c>
      <c r="K99" s="134">
        <v>15381.24</v>
      </c>
      <c r="L99" s="134">
        <v>38550.28</v>
      </c>
      <c r="M99" s="134">
        <v>38000.28</v>
      </c>
      <c r="N99" s="134">
        <v>0</v>
      </c>
      <c r="O99" s="134">
        <v>74550.559999999998</v>
      </c>
      <c r="P99" s="134">
        <v>22775.26</v>
      </c>
      <c r="Q99" s="134">
        <f t="shared" si="1"/>
        <v>240000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130"/>
    </row>
    <row r="100" spans="2:22" x14ac:dyDescent="0.2">
      <c r="B100" s="128"/>
      <c r="C100" s="167">
        <v>52601</v>
      </c>
      <c r="D100" s="133" t="s">
        <v>89</v>
      </c>
      <c r="E100" s="134">
        <v>15769.849999999999</v>
      </c>
      <c r="F100" s="134">
        <v>31968.579999999998</v>
      </c>
      <c r="G100" s="134">
        <v>37642.879999999997</v>
      </c>
      <c r="H100" s="134">
        <v>30632.5</v>
      </c>
      <c r="I100" s="134">
        <v>14048.8</v>
      </c>
      <c r="J100" s="134">
        <v>38483.299999999996</v>
      </c>
      <c r="K100" s="134">
        <v>28544.729999999996</v>
      </c>
      <c r="L100" s="134">
        <v>36369.250000000007</v>
      </c>
      <c r="M100" s="134">
        <v>30375.99</v>
      </c>
      <c r="N100" s="134">
        <v>34678.409999999996</v>
      </c>
      <c r="O100" s="134">
        <v>1698364.53</v>
      </c>
      <c r="P100" s="134">
        <v>91416.01</v>
      </c>
      <c r="Q100" s="134">
        <f t="shared" si="1"/>
        <v>2088294.83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47738.429999999993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63148705.050000027</v>
      </c>
      <c r="F101" s="134">
        <v>65718967</v>
      </c>
      <c r="G101" s="134">
        <v>65770349.189999983</v>
      </c>
      <c r="H101" s="134">
        <v>66171444.319999993</v>
      </c>
      <c r="I101" s="134">
        <v>65995561.740000024</v>
      </c>
      <c r="J101" s="134">
        <v>67345055.760000005</v>
      </c>
      <c r="K101" s="134">
        <v>67153451.820000008</v>
      </c>
      <c r="L101" s="134">
        <v>67245971.969999984</v>
      </c>
      <c r="M101" s="134">
        <v>67431779.359999999</v>
      </c>
      <c r="N101" s="134">
        <v>68288553.979999989</v>
      </c>
      <c r="O101" s="134">
        <v>68158665.330000013</v>
      </c>
      <c r="P101" s="134">
        <v>68845841.310000017</v>
      </c>
      <c r="Q101" s="134">
        <f t="shared" si="1"/>
        <v>801274346.83000004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128867672.05000003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14490027.250000002</v>
      </c>
      <c r="F102" s="134">
        <v>36683299.970000006</v>
      </c>
      <c r="G102" s="134">
        <v>46046794.359999999</v>
      </c>
      <c r="H102" s="134">
        <v>35762940.629999995</v>
      </c>
      <c r="I102" s="134">
        <v>47894866.00999999</v>
      </c>
      <c r="J102" s="134">
        <v>39990498.569999993</v>
      </c>
      <c r="K102" s="134">
        <v>26528478.080000002</v>
      </c>
      <c r="L102" s="134">
        <v>38307917.460000001</v>
      </c>
      <c r="M102" s="134">
        <v>41466002.43</v>
      </c>
      <c r="N102" s="134">
        <v>39813238.399999984</v>
      </c>
      <c r="O102" s="134">
        <v>39331549.260000013</v>
      </c>
      <c r="P102" s="134">
        <v>57516239.029999994</v>
      </c>
      <c r="Q102" s="134">
        <f t="shared" si="1"/>
        <v>463831851.44999993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51173327.220000006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1072208.2800000005</v>
      </c>
      <c r="F103" s="134">
        <v>5817441.3499999931</v>
      </c>
      <c r="G103" s="134">
        <v>7680353.9800000004</v>
      </c>
      <c r="H103" s="134">
        <v>6514182.2199999942</v>
      </c>
      <c r="I103" s="134">
        <v>5769782.8299999982</v>
      </c>
      <c r="J103" s="134">
        <v>6441013.309999994</v>
      </c>
      <c r="K103" s="134">
        <v>5846775.2999999942</v>
      </c>
      <c r="L103" s="134">
        <v>4648129.0099999942</v>
      </c>
      <c r="M103" s="134">
        <v>2557520.1299999994</v>
      </c>
      <c r="N103" s="134">
        <v>2917615.26</v>
      </c>
      <c r="O103" s="134">
        <v>2964066.7600000002</v>
      </c>
      <c r="P103" s="134">
        <v>22506942.650000148</v>
      </c>
      <c r="Q103" s="134">
        <f t="shared" si="1"/>
        <v>74736031.080000117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6889649.6299999934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9562.86</v>
      </c>
      <c r="F104" s="134">
        <v>14150.380000000001</v>
      </c>
      <c r="G104" s="134">
        <v>16454.489999999998</v>
      </c>
      <c r="H104" s="134">
        <v>14242.72</v>
      </c>
      <c r="I104" s="134">
        <v>15006.550000000001</v>
      </c>
      <c r="J104" s="134">
        <v>21474.86</v>
      </c>
      <c r="K104" s="134">
        <v>8135157.3100000005</v>
      </c>
      <c r="L104" s="134">
        <v>14111.69</v>
      </c>
      <c r="M104" s="134">
        <v>20173.389999999996</v>
      </c>
      <c r="N104" s="134">
        <v>143426.25999999998</v>
      </c>
      <c r="O104" s="134">
        <v>243126.37999999992</v>
      </c>
      <c r="P104" s="134">
        <v>124547.56</v>
      </c>
      <c r="Q104" s="134">
        <f t="shared" si="1"/>
        <v>8771434.450000003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23713.24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48197.97</v>
      </c>
      <c r="F105" s="134">
        <v>43427.490000000005</v>
      </c>
      <c r="G105" s="134">
        <v>109984.59999999999</v>
      </c>
      <c r="H105" s="134">
        <v>112795.89</v>
      </c>
      <c r="I105" s="134">
        <v>95205.709999999992</v>
      </c>
      <c r="J105" s="134">
        <v>106948.42000000001</v>
      </c>
      <c r="K105" s="134">
        <v>102965.52</v>
      </c>
      <c r="L105" s="134">
        <v>90844.37</v>
      </c>
      <c r="M105" s="134">
        <v>149891.93</v>
      </c>
      <c r="N105" s="134">
        <v>105969.42</v>
      </c>
      <c r="O105" s="134">
        <v>108970.47</v>
      </c>
      <c r="P105" s="134">
        <v>838861.13000000035</v>
      </c>
      <c r="Q105" s="134">
        <f t="shared" si="1"/>
        <v>1914062.9200000006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91625.46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136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226473885.43000001</v>
      </c>
      <c r="F119" s="129">
        <f t="shared" si="2"/>
        <v>217710873.49000001</v>
      </c>
      <c r="G119" s="129">
        <f t="shared" si="2"/>
        <v>307702707.51999992</v>
      </c>
      <c r="H119" s="129">
        <f t="shared" si="2"/>
        <v>792753938.46000087</v>
      </c>
      <c r="I119" s="129">
        <f t="shared" si="2"/>
        <v>309961110.40999991</v>
      </c>
      <c r="J119" s="129">
        <f t="shared" si="2"/>
        <v>281975374.79000002</v>
      </c>
      <c r="K119" s="129">
        <f t="shared" si="2"/>
        <v>319655308.01999998</v>
      </c>
      <c r="L119" s="129">
        <f t="shared" si="2"/>
        <v>347329601.01999998</v>
      </c>
      <c r="M119" s="129">
        <f t="shared" si="2"/>
        <v>302748947.89999992</v>
      </c>
      <c r="N119" s="129">
        <f t="shared" si="2"/>
        <v>305103558.04000014</v>
      </c>
      <c r="O119" s="129">
        <f t="shared" si="2"/>
        <v>298920892.88999993</v>
      </c>
      <c r="P119" s="129">
        <f t="shared" si="2"/>
        <v>316498831.70999992</v>
      </c>
      <c r="Q119" s="129">
        <f t="shared" si="2"/>
        <v>4026835029.6799989</v>
      </c>
      <c r="R119" s="130"/>
      <c r="S119" s="131"/>
      <c r="T119" s="128"/>
      <c r="U119" s="129">
        <f>SUM(U120:U217)</f>
        <v>444184758.92000008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92958.58</v>
      </c>
      <c r="F120" s="134">
        <v>100815.90999999999</v>
      </c>
      <c r="G120" s="134">
        <v>206133.19</v>
      </c>
      <c r="H120" s="134">
        <v>150294.69999999995</v>
      </c>
      <c r="I120" s="134">
        <v>103138.65000000001</v>
      </c>
      <c r="J120" s="134">
        <v>292121.11</v>
      </c>
      <c r="K120" s="134">
        <v>85273.05</v>
      </c>
      <c r="L120" s="134">
        <v>102765.00999999998</v>
      </c>
      <c r="M120" s="134">
        <v>136163.28000000003</v>
      </c>
      <c r="N120" s="134">
        <v>133775.78000000003</v>
      </c>
      <c r="O120" s="134">
        <v>133588.23000000001</v>
      </c>
      <c r="P120" s="134">
        <v>139805.09000000003</v>
      </c>
      <c r="Q120" s="134">
        <f>SUM(E120:P120)</f>
        <v>1676832.58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193774.49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658580.47999999975</v>
      </c>
      <c r="F121" s="134">
        <v>673191.94000000006</v>
      </c>
      <c r="G121" s="134">
        <v>1112897.4300000002</v>
      </c>
      <c r="H121" s="134">
        <v>1013341.65</v>
      </c>
      <c r="I121" s="134">
        <v>2017639.31</v>
      </c>
      <c r="J121" s="134">
        <v>1096708.8800000001</v>
      </c>
      <c r="K121" s="134">
        <v>1068766.56</v>
      </c>
      <c r="L121" s="134">
        <v>1348819.43</v>
      </c>
      <c r="M121" s="134">
        <v>1358917.7599999998</v>
      </c>
      <c r="N121" s="134">
        <v>1368144.0699999998</v>
      </c>
      <c r="O121" s="134">
        <v>1405282.6099999999</v>
      </c>
      <c r="P121" s="134">
        <v>1371215.8399999999</v>
      </c>
      <c r="Q121" s="134">
        <f t="shared" ref="Q121:Q184" si="3">SUM(E121:P121)</f>
        <v>14493505.959999999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1331772.42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28015.790000000005</v>
      </c>
      <c r="F122" s="134">
        <v>31607.510000000002</v>
      </c>
      <c r="G122" s="134">
        <v>38604.879999999997</v>
      </c>
      <c r="H122" s="134">
        <v>34293.120000000003</v>
      </c>
      <c r="I122" s="134">
        <v>28865.64</v>
      </c>
      <c r="J122" s="134">
        <v>30732.649999999998</v>
      </c>
      <c r="K122" s="134">
        <v>30744.380000000008</v>
      </c>
      <c r="L122" s="134">
        <v>44175.649999999987</v>
      </c>
      <c r="M122" s="134">
        <v>62819.339999999982</v>
      </c>
      <c r="N122" s="134">
        <v>65504.709999999992</v>
      </c>
      <c r="O122" s="134">
        <v>65504.709999999992</v>
      </c>
      <c r="P122" s="134">
        <v>64921.869999999981</v>
      </c>
      <c r="Q122" s="134">
        <f t="shared" si="3"/>
        <v>525790.24999999988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59623.3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3400</v>
      </c>
      <c r="F123" s="134">
        <v>3400</v>
      </c>
      <c r="G123" s="134">
        <v>3400</v>
      </c>
      <c r="H123" s="134">
        <v>3400</v>
      </c>
      <c r="I123" s="134">
        <v>2880</v>
      </c>
      <c r="J123" s="134">
        <v>2880</v>
      </c>
      <c r="K123" s="134">
        <v>3630</v>
      </c>
      <c r="L123" s="134">
        <v>4182.2</v>
      </c>
      <c r="M123" s="134">
        <v>4182.2</v>
      </c>
      <c r="N123" s="134">
        <v>4182.2</v>
      </c>
      <c r="O123" s="134">
        <v>4182.2</v>
      </c>
      <c r="P123" s="134">
        <v>4182.2</v>
      </c>
      <c r="Q123" s="134">
        <f t="shared" si="3"/>
        <v>43900.999999999993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6800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73529.189999999988</v>
      </c>
      <c r="F124" s="134">
        <v>77607.25</v>
      </c>
      <c r="G124" s="134">
        <v>104199.47999999997</v>
      </c>
      <c r="H124" s="134">
        <v>94421.810000000027</v>
      </c>
      <c r="I124" s="134">
        <v>89152.46</v>
      </c>
      <c r="J124" s="134">
        <v>89525.389999999985</v>
      </c>
      <c r="K124" s="134">
        <v>88521.449999999953</v>
      </c>
      <c r="L124" s="134">
        <v>99537.539999999979</v>
      </c>
      <c r="M124" s="134">
        <v>162470.98000000004</v>
      </c>
      <c r="N124" s="134">
        <v>159942.86000000007</v>
      </c>
      <c r="O124" s="134">
        <v>159942.85000000006</v>
      </c>
      <c r="P124" s="134">
        <v>162471.04000000007</v>
      </c>
      <c r="Q124" s="134">
        <f t="shared" si="3"/>
        <v>1361322.3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151136.44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2082601.6500000015</v>
      </c>
      <c r="F125" s="134">
        <v>2077038.5900000026</v>
      </c>
      <c r="G125" s="134">
        <v>2678548.700000003</v>
      </c>
      <c r="H125" s="134">
        <v>2540467.1199999992</v>
      </c>
      <c r="I125" s="134">
        <v>2447017.120000001</v>
      </c>
      <c r="J125" s="134">
        <v>2591528.2899999991</v>
      </c>
      <c r="K125" s="134">
        <v>2580850.15</v>
      </c>
      <c r="L125" s="134">
        <v>3474624.660000029</v>
      </c>
      <c r="M125" s="134">
        <v>2627136.090000018</v>
      </c>
      <c r="N125" s="134">
        <v>3696276.7100000284</v>
      </c>
      <c r="O125" s="134">
        <v>3703549.2600000291</v>
      </c>
      <c r="P125" s="134">
        <v>3784356.9300000318</v>
      </c>
      <c r="Q125" s="134">
        <f t="shared" si="3"/>
        <v>34283995.270000137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4159640.2400000039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831198.12000000046</v>
      </c>
      <c r="F126" s="134">
        <v>830725.5200000006</v>
      </c>
      <c r="G126" s="134">
        <v>997896.03000000108</v>
      </c>
      <c r="H126" s="134">
        <v>1100430.9899999993</v>
      </c>
      <c r="I126" s="134">
        <v>1010790.6600000001</v>
      </c>
      <c r="J126" s="134">
        <v>1110525.0099999998</v>
      </c>
      <c r="K126" s="134">
        <v>1024087.1300000004</v>
      </c>
      <c r="L126" s="134">
        <v>1906840.0899999938</v>
      </c>
      <c r="M126" s="134">
        <v>1849849.5699999933</v>
      </c>
      <c r="N126" s="134">
        <v>1860217.0899999933</v>
      </c>
      <c r="O126" s="134">
        <v>1847240.7099999937</v>
      </c>
      <c r="P126" s="134">
        <v>1105596.7399999963</v>
      </c>
      <c r="Q126" s="134">
        <f t="shared" si="3"/>
        <v>15475397.659999972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1661923.6400000011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42108.94</v>
      </c>
      <c r="F127" s="134">
        <v>58058.289999999994</v>
      </c>
      <c r="G127" s="134">
        <v>50442.130000000005</v>
      </c>
      <c r="H127" s="134">
        <v>72197.949999999983</v>
      </c>
      <c r="I127" s="134">
        <v>48852.83</v>
      </c>
      <c r="J127" s="134">
        <v>55757.82</v>
      </c>
      <c r="K127" s="134">
        <v>113025.54000000001</v>
      </c>
      <c r="L127" s="134">
        <v>89422.489999999991</v>
      </c>
      <c r="M127" s="134">
        <v>81226.069999999992</v>
      </c>
      <c r="N127" s="134">
        <v>80545.209999999992</v>
      </c>
      <c r="O127" s="134">
        <v>79398.149999999994</v>
      </c>
      <c r="P127" s="134">
        <v>55239.48</v>
      </c>
      <c r="Q127" s="134">
        <f t="shared" si="3"/>
        <v>826274.89999999991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100167.23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320158.99000000011</v>
      </c>
      <c r="F128" s="134">
        <v>385574.30999999994</v>
      </c>
      <c r="G128" s="134">
        <v>480792.39</v>
      </c>
      <c r="H128" s="134">
        <v>454583.54999999987</v>
      </c>
      <c r="I128" s="134">
        <v>434680.64999999991</v>
      </c>
      <c r="J128" s="134">
        <v>444432.55000000005</v>
      </c>
      <c r="K128" s="134">
        <v>551359.6100000001</v>
      </c>
      <c r="L128" s="134">
        <v>635956.35999999987</v>
      </c>
      <c r="M128" s="134">
        <v>643192.0299999998</v>
      </c>
      <c r="N128" s="134">
        <v>608669.73999999976</v>
      </c>
      <c r="O128" s="134">
        <v>606619.73999999976</v>
      </c>
      <c r="P128" s="134">
        <v>365013.65000000026</v>
      </c>
      <c r="Q128" s="134">
        <f t="shared" si="3"/>
        <v>5931033.5700000003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705733.3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52349.850000000006</v>
      </c>
      <c r="F129" s="134">
        <v>82373.569999999992</v>
      </c>
      <c r="G129" s="134">
        <v>86761.140000000014</v>
      </c>
      <c r="H129" s="134">
        <v>83718.97000000003</v>
      </c>
      <c r="I129" s="134">
        <v>183304.45</v>
      </c>
      <c r="J129" s="134">
        <v>94729.330000000016</v>
      </c>
      <c r="K129" s="134">
        <v>95338.020000000019</v>
      </c>
      <c r="L129" s="134">
        <v>145908.12</v>
      </c>
      <c r="M129" s="134">
        <v>147338.38</v>
      </c>
      <c r="N129" s="134">
        <v>145697.29</v>
      </c>
      <c r="O129" s="134">
        <v>128733.87999999999</v>
      </c>
      <c r="P129" s="134">
        <v>71453.159999999989</v>
      </c>
      <c r="Q129" s="134">
        <f t="shared" si="3"/>
        <v>1317706.1599999999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134723.41999999998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35943.21</v>
      </c>
      <c r="F130" s="134">
        <v>35713.25</v>
      </c>
      <c r="G130" s="134">
        <v>27504.129999999997</v>
      </c>
      <c r="H130" s="134">
        <v>68955.34</v>
      </c>
      <c r="I130" s="134">
        <v>39093.050000000003</v>
      </c>
      <c r="J130" s="134">
        <v>65536.250000000015</v>
      </c>
      <c r="K130" s="134">
        <v>43801.73</v>
      </c>
      <c r="L130" s="134">
        <v>48201.01999999999</v>
      </c>
      <c r="M130" s="134">
        <v>48201.01999999999</v>
      </c>
      <c r="N130" s="134">
        <v>48201.01999999999</v>
      </c>
      <c r="O130" s="134">
        <v>48201.01999999999</v>
      </c>
      <c r="P130" s="134">
        <v>48200.959999999992</v>
      </c>
      <c r="Q130" s="134">
        <f t="shared" si="3"/>
        <v>557552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71656.459999999992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27700.75</v>
      </c>
      <c r="F131" s="134">
        <v>36081.299999999996</v>
      </c>
      <c r="G131" s="134">
        <v>31228.26</v>
      </c>
      <c r="H131" s="134">
        <v>34472.929999999993</v>
      </c>
      <c r="I131" s="134">
        <v>35520.480000000003</v>
      </c>
      <c r="J131" s="134">
        <v>40281.129999999997</v>
      </c>
      <c r="K131" s="134">
        <v>36938.25</v>
      </c>
      <c r="L131" s="134">
        <v>56317.900000000016</v>
      </c>
      <c r="M131" s="134">
        <v>55680.840000000018</v>
      </c>
      <c r="N131" s="134">
        <v>55060.840000000018</v>
      </c>
      <c r="O131" s="134">
        <v>55060.840000000018</v>
      </c>
      <c r="P131" s="134">
        <v>24801.629999999997</v>
      </c>
      <c r="Q131" s="134">
        <f t="shared" si="3"/>
        <v>489145.15000000008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63782.049999999996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2810.33</v>
      </c>
      <c r="F132" s="134">
        <v>0</v>
      </c>
      <c r="G132" s="134">
        <v>6279.76</v>
      </c>
      <c r="H132" s="134">
        <v>3107.79</v>
      </c>
      <c r="I132" s="134">
        <v>3107.62</v>
      </c>
      <c r="J132" s="134">
        <v>3107.79</v>
      </c>
      <c r="K132" s="134">
        <v>3107.79</v>
      </c>
      <c r="L132" s="134">
        <v>3421.31</v>
      </c>
      <c r="M132" s="134">
        <v>3421.31</v>
      </c>
      <c r="N132" s="134">
        <v>3421.31</v>
      </c>
      <c r="O132" s="134">
        <v>3421.31</v>
      </c>
      <c r="P132" s="134">
        <v>3421.31</v>
      </c>
      <c r="Q132" s="134">
        <f t="shared" si="3"/>
        <v>38627.630000000005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2810.33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2520</v>
      </c>
      <c r="M133" s="134">
        <v>2520</v>
      </c>
      <c r="N133" s="134">
        <v>2520</v>
      </c>
      <c r="O133" s="134">
        <v>2520</v>
      </c>
      <c r="P133" s="134">
        <v>2520</v>
      </c>
      <c r="Q133" s="134">
        <f t="shared" si="3"/>
        <v>12600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153504.02000000002</v>
      </c>
      <c r="F134" s="134">
        <v>153208.10000000003</v>
      </c>
      <c r="G134" s="134">
        <v>253931.06</v>
      </c>
      <c r="H134" s="134">
        <v>196596.54999999996</v>
      </c>
      <c r="I134" s="134">
        <v>340050.69000000012</v>
      </c>
      <c r="J134" s="134">
        <v>247139.27</v>
      </c>
      <c r="K134" s="134">
        <v>322519.33999999991</v>
      </c>
      <c r="L134" s="134">
        <v>557044.52</v>
      </c>
      <c r="M134" s="134">
        <v>717770.7300000001</v>
      </c>
      <c r="N134" s="134">
        <v>544778.20000000019</v>
      </c>
      <c r="O134" s="134">
        <v>595138.45000000007</v>
      </c>
      <c r="P134" s="134">
        <v>594827.19000000018</v>
      </c>
      <c r="Q134" s="134">
        <f t="shared" si="3"/>
        <v>4676508.12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306712.12000000005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875103.55000000016</v>
      </c>
      <c r="F135" s="134">
        <v>1104452.8400000003</v>
      </c>
      <c r="G135" s="134">
        <v>1208123.7499999995</v>
      </c>
      <c r="H135" s="134">
        <v>1051295.5699999996</v>
      </c>
      <c r="I135" s="134">
        <v>1047393.3699999999</v>
      </c>
      <c r="J135" s="134">
        <v>1201382.54</v>
      </c>
      <c r="K135" s="134">
        <v>1372798.3499999996</v>
      </c>
      <c r="L135" s="134">
        <v>1243870.9599999997</v>
      </c>
      <c r="M135" s="134">
        <v>1256706.4199999997</v>
      </c>
      <c r="N135" s="134">
        <v>1220478.1099999999</v>
      </c>
      <c r="O135" s="134">
        <v>1238050.7299999997</v>
      </c>
      <c r="P135" s="134">
        <v>1312739.3799999992</v>
      </c>
      <c r="Q135" s="134">
        <f t="shared" si="3"/>
        <v>14132395.569999998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1979556.3900000006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22482.029999999995</v>
      </c>
      <c r="F136" s="134">
        <v>20370.709999999995</v>
      </c>
      <c r="G136" s="134">
        <v>72252.239999999991</v>
      </c>
      <c r="H136" s="134">
        <v>45561.140000000014</v>
      </c>
      <c r="I136" s="134">
        <v>58788.330000000016</v>
      </c>
      <c r="J136" s="134">
        <v>34219.140000000007</v>
      </c>
      <c r="K136" s="134">
        <v>36250.35</v>
      </c>
      <c r="L136" s="134">
        <v>59258.01999999999</v>
      </c>
      <c r="M136" s="134">
        <v>59578.599999999984</v>
      </c>
      <c r="N136" s="134">
        <v>61734.029999999992</v>
      </c>
      <c r="O136" s="134">
        <v>65113.599999999984</v>
      </c>
      <c r="P136" s="134">
        <v>57093.599999999977</v>
      </c>
      <c r="Q136" s="134">
        <f t="shared" si="3"/>
        <v>592701.78999999992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42852.739999999991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7694315.1099999966</v>
      </c>
      <c r="F137" s="134">
        <v>9325676.1700000037</v>
      </c>
      <c r="G137" s="134">
        <v>9291995.8099999987</v>
      </c>
      <c r="H137" s="134">
        <v>10024799.209999997</v>
      </c>
      <c r="I137" s="134">
        <v>10325440.029999992</v>
      </c>
      <c r="J137" s="134">
        <v>10542725.559999999</v>
      </c>
      <c r="K137" s="134">
        <v>10466725.109999998</v>
      </c>
      <c r="L137" s="134">
        <v>14854926.569999989</v>
      </c>
      <c r="M137" s="134">
        <v>13542027.229999987</v>
      </c>
      <c r="N137" s="134">
        <v>13160737.409999987</v>
      </c>
      <c r="O137" s="134">
        <v>12608629.269999985</v>
      </c>
      <c r="P137" s="134">
        <v>10210694.500000007</v>
      </c>
      <c r="Q137" s="134">
        <f t="shared" si="3"/>
        <v>132048691.97999993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17019991.280000001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4543086.0300000021</v>
      </c>
      <c r="F138" s="134">
        <v>5036386.8100000033</v>
      </c>
      <c r="G138" s="134">
        <v>5042586.76</v>
      </c>
      <c r="H138" s="134">
        <v>6407601.6599999992</v>
      </c>
      <c r="I138" s="134">
        <v>6378264.9100000067</v>
      </c>
      <c r="J138" s="134">
        <v>12090621.989999996</v>
      </c>
      <c r="K138" s="134">
        <v>7093702.5700000022</v>
      </c>
      <c r="L138" s="134">
        <v>8982935.7599999923</v>
      </c>
      <c r="M138" s="134">
        <v>7737004.5799999963</v>
      </c>
      <c r="N138" s="134">
        <v>7542660.4999999963</v>
      </c>
      <c r="O138" s="134">
        <v>7513943.5799999954</v>
      </c>
      <c r="P138" s="134">
        <v>7162173.0799999963</v>
      </c>
      <c r="Q138" s="134">
        <f t="shared" si="3"/>
        <v>85530968.229999989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9579472.8400000054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33676.33</v>
      </c>
      <c r="F139" s="134">
        <v>34483.850000000006</v>
      </c>
      <c r="G139" s="134">
        <v>61793.78</v>
      </c>
      <c r="H139" s="134">
        <v>36607.630000000005</v>
      </c>
      <c r="I139" s="134">
        <v>37734.729999999989</v>
      </c>
      <c r="J139" s="134">
        <v>33354.480000000003</v>
      </c>
      <c r="K139" s="134">
        <v>31298.230000000003</v>
      </c>
      <c r="L139" s="134">
        <v>101850.73999999999</v>
      </c>
      <c r="M139" s="134">
        <v>104663</v>
      </c>
      <c r="N139" s="134">
        <v>93268.13</v>
      </c>
      <c r="O139" s="134">
        <v>93268.13</v>
      </c>
      <c r="P139" s="134">
        <v>105298.37</v>
      </c>
      <c r="Q139" s="134">
        <f t="shared" si="3"/>
        <v>767297.4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68160.180000000008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47677111.049999997</v>
      </c>
      <c r="F140" s="134">
        <v>16975576.990000002</v>
      </c>
      <c r="G140" s="134">
        <v>67637845.560000002</v>
      </c>
      <c r="H140" s="134">
        <v>564336359.19000018</v>
      </c>
      <c r="I140" s="134">
        <v>66176975.780000001</v>
      </c>
      <c r="J140" s="134">
        <v>47529899.630000003</v>
      </c>
      <c r="K140" s="134">
        <v>63171124.850000009</v>
      </c>
      <c r="L140" s="134">
        <v>53929402.130000003</v>
      </c>
      <c r="M140" s="134">
        <v>52487346.969999991</v>
      </c>
      <c r="N140" s="134">
        <v>42138684.009999998</v>
      </c>
      <c r="O140" s="134">
        <v>34631541.729999982</v>
      </c>
      <c r="P140" s="134">
        <v>53864750.319999993</v>
      </c>
      <c r="Q140" s="134">
        <f t="shared" si="3"/>
        <v>1110556618.2100003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64652688.039999999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758744.28000000038</v>
      </c>
      <c r="F141" s="134">
        <v>755926.35000000021</v>
      </c>
      <c r="G141" s="134">
        <v>1069790.0000000002</v>
      </c>
      <c r="H141" s="134">
        <v>798067.61999999953</v>
      </c>
      <c r="I141" s="134">
        <v>795509.32000000018</v>
      </c>
      <c r="J141" s="134">
        <v>1067161.4800000002</v>
      </c>
      <c r="K141" s="134">
        <v>997453.14000000025</v>
      </c>
      <c r="L141" s="134">
        <v>1243759.1000000001</v>
      </c>
      <c r="M141" s="134">
        <v>1243915.74</v>
      </c>
      <c r="N141" s="134">
        <v>1243443.8</v>
      </c>
      <c r="O141" s="134">
        <v>1199405.1599999999</v>
      </c>
      <c r="P141" s="134">
        <v>589723.68999999994</v>
      </c>
      <c r="Q141" s="134">
        <f t="shared" si="3"/>
        <v>11762899.680000002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1514670.6300000006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671700.17999999993</v>
      </c>
      <c r="F142" s="134">
        <v>670201.41999999981</v>
      </c>
      <c r="G142" s="134">
        <v>1221432.6500000004</v>
      </c>
      <c r="H142" s="134">
        <v>703272.5</v>
      </c>
      <c r="I142" s="134">
        <v>731891.85000000009</v>
      </c>
      <c r="J142" s="134">
        <v>1965610.0299999991</v>
      </c>
      <c r="K142" s="134">
        <v>655898.32999999996</v>
      </c>
      <c r="L142" s="134">
        <v>1325209.17</v>
      </c>
      <c r="M142" s="134">
        <v>1205765.9199999997</v>
      </c>
      <c r="N142" s="134">
        <v>1294729.04</v>
      </c>
      <c r="O142" s="134">
        <v>1296023.3099999998</v>
      </c>
      <c r="P142" s="134">
        <v>826067.85999999987</v>
      </c>
      <c r="Q142" s="134">
        <f t="shared" si="3"/>
        <v>12567802.26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1341901.5999999996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129620.45000000006</v>
      </c>
      <c r="F143" s="134">
        <v>197075.41</v>
      </c>
      <c r="G143" s="134">
        <v>211655.14</v>
      </c>
      <c r="H143" s="134">
        <v>177536.41</v>
      </c>
      <c r="I143" s="134">
        <v>199065.79999999996</v>
      </c>
      <c r="J143" s="134">
        <v>176991.67</v>
      </c>
      <c r="K143" s="134">
        <v>210200.71</v>
      </c>
      <c r="L143" s="134">
        <v>388840.40000000014</v>
      </c>
      <c r="M143" s="134">
        <v>323346.24000000011</v>
      </c>
      <c r="N143" s="134">
        <v>341632.91000000015</v>
      </c>
      <c r="O143" s="134">
        <v>350272.50000000012</v>
      </c>
      <c r="P143" s="134">
        <v>351712.47000000015</v>
      </c>
      <c r="Q143" s="134">
        <f t="shared" si="3"/>
        <v>3057950.1100000003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326695.86000000004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32543.690000000002</v>
      </c>
      <c r="F144" s="134">
        <v>31331.480000000003</v>
      </c>
      <c r="G144" s="134">
        <v>42959.23</v>
      </c>
      <c r="H144" s="134">
        <v>42222.080000000002</v>
      </c>
      <c r="I144" s="134">
        <v>62309.91</v>
      </c>
      <c r="J144" s="134">
        <v>53351.690000000017</v>
      </c>
      <c r="K144" s="134">
        <v>67644.5</v>
      </c>
      <c r="L144" s="134">
        <v>94050.95</v>
      </c>
      <c r="M144" s="134">
        <v>94400.599999999991</v>
      </c>
      <c r="N144" s="134">
        <v>110646.81000000001</v>
      </c>
      <c r="O144" s="134">
        <v>110646.81000000001</v>
      </c>
      <c r="P144" s="134">
        <v>110646.79999999997</v>
      </c>
      <c r="Q144" s="134">
        <f t="shared" si="3"/>
        <v>852754.55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63875.170000000006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63030.240000000005</v>
      </c>
      <c r="F145" s="134">
        <v>66548.150000000009</v>
      </c>
      <c r="G145" s="134">
        <v>125400.03000000001</v>
      </c>
      <c r="H145" s="134">
        <v>86462.089999999967</v>
      </c>
      <c r="I145" s="134">
        <v>70818.690000000017</v>
      </c>
      <c r="J145" s="134">
        <v>84083.060000000012</v>
      </c>
      <c r="K145" s="134">
        <v>80944.62</v>
      </c>
      <c r="L145" s="134">
        <v>83408.149999999994</v>
      </c>
      <c r="M145" s="134">
        <v>117986.64999999997</v>
      </c>
      <c r="N145" s="134">
        <v>119446.64999999997</v>
      </c>
      <c r="O145" s="134">
        <v>119879.84999999996</v>
      </c>
      <c r="P145" s="134">
        <v>98356.989999999962</v>
      </c>
      <c r="Q145" s="134">
        <f t="shared" si="3"/>
        <v>1116365.1699999997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129578.39000000001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42729.999999999993</v>
      </c>
      <c r="F146" s="134">
        <v>49448.15</v>
      </c>
      <c r="G146" s="134">
        <v>58979.679999999993</v>
      </c>
      <c r="H146" s="134">
        <v>57800.130000000005</v>
      </c>
      <c r="I146" s="134">
        <v>54032.609999999993</v>
      </c>
      <c r="J146" s="134">
        <v>65413.179999999993</v>
      </c>
      <c r="K146" s="134">
        <v>58195.680000000008</v>
      </c>
      <c r="L146" s="134">
        <v>69468.609999999971</v>
      </c>
      <c r="M146" s="134">
        <v>100388.79999999997</v>
      </c>
      <c r="N146" s="134">
        <v>101388.79999999997</v>
      </c>
      <c r="O146" s="134">
        <v>102045.20999999998</v>
      </c>
      <c r="P146" s="134">
        <v>101545.31</v>
      </c>
      <c r="Q146" s="134">
        <f t="shared" si="3"/>
        <v>861436.15999999992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92178.15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1482856.9500000002</v>
      </c>
      <c r="F147" s="134">
        <v>1441007.8400000003</v>
      </c>
      <c r="G147" s="134">
        <v>1893690.1300000008</v>
      </c>
      <c r="H147" s="134">
        <v>1796837.4400000002</v>
      </c>
      <c r="I147" s="134">
        <v>2063315.5600000008</v>
      </c>
      <c r="J147" s="134">
        <v>1969511.5900000005</v>
      </c>
      <c r="K147" s="134">
        <v>1863337.1700000002</v>
      </c>
      <c r="L147" s="134">
        <v>2487649.9700000016</v>
      </c>
      <c r="M147" s="134">
        <v>2245147.9900000012</v>
      </c>
      <c r="N147" s="134">
        <v>1807828.0899999992</v>
      </c>
      <c r="O147" s="134">
        <v>1754555.1199999989</v>
      </c>
      <c r="P147" s="134">
        <v>1585880.0899999989</v>
      </c>
      <c r="Q147" s="134">
        <f t="shared" si="3"/>
        <v>22391617.940000005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2923864.7900000005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22453852.95000001</v>
      </c>
      <c r="F148" s="134">
        <v>25588600.940000005</v>
      </c>
      <c r="G148" s="134">
        <v>29637987.599999987</v>
      </c>
      <c r="H148" s="134">
        <v>27705197.629999988</v>
      </c>
      <c r="I148" s="134">
        <v>28776391.959999986</v>
      </c>
      <c r="J148" s="134">
        <v>29944999.339999989</v>
      </c>
      <c r="K148" s="134">
        <v>24204049.370000001</v>
      </c>
      <c r="L148" s="134">
        <v>31168722.230000012</v>
      </c>
      <c r="M148" s="134">
        <v>20103966.779999975</v>
      </c>
      <c r="N148" s="134">
        <v>32456296.909999993</v>
      </c>
      <c r="O148" s="134">
        <v>32951631.249999985</v>
      </c>
      <c r="P148" s="134">
        <v>29793711.959999982</v>
      </c>
      <c r="Q148" s="134">
        <f t="shared" si="3"/>
        <v>334785408.9199999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48042453.890000015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71313.450000000012</v>
      </c>
      <c r="F149" s="134">
        <v>77471.470000000059</v>
      </c>
      <c r="G149" s="134">
        <v>211841.61999999994</v>
      </c>
      <c r="H149" s="134">
        <v>179652.72</v>
      </c>
      <c r="I149" s="134">
        <v>222470.84</v>
      </c>
      <c r="J149" s="134">
        <v>321983.94999999995</v>
      </c>
      <c r="K149" s="134">
        <v>67996.749999999985</v>
      </c>
      <c r="L149" s="134">
        <v>111848.99999999994</v>
      </c>
      <c r="M149" s="134">
        <v>170313.72000000003</v>
      </c>
      <c r="N149" s="134">
        <v>148411.27000000002</v>
      </c>
      <c r="O149" s="134">
        <v>148813.74000000002</v>
      </c>
      <c r="P149" s="134">
        <v>148616.05000000002</v>
      </c>
      <c r="Q149" s="134">
        <f t="shared" si="3"/>
        <v>1880734.5799999998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148784.92000000007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60647.44</v>
      </c>
      <c r="F150" s="134">
        <v>158448.49</v>
      </c>
      <c r="G150" s="134">
        <v>123339.08000000002</v>
      </c>
      <c r="H150" s="134">
        <v>72645.26999999999</v>
      </c>
      <c r="I150" s="134">
        <v>119698.09999999999</v>
      </c>
      <c r="J150" s="134">
        <v>160185.5</v>
      </c>
      <c r="K150" s="134">
        <v>317664.75000000006</v>
      </c>
      <c r="L150" s="134">
        <v>151760.84</v>
      </c>
      <c r="M150" s="134">
        <v>126894.06999999998</v>
      </c>
      <c r="N150" s="134">
        <v>125663.79999999997</v>
      </c>
      <c r="O150" s="134">
        <v>124985.71999999997</v>
      </c>
      <c r="P150" s="134">
        <v>123632.94000000003</v>
      </c>
      <c r="Q150" s="134">
        <f t="shared" si="3"/>
        <v>1665566.0000000002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219095.93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37256.689999999988</v>
      </c>
      <c r="F151" s="134">
        <v>36285.229999999996</v>
      </c>
      <c r="G151" s="134">
        <v>58553.48000000001</v>
      </c>
      <c r="H151" s="134">
        <v>74986.320000000007</v>
      </c>
      <c r="I151" s="134">
        <v>67276.520000000033</v>
      </c>
      <c r="J151" s="134">
        <v>56543.87000000001</v>
      </c>
      <c r="K151" s="134">
        <v>73465.730000000025</v>
      </c>
      <c r="L151" s="134">
        <v>79913.979999999952</v>
      </c>
      <c r="M151" s="134">
        <v>78647.499999999971</v>
      </c>
      <c r="N151" s="134">
        <v>79076.309999999983</v>
      </c>
      <c r="O151" s="134">
        <v>79076.309999999983</v>
      </c>
      <c r="P151" s="134">
        <v>79177.829999999973</v>
      </c>
      <c r="Q151" s="134">
        <f t="shared" si="3"/>
        <v>800259.7699999999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73541.919999999984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21924.659999999996</v>
      </c>
      <c r="F152" s="134">
        <v>26912.409999999996</v>
      </c>
      <c r="G152" s="134">
        <v>37115.79</v>
      </c>
      <c r="H152" s="134">
        <v>35300.699999999997</v>
      </c>
      <c r="I152" s="134">
        <v>27648.780000000002</v>
      </c>
      <c r="J152" s="134">
        <v>32094.25</v>
      </c>
      <c r="K152" s="134">
        <v>49781.45</v>
      </c>
      <c r="L152" s="134">
        <v>41892.559999999983</v>
      </c>
      <c r="M152" s="134">
        <v>41898.629999999983</v>
      </c>
      <c r="N152" s="134">
        <v>41851.559999999983</v>
      </c>
      <c r="O152" s="134">
        <v>41851.559999999983</v>
      </c>
      <c r="P152" s="134">
        <v>41763.39</v>
      </c>
      <c r="Q152" s="134">
        <f t="shared" si="3"/>
        <v>440035.74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48837.069999999992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1255500.8299999996</v>
      </c>
      <c r="F153" s="134">
        <v>1408042.8399999994</v>
      </c>
      <c r="G153" s="134">
        <v>1746503.0199999998</v>
      </c>
      <c r="H153" s="134">
        <v>1490112.8999999992</v>
      </c>
      <c r="I153" s="134">
        <v>1311269.3899999997</v>
      </c>
      <c r="J153" s="134">
        <v>1526637.9200000013</v>
      </c>
      <c r="K153" s="134">
        <v>2152101.4899999993</v>
      </c>
      <c r="L153" s="134">
        <v>4997880.0000000084</v>
      </c>
      <c r="M153" s="134">
        <v>4707683.2600000063</v>
      </c>
      <c r="N153" s="134">
        <v>4590641.6700000055</v>
      </c>
      <c r="O153" s="134">
        <v>4605084.5900000064</v>
      </c>
      <c r="P153" s="134">
        <v>3890125.4000000046</v>
      </c>
      <c r="Q153" s="134">
        <f t="shared" si="3"/>
        <v>33681583.310000025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2663543.669999999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162394.32999999996</v>
      </c>
      <c r="F154" s="134">
        <v>169710.59999999992</v>
      </c>
      <c r="G154" s="134">
        <v>199334.16000000003</v>
      </c>
      <c r="H154" s="134">
        <v>183381.86999999994</v>
      </c>
      <c r="I154" s="134">
        <v>186239.32000000004</v>
      </c>
      <c r="J154" s="134">
        <v>207458.64999999991</v>
      </c>
      <c r="K154" s="134">
        <v>196442.31</v>
      </c>
      <c r="L154" s="134">
        <v>189691.56999999998</v>
      </c>
      <c r="M154" s="134">
        <v>176277.67000000004</v>
      </c>
      <c r="N154" s="134">
        <v>253066.74999999997</v>
      </c>
      <c r="O154" s="134">
        <v>253104.88999999998</v>
      </c>
      <c r="P154" s="134">
        <v>254550.95999999993</v>
      </c>
      <c r="Q154" s="134">
        <f t="shared" si="3"/>
        <v>2431653.08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332104.92999999988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43767.989999999991</v>
      </c>
      <c r="F155" s="134">
        <v>44793.099999999991</v>
      </c>
      <c r="G155" s="134">
        <v>86445.02</v>
      </c>
      <c r="H155" s="134">
        <v>59674.290000000008</v>
      </c>
      <c r="I155" s="134">
        <v>80539.76999999999</v>
      </c>
      <c r="J155" s="134">
        <v>70730.820000000007</v>
      </c>
      <c r="K155" s="134">
        <v>81442.289999999994</v>
      </c>
      <c r="L155" s="134">
        <v>115602.72</v>
      </c>
      <c r="M155" s="134">
        <v>126825.20999999999</v>
      </c>
      <c r="N155" s="134">
        <v>137958.24000000002</v>
      </c>
      <c r="O155" s="134">
        <v>137958.24000000002</v>
      </c>
      <c r="P155" s="134">
        <v>137958.16999999995</v>
      </c>
      <c r="Q155" s="134">
        <f t="shared" si="3"/>
        <v>1123695.8599999999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88561.089999999982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352380.64000000013</v>
      </c>
      <c r="F156" s="134">
        <v>336712.09999999992</v>
      </c>
      <c r="G156" s="134">
        <v>681648.14000000025</v>
      </c>
      <c r="H156" s="134">
        <v>453694.17999999982</v>
      </c>
      <c r="I156" s="134">
        <v>2166646.0799999996</v>
      </c>
      <c r="J156" s="134">
        <v>711916.63999999966</v>
      </c>
      <c r="K156" s="134">
        <v>1384562.4799999995</v>
      </c>
      <c r="L156" s="134">
        <v>1768652.1399999994</v>
      </c>
      <c r="M156" s="134">
        <v>1569922.9899999995</v>
      </c>
      <c r="N156" s="134">
        <v>1656279.4499999995</v>
      </c>
      <c r="O156" s="134">
        <v>1685482.0199999998</v>
      </c>
      <c r="P156" s="134">
        <v>1583694.7799999993</v>
      </c>
      <c r="Q156" s="134">
        <f t="shared" si="3"/>
        <v>14351591.639999997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689092.74</v>
      </c>
      <c r="V156" s="130"/>
    </row>
    <row r="157" spans="2:22" x14ac:dyDescent="0.2">
      <c r="B157" s="128"/>
      <c r="C157" s="132">
        <v>40903</v>
      </c>
      <c r="D157" s="133" t="s">
        <v>70</v>
      </c>
      <c r="E157" s="134">
        <v>1586729.07</v>
      </c>
      <c r="F157" s="134">
        <v>7077604.9699999997</v>
      </c>
      <c r="G157" s="134">
        <v>5583586.3699999973</v>
      </c>
      <c r="H157" s="134">
        <v>3543901.14</v>
      </c>
      <c r="I157" s="134">
        <v>7730639.8800000008</v>
      </c>
      <c r="J157" s="134">
        <v>1887875.7700000005</v>
      </c>
      <c r="K157" s="134">
        <v>5664809.75</v>
      </c>
      <c r="L157" s="134">
        <v>2021640.3900000001</v>
      </c>
      <c r="M157" s="134">
        <v>2021640.6200000003</v>
      </c>
      <c r="N157" s="134">
        <v>2021640.9300000004</v>
      </c>
      <c r="O157" s="134">
        <v>2021640.8500000003</v>
      </c>
      <c r="P157" s="134">
        <v>2021643.87</v>
      </c>
      <c r="Q157" s="134">
        <f t="shared" si="3"/>
        <v>43183353.609999992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8664334.0399999991</v>
      </c>
      <c r="V157" s="130"/>
    </row>
    <row r="158" spans="2:22" x14ac:dyDescent="0.2">
      <c r="B158" s="128"/>
      <c r="C158" s="132">
        <v>40904</v>
      </c>
      <c r="D158" s="133" t="s">
        <v>54</v>
      </c>
      <c r="E158" s="134">
        <v>81295.940000000017</v>
      </c>
      <c r="F158" s="134">
        <v>80174.790000000008</v>
      </c>
      <c r="G158" s="134">
        <v>115717.32999999997</v>
      </c>
      <c r="H158" s="134">
        <v>111355.23</v>
      </c>
      <c r="I158" s="134">
        <v>111250.37000000001</v>
      </c>
      <c r="J158" s="134">
        <v>96673.540000000052</v>
      </c>
      <c r="K158" s="134">
        <v>96914.53</v>
      </c>
      <c r="L158" s="134">
        <v>90976.909999999989</v>
      </c>
      <c r="M158" s="134">
        <v>151513.04999999999</v>
      </c>
      <c r="N158" s="134">
        <v>123960.79999999999</v>
      </c>
      <c r="O158" s="134">
        <v>124959.05999999998</v>
      </c>
      <c r="P158" s="134">
        <v>77520.159999999974</v>
      </c>
      <c r="Q158" s="134">
        <f t="shared" si="3"/>
        <v>1262311.7100000002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161470.73000000004</v>
      </c>
      <c r="V158" s="130"/>
    </row>
    <row r="159" spans="2:22" x14ac:dyDescent="0.2">
      <c r="B159" s="128"/>
      <c r="C159" s="132">
        <v>40911</v>
      </c>
      <c r="D159" s="133" t="s">
        <v>55</v>
      </c>
      <c r="E159" s="134">
        <v>53449.210000000006</v>
      </c>
      <c r="F159" s="134">
        <v>53798.549999999996</v>
      </c>
      <c r="G159" s="134">
        <v>76606.899999999994</v>
      </c>
      <c r="H159" s="134">
        <v>63880.960000000006</v>
      </c>
      <c r="I159" s="134">
        <v>61248.899999999987</v>
      </c>
      <c r="J159" s="134">
        <v>68567.739999999991</v>
      </c>
      <c r="K159" s="134">
        <v>66232.31</v>
      </c>
      <c r="L159" s="134">
        <v>65290.91</v>
      </c>
      <c r="M159" s="134">
        <v>89347.29</v>
      </c>
      <c r="N159" s="134">
        <v>89347.29</v>
      </c>
      <c r="O159" s="134">
        <v>89347.29</v>
      </c>
      <c r="P159" s="134">
        <v>69347.75999999998</v>
      </c>
      <c r="Q159" s="134">
        <f t="shared" si="3"/>
        <v>846465.1100000001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107247.76000000001</v>
      </c>
      <c r="V159" s="130"/>
    </row>
    <row r="160" spans="2:22" x14ac:dyDescent="0.2">
      <c r="B160" s="128"/>
      <c r="C160" s="132">
        <v>40913</v>
      </c>
      <c r="D160" s="133" t="s">
        <v>57</v>
      </c>
      <c r="E160" s="134">
        <v>38290.219999999987</v>
      </c>
      <c r="F160" s="134">
        <v>34030.67</v>
      </c>
      <c r="G160" s="134">
        <v>53216.840000000011</v>
      </c>
      <c r="H160" s="134">
        <v>35247.010000000009</v>
      </c>
      <c r="I160" s="134">
        <v>33436.670000000006</v>
      </c>
      <c r="J160" s="134">
        <v>67193.510000000009</v>
      </c>
      <c r="K160" s="134">
        <v>62008.57</v>
      </c>
      <c r="L160" s="134">
        <v>55953.15</v>
      </c>
      <c r="M160" s="134">
        <v>55338.42</v>
      </c>
      <c r="N160" s="134">
        <v>67939.009999999995</v>
      </c>
      <c r="O160" s="134">
        <v>67939.009999999995</v>
      </c>
      <c r="P160" s="134">
        <v>65406.200000000004</v>
      </c>
      <c r="Q160" s="134">
        <f t="shared" si="3"/>
        <v>635999.27999999991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72320.889999999985</v>
      </c>
      <c r="V160" s="130"/>
    </row>
    <row r="161" spans="2:22" x14ac:dyDescent="0.2">
      <c r="B161" s="128"/>
      <c r="C161" s="132">
        <v>41101</v>
      </c>
      <c r="D161" s="133" t="s">
        <v>63</v>
      </c>
      <c r="E161" s="134">
        <v>2353563.9000000004</v>
      </c>
      <c r="F161" s="134">
        <v>571391.66000000027</v>
      </c>
      <c r="G161" s="134">
        <v>813075.8399999995</v>
      </c>
      <c r="H161" s="134">
        <v>5000057.9899999993</v>
      </c>
      <c r="I161" s="134">
        <v>3551356.2500000009</v>
      </c>
      <c r="J161" s="134">
        <v>3238013.7200000011</v>
      </c>
      <c r="K161" s="134">
        <v>4734478.53</v>
      </c>
      <c r="L161" s="134">
        <v>8166881.2300000004</v>
      </c>
      <c r="M161" s="134">
        <v>8407198.8200000003</v>
      </c>
      <c r="N161" s="134">
        <v>8407611.6999999993</v>
      </c>
      <c r="O161" s="134">
        <v>8405547.2000000011</v>
      </c>
      <c r="P161" s="134">
        <v>8206185.4399999967</v>
      </c>
      <c r="Q161" s="134">
        <f t="shared" si="3"/>
        <v>61855362.280000001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2924955.5600000005</v>
      </c>
      <c r="V161" s="130"/>
    </row>
    <row r="162" spans="2:22" x14ac:dyDescent="0.2">
      <c r="B162" s="128"/>
      <c r="C162" s="132">
        <v>41103</v>
      </c>
      <c r="D162" s="133" t="s">
        <v>64</v>
      </c>
      <c r="E162" s="134">
        <v>494929.58000000007</v>
      </c>
      <c r="F162" s="134">
        <v>483730.69</v>
      </c>
      <c r="G162" s="134">
        <v>488046.70999999996</v>
      </c>
      <c r="H162" s="134">
        <v>516752.80000000005</v>
      </c>
      <c r="I162" s="134">
        <v>543955.84000000008</v>
      </c>
      <c r="J162" s="134">
        <v>587600.63000000012</v>
      </c>
      <c r="K162" s="134">
        <v>552902.89999999979</v>
      </c>
      <c r="L162" s="134">
        <v>861099.85999999987</v>
      </c>
      <c r="M162" s="134">
        <v>843118.39999999991</v>
      </c>
      <c r="N162" s="134">
        <v>829108.95999999985</v>
      </c>
      <c r="O162" s="134">
        <v>830032.16</v>
      </c>
      <c r="P162" s="134">
        <v>466680.91</v>
      </c>
      <c r="Q162" s="134">
        <f t="shared" si="3"/>
        <v>7497959.4400000004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978660.27</v>
      </c>
      <c r="V162" s="130"/>
    </row>
    <row r="163" spans="2:22" x14ac:dyDescent="0.2">
      <c r="B163" s="128"/>
      <c r="C163" s="132">
        <v>41104</v>
      </c>
      <c r="D163" s="133" t="s">
        <v>65</v>
      </c>
      <c r="E163" s="134">
        <v>36384.93</v>
      </c>
      <c r="F163" s="134">
        <v>37602.94</v>
      </c>
      <c r="G163" s="134">
        <v>85651.55</v>
      </c>
      <c r="H163" s="134">
        <v>71909.58</v>
      </c>
      <c r="I163" s="134">
        <v>72131.060000000012</v>
      </c>
      <c r="J163" s="134">
        <v>51426.75</v>
      </c>
      <c r="K163" s="134">
        <v>81020.42</v>
      </c>
      <c r="L163" s="134">
        <v>494933.87</v>
      </c>
      <c r="M163" s="134">
        <v>94590.03</v>
      </c>
      <c r="N163" s="134">
        <v>94590.03</v>
      </c>
      <c r="O163" s="134">
        <v>94590.03</v>
      </c>
      <c r="P163" s="134">
        <v>94584.409999999974</v>
      </c>
      <c r="Q163" s="134">
        <f t="shared" si="3"/>
        <v>1309415.5999999999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73987.87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324817.13</v>
      </c>
      <c r="F164" s="134">
        <v>344967.35000000003</v>
      </c>
      <c r="G164" s="134">
        <v>306961.03000000003</v>
      </c>
      <c r="H164" s="134">
        <v>279877.07</v>
      </c>
      <c r="I164" s="134">
        <v>338679.37999999995</v>
      </c>
      <c r="J164" s="134">
        <v>307337.46000000014</v>
      </c>
      <c r="K164" s="134">
        <v>318449.57999999996</v>
      </c>
      <c r="L164" s="134">
        <v>596604.64999999967</v>
      </c>
      <c r="M164" s="134">
        <v>543302.50999999966</v>
      </c>
      <c r="N164" s="134">
        <v>522514.67</v>
      </c>
      <c r="O164" s="134">
        <v>543102.38999999966</v>
      </c>
      <c r="P164" s="134">
        <v>539890.35999999987</v>
      </c>
      <c r="Q164" s="134">
        <f t="shared" si="3"/>
        <v>4966503.5799999982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669784.48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194626.69</v>
      </c>
      <c r="F165" s="134">
        <v>203331.32</v>
      </c>
      <c r="G165" s="134">
        <v>491371.88000000006</v>
      </c>
      <c r="H165" s="134">
        <v>251847.69000000003</v>
      </c>
      <c r="I165" s="134">
        <v>312282.83999999997</v>
      </c>
      <c r="J165" s="134">
        <v>321477.64</v>
      </c>
      <c r="K165" s="134">
        <v>422593.16</v>
      </c>
      <c r="L165" s="134">
        <v>1385847.9900000005</v>
      </c>
      <c r="M165" s="134">
        <v>1812033.1500000004</v>
      </c>
      <c r="N165" s="134">
        <v>1404229.5000000005</v>
      </c>
      <c r="O165" s="134">
        <v>1399844.9200000004</v>
      </c>
      <c r="P165" s="134">
        <v>1222704.6499999999</v>
      </c>
      <c r="Q165" s="134">
        <f t="shared" si="3"/>
        <v>9422191.4300000016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397958.01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121119.44</v>
      </c>
      <c r="F166" s="134">
        <v>198062.15</v>
      </c>
      <c r="G166" s="134">
        <v>196889.09</v>
      </c>
      <c r="H166" s="134">
        <v>256418.99</v>
      </c>
      <c r="I166" s="134">
        <v>221768.96999999997</v>
      </c>
      <c r="J166" s="134">
        <v>230732.01</v>
      </c>
      <c r="K166" s="134">
        <v>2262608.4300000002</v>
      </c>
      <c r="L166" s="134">
        <v>229586.72</v>
      </c>
      <c r="M166" s="134">
        <v>200115.63999999998</v>
      </c>
      <c r="N166" s="134">
        <v>235114.18</v>
      </c>
      <c r="O166" s="134">
        <v>234837.67</v>
      </c>
      <c r="P166" s="134">
        <v>233935.83000000005</v>
      </c>
      <c r="Q166" s="134">
        <f t="shared" si="3"/>
        <v>4621189.120000001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319181.58999999997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331003.04000000004</v>
      </c>
      <c r="F167" s="134">
        <v>598497.5199999999</v>
      </c>
      <c r="G167" s="134">
        <v>781029.9099999998</v>
      </c>
      <c r="H167" s="134">
        <v>585135.90999999992</v>
      </c>
      <c r="I167" s="134">
        <v>568227.96000000008</v>
      </c>
      <c r="J167" s="134">
        <v>522445.5799999999</v>
      </c>
      <c r="K167" s="134">
        <v>671287.77999999991</v>
      </c>
      <c r="L167" s="134">
        <v>969235.37999999989</v>
      </c>
      <c r="M167" s="134">
        <v>1047856.9499999998</v>
      </c>
      <c r="N167" s="134">
        <v>1004272.9599999997</v>
      </c>
      <c r="O167" s="134">
        <v>1010761.6599999999</v>
      </c>
      <c r="P167" s="134">
        <v>829924.32999999973</v>
      </c>
      <c r="Q167" s="134">
        <f t="shared" si="3"/>
        <v>8919678.9800000004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929500.55999999994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388580.98000000004</v>
      </c>
      <c r="F168" s="134">
        <v>408063.20999999996</v>
      </c>
      <c r="G168" s="134">
        <v>515699.38999999978</v>
      </c>
      <c r="H168" s="134">
        <v>484003.8400000002</v>
      </c>
      <c r="I168" s="134">
        <v>489039.39999999979</v>
      </c>
      <c r="J168" s="134">
        <v>472546.08999999973</v>
      </c>
      <c r="K168" s="134">
        <v>531767.64000000013</v>
      </c>
      <c r="L168" s="134">
        <v>707975.77</v>
      </c>
      <c r="M168" s="134">
        <v>695793.45999999973</v>
      </c>
      <c r="N168" s="134">
        <v>690019.2699999999</v>
      </c>
      <c r="O168" s="134">
        <v>690001.07</v>
      </c>
      <c r="P168" s="134">
        <v>661959.67000000051</v>
      </c>
      <c r="Q168" s="134">
        <f t="shared" si="3"/>
        <v>6735449.79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796644.19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1306054.5600000003</v>
      </c>
      <c r="F169" s="134">
        <v>1107203.51</v>
      </c>
      <c r="G169" s="134">
        <v>9956009.5299999993</v>
      </c>
      <c r="H169" s="134">
        <v>2285394.9199999995</v>
      </c>
      <c r="I169" s="134">
        <v>1918259.8699999999</v>
      </c>
      <c r="J169" s="134">
        <v>1959668.0599999998</v>
      </c>
      <c r="K169" s="134">
        <v>2832318.1900000004</v>
      </c>
      <c r="L169" s="134">
        <v>3279064.1600000006</v>
      </c>
      <c r="M169" s="134">
        <v>3134468.8900000006</v>
      </c>
      <c r="N169" s="134">
        <v>3134468.8900000006</v>
      </c>
      <c r="O169" s="134">
        <v>3133855.9000000004</v>
      </c>
      <c r="P169" s="134">
        <v>2624632.1600000006</v>
      </c>
      <c r="Q169" s="134">
        <f t="shared" si="3"/>
        <v>36671398.640000008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2413258.0700000003</v>
      </c>
      <c r="V169" s="130"/>
    </row>
    <row r="170" spans="2:22" x14ac:dyDescent="0.2">
      <c r="B170" s="128"/>
      <c r="C170" s="132">
        <v>41801</v>
      </c>
      <c r="D170" s="133" t="s">
        <v>72</v>
      </c>
      <c r="E170" s="134">
        <v>111800.31000000008</v>
      </c>
      <c r="F170" s="134">
        <v>139676.29</v>
      </c>
      <c r="G170" s="134">
        <v>153610.29</v>
      </c>
      <c r="H170" s="134">
        <v>198490.13</v>
      </c>
      <c r="I170" s="134">
        <v>171913.88999999998</v>
      </c>
      <c r="J170" s="134">
        <v>195716.79999999996</v>
      </c>
      <c r="K170" s="134">
        <v>191592.95000000007</v>
      </c>
      <c r="L170" s="134">
        <v>434706.38000000024</v>
      </c>
      <c r="M170" s="134">
        <v>341525.66000000027</v>
      </c>
      <c r="N170" s="134">
        <v>333738.01000000024</v>
      </c>
      <c r="O170" s="134">
        <v>343325.00000000023</v>
      </c>
      <c r="P170" s="134">
        <v>345588.59000000037</v>
      </c>
      <c r="Q170" s="134">
        <f t="shared" si="3"/>
        <v>2961684.3000000012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251476.60000000009</v>
      </c>
      <c r="V170" s="130"/>
    </row>
    <row r="171" spans="2:22" x14ac:dyDescent="0.2">
      <c r="B171" s="128"/>
      <c r="C171" s="132">
        <v>42001</v>
      </c>
      <c r="D171" s="133" t="s">
        <v>73</v>
      </c>
      <c r="E171" s="134">
        <v>265520.24000000011</v>
      </c>
      <c r="F171" s="134">
        <v>297214.23000000004</v>
      </c>
      <c r="G171" s="134">
        <v>828648.73999999964</v>
      </c>
      <c r="H171" s="134">
        <v>1514066.4500000002</v>
      </c>
      <c r="I171" s="134">
        <v>2159927.85</v>
      </c>
      <c r="J171" s="134">
        <v>539689.67999999993</v>
      </c>
      <c r="K171" s="134">
        <v>769562.75999999989</v>
      </c>
      <c r="L171" s="134">
        <v>988886.84999999986</v>
      </c>
      <c r="M171" s="134">
        <v>935108.19999999984</v>
      </c>
      <c r="N171" s="134">
        <v>943465.49999999988</v>
      </c>
      <c r="O171" s="134">
        <v>945286.84999999986</v>
      </c>
      <c r="P171" s="134">
        <v>945323.42999999982</v>
      </c>
      <c r="Q171" s="134">
        <f t="shared" si="3"/>
        <v>11132700.779999997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562734.4700000002</v>
      </c>
      <c r="V171" s="130"/>
    </row>
    <row r="172" spans="2:22" x14ac:dyDescent="0.2">
      <c r="B172" s="128"/>
      <c r="C172" s="132">
        <v>42002</v>
      </c>
      <c r="D172" s="133" t="s">
        <v>74</v>
      </c>
      <c r="E172" s="134">
        <v>104125.79000000004</v>
      </c>
      <c r="F172" s="134">
        <v>107805.65999999997</v>
      </c>
      <c r="G172" s="134">
        <v>198651.7699999999</v>
      </c>
      <c r="H172" s="134">
        <v>165870.23000000001</v>
      </c>
      <c r="I172" s="134">
        <v>167635.16000000003</v>
      </c>
      <c r="J172" s="134">
        <v>186815.5799999999</v>
      </c>
      <c r="K172" s="134">
        <v>182423.90000000008</v>
      </c>
      <c r="L172" s="134">
        <v>196092.41999999995</v>
      </c>
      <c r="M172" s="134">
        <v>242844.52000000002</v>
      </c>
      <c r="N172" s="134">
        <v>257867.92</v>
      </c>
      <c r="O172" s="134">
        <v>258313.34999999998</v>
      </c>
      <c r="P172" s="134">
        <v>258442.82</v>
      </c>
      <c r="Q172" s="134">
        <f t="shared" si="3"/>
        <v>2326889.1199999996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211931.45</v>
      </c>
      <c r="V172" s="130"/>
    </row>
    <row r="173" spans="2:22" x14ac:dyDescent="0.2">
      <c r="B173" s="128"/>
      <c r="C173" s="132">
        <v>42005</v>
      </c>
      <c r="D173" s="133" t="s">
        <v>130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356303.18000000005</v>
      </c>
      <c r="M173" s="134">
        <v>356303.18000000005</v>
      </c>
      <c r="N173" s="134">
        <v>356303.18000000005</v>
      </c>
      <c r="O173" s="134">
        <v>356303.18000000005</v>
      </c>
      <c r="P173" s="134">
        <v>356303.18</v>
      </c>
      <c r="Q173" s="134">
        <f t="shared" si="3"/>
        <v>1781515.9000000001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130"/>
    </row>
    <row r="174" spans="2:22" x14ac:dyDescent="0.2">
      <c r="B174" s="128"/>
      <c r="C174" s="132">
        <v>42101</v>
      </c>
      <c r="D174" s="133" t="s">
        <v>75</v>
      </c>
      <c r="E174" s="134">
        <v>622355.91000000015</v>
      </c>
      <c r="F174" s="134">
        <v>311393.96000000002</v>
      </c>
      <c r="G174" s="134">
        <v>4445327.6900000013</v>
      </c>
      <c r="H174" s="134">
        <v>390308.9499999999</v>
      </c>
      <c r="I174" s="134">
        <v>67023.98</v>
      </c>
      <c r="J174" s="134">
        <v>346477.04</v>
      </c>
      <c r="K174" s="134">
        <v>3610058.66</v>
      </c>
      <c r="L174" s="134">
        <v>714466</v>
      </c>
      <c r="M174" s="134">
        <v>539466.48</v>
      </c>
      <c r="N174" s="134">
        <v>546932.03</v>
      </c>
      <c r="O174" s="134">
        <v>538300.19000000006</v>
      </c>
      <c r="P174" s="134">
        <v>538378.23</v>
      </c>
      <c r="Q174" s="134">
        <f t="shared" si="3"/>
        <v>12670489.120000001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933749.87000000011</v>
      </c>
      <c r="V174" s="130"/>
    </row>
    <row r="175" spans="2:22" x14ac:dyDescent="0.2">
      <c r="B175" s="128"/>
      <c r="C175" s="132">
        <v>42501</v>
      </c>
      <c r="D175" s="133" t="s">
        <v>140</v>
      </c>
      <c r="E175" s="134">
        <v>0</v>
      </c>
      <c r="F175" s="134">
        <v>0</v>
      </c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923565.33000000007</v>
      </c>
      <c r="M175" s="134">
        <v>922980.23000000021</v>
      </c>
      <c r="N175" s="134">
        <v>914633.1100000001</v>
      </c>
      <c r="O175" s="134">
        <v>913202.9700000002</v>
      </c>
      <c r="P175" s="134">
        <v>870398.66000000015</v>
      </c>
      <c r="Q175" s="134">
        <f t="shared" si="3"/>
        <v>4544780.3000000007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30"/>
    </row>
    <row r="176" spans="2:22" x14ac:dyDescent="0.2">
      <c r="B176" s="128"/>
      <c r="C176" s="132">
        <v>42701</v>
      </c>
      <c r="D176" s="133" t="s">
        <v>131</v>
      </c>
      <c r="E176" s="134">
        <v>162814.07999999996</v>
      </c>
      <c r="F176" s="134">
        <v>102673.91000000005</v>
      </c>
      <c r="G176" s="134">
        <v>404610.99999999994</v>
      </c>
      <c r="H176" s="134">
        <v>330372.70999999996</v>
      </c>
      <c r="I176" s="134">
        <v>163958.04999999996</v>
      </c>
      <c r="J176" s="134">
        <v>169866.59000000003</v>
      </c>
      <c r="K176" s="134">
        <v>226699.89999999997</v>
      </c>
      <c r="L176" s="134">
        <v>383087.00000000017</v>
      </c>
      <c r="M176" s="134">
        <v>368244.98000000039</v>
      </c>
      <c r="N176" s="134">
        <v>370036.6200000004</v>
      </c>
      <c r="O176" s="134">
        <v>371655.34000000043</v>
      </c>
      <c r="P176" s="134">
        <v>370623.43000000011</v>
      </c>
      <c r="Q176" s="134">
        <f t="shared" si="3"/>
        <v>3424643.6100000017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265487.99</v>
      </c>
      <c r="V176" s="130"/>
    </row>
    <row r="177" spans="2:22" x14ac:dyDescent="0.2">
      <c r="B177" s="128"/>
      <c r="C177" s="132">
        <v>42703</v>
      </c>
      <c r="D177" s="133" t="s">
        <v>59</v>
      </c>
      <c r="E177" s="134">
        <v>1427432.77</v>
      </c>
      <c r="F177" s="134">
        <v>2085799.5099999998</v>
      </c>
      <c r="G177" s="134">
        <v>9340608.9699999951</v>
      </c>
      <c r="H177" s="134">
        <v>15522777.330000004</v>
      </c>
      <c r="I177" s="134">
        <v>9348677.8399999961</v>
      </c>
      <c r="J177" s="134">
        <v>12341480.550000001</v>
      </c>
      <c r="K177" s="134">
        <v>20264406.690000005</v>
      </c>
      <c r="L177" s="134">
        <v>11976970.369999995</v>
      </c>
      <c r="M177" s="134">
        <v>16359443.929999992</v>
      </c>
      <c r="N177" s="134">
        <v>15342813.819999998</v>
      </c>
      <c r="O177" s="134">
        <v>18544052.270000007</v>
      </c>
      <c r="P177" s="134">
        <v>46613463.95000001</v>
      </c>
      <c r="Q177" s="134">
        <f t="shared" si="3"/>
        <v>179167928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3513232.28</v>
      </c>
      <c r="V177" s="130"/>
    </row>
    <row r="178" spans="2:22" x14ac:dyDescent="0.2">
      <c r="B178" s="128"/>
      <c r="C178" s="132">
        <v>42704</v>
      </c>
      <c r="D178" s="133" t="s">
        <v>60</v>
      </c>
      <c r="E178" s="134">
        <v>1216736.2899999998</v>
      </c>
      <c r="F178" s="134">
        <v>872827.16</v>
      </c>
      <c r="G178" s="134">
        <v>1896803.95</v>
      </c>
      <c r="H178" s="134">
        <v>1230342.9700000002</v>
      </c>
      <c r="I178" s="134">
        <v>1418094.82</v>
      </c>
      <c r="J178" s="134">
        <v>1479311.2999999998</v>
      </c>
      <c r="K178" s="134">
        <v>1384179.29</v>
      </c>
      <c r="L178" s="134">
        <v>3395903.0300000003</v>
      </c>
      <c r="M178" s="134">
        <v>3835915.18</v>
      </c>
      <c r="N178" s="134">
        <v>3020879.3200000003</v>
      </c>
      <c r="O178" s="134">
        <v>2549119.94</v>
      </c>
      <c r="P178" s="134">
        <v>2537436.39</v>
      </c>
      <c r="Q178" s="134">
        <f t="shared" si="3"/>
        <v>24837549.640000001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2089563.4499999997</v>
      </c>
      <c r="V178" s="130"/>
    </row>
    <row r="179" spans="2:22" ht="38.25" x14ac:dyDescent="0.2">
      <c r="B179" s="128"/>
      <c r="C179" s="132">
        <v>42705</v>
      </c>
      <c r="D179" s="133" t="s">
        <v>61</v>
      </c>
      <c r="E179" s="134">
        <v>1367.1299999999994</v>
      </c>
      <c r="F179" s="134">
        <v>990.42999999999984</v>
      </c>
      <c r="G179" s="134">
        <v>5009.2899999999991</v>
      </c>
      <c r="H179" s="134">
        <v>4031.44</v>
      </c>
      <c r="I179" s="134">
        <v>4002.88</v>
      </c>
      <c r="J179" s="134">
        <v>22347.34</v>
      </c>
      <c r="K179" s="134">
        <v>2124.8200000000002</v>
      </c>
      <c r="L179" s="134">
        <v>8509.1400000000031</v>
      </c>
      <c r="M179" s="134">
        <v>8233.5499999999993</v>
      </c>
      <c r="N179" s="134">
        <v>8270.89</v>
      </c>
      <c r="O179" s="134">
        <v>8337.86</v>
      </c>
      <c r="P179" s="134">
        <v>8337.7799999999988</v>
      </c>
      <c r="Q179" s="134">
        <f t="shared" si="3"/>
        <v>81562.55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2357.5599999999995</v>
      </c>
      <c r="V179" s="130"/>
    </row>
    <row r="180" spans="2:22" x14ac:dyDescent="0.2">
      <c r="B180" s="128"/>
      <c r="C180" s="132">
        <v>42801</v>
      </c>
      <c r="D180" s="133" t="s">
        <v>125</v>
      </c>
      <c r="E180" s="134">
        <v>86716.700000000012</v>
      </c>
      <c r="F180" s="134">
        <v>71841.070000000036</v>
      </c>
      <c r="G180" s="134">
        <v>3114073.66</v>
      </c>
      <c r="H180" s="134">
        <v>189705.44999999998</v>
      </c>
      <c r="I180" s="134">
        <v>1133422.6599999999</v>
      </c>
      <c r="J180" s="134">
        <v>142540.23000000004</v>
      </c>
      <c r="K180" s="134">
        <v>126444.56</v>
      </c>
      <c r="L180" s="134">
        <v>253668.57000000036</v>
      </c>
      <c r="M180" s="134">
        <v>492729.72000000032</v>
      </c>
      <c r="N180" s="134">
        <v>456346.72000000032</v>
      </c>
      <c r="O180" s="134">
        <v>224792.72000000035</v>
      </c>
      <c r="P180" s="134">
        <v>576062.77</v>
      </c>
      <c r="Q180" s="134">
        <f t="shared" si="3"/>
        <v>6868344.8300000019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158557.77000000005</v>
      </c>
      <c r="V180" s="130"/>
    </row>
    <row r="181" spans="2:22" x14ac:dyDescent="0.2">
      <c r="B181" s="128"/>
      <c r="C181" s="132">
        <v>42802</v>
      </c>
      <c r="D181" s="133" t="s">
        <v>58</v>
      </c>
      <c r="E181" s="134">
        <v>99975.000000000029</v>
      </c>
      <c r="F181" s="134">
        <v>88867.45</v>
      </c>
      <c r="G181" s="134">
        <v>107560.90999999997</v>
      </c>
      <c r="H181" s="134">
        <v>89166.19</v>
      </c>
      <c r="I181" s="134">
        <v>96282.830000000016</v>
      </c>
      <c r="J181" s="134">
        <v>94260.880000000034</v>
      </c>
      <c r="K181" s="134">
        <v>133296.49000000002</v>
      </c>
      <c r="L181" s="134">
        <v>271520.18000000011</v>
      </c>
      <c r="M181" s="134">
        <v>262743.44000000012</v>
      </c>
      <c r="N181" s="134">
        <v>259549.50000000012</v>
      </c>
      <c r="O181" s="134">
        <v>259603.44000000012</v>
      </c>
      <c r="P181" s="134">
        <v>245633.98000000016</v>
      </c>
      <c r="Q181" s="134">
        <f t="shared" si="3"/>
        <v>2008460.290000001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188842.45</v>
      </c>
      <c r="V181" s="130"/>
    </row>
    <row r="182" spans="2:22" x14ac:dyDescent="0.2">
      <c r="B182" s="128"/>
      <c r="C182" s="132">
        <v>42901</v>
      </c>
      <c r="D182" s="133" t="s">
        <v>126</v>
      </c>
      <c r="E182" s="134">
        <v>20828560.559999999</v>
      </c>
      <c r="F182" s="134">
        <v>24344846.539999999</v>
      </c>
      <c r="G182" s="134">
        <v>23953775.470000003</v>
      </c>
      <c r="H182" s="134">
        <v>22356041.179999992</v>
      </c>
      <c r="I182" s="134">
        <v>21767991.690000005</v>
      </c>
      <c r="J182" s="134">
        <v>22599827.489999991</v>
      </c>
      <c r="K182" s="134">
        <v>23863623.449999999</v>
      </c>
      <c r="L182" s="134">
        <v>25580939.539999984</v>
      </c>
      <c r="M182" s="134">
        <v>19160391.549999986</v>
      </c>
      <c r="N182" s="134">
        <v>19151637.099999987</v>
      </c>
      <c r="O182" s="134">
        <v>19041438.999999985</v>
      </c>
      <c r="P182" s="134">
        <v>11353086.739999983</v>
      </c>
      <c r="Q182" s="134">
        <f t="shared" si="3"/>
        <v>254002160.30999991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45173407.099999994</v>
      </c>
      <c r="V182" s="130"/>
    </row>
    <row r="183" spans="2:22" x14ac:dyDescent="0.2">
      <c r="B183" s="128"/>
      <c r="C183" s="132">
        <v>42902</v>
      </c>
      <c r="D183" s="133" t="s">
        <v>45</v>
      </c>
      <c r="E183" s="134">
        <v>24411.210000000003</v>
      </c>
      <c r="F183" s="134">
        <v>24214.81</v>
      </c>
      <c r="G183" s="134">
        <v>45518.969999999979</v>
      </c>
      <c r="H183" s="134">
        <v>40520.429999999993</v>
      </c>
      <c r="I183" s="134">
        <v>35735.619999999995</v>
      </c>
      <c r="J183" s="134">
        <v>33860.21</v>
      </c>
      <c r="K183" s="134">
        <v>37341.759999999995</v>
      </c>
      <c r="L183" s="134">
        <v>32910.650000000009</v>
      </c>
      <c r="M183" s="134">
        <v>38956.060000000005</v>
      </c>
      <c r="N183" s="134">
        <v>44857.36</v>
      </c>
      <c r="O183" s="134">
        <v>44918.95</v>
      </c>
      <c r="P183" s="134">
        <v>43860.110000000008</v>
      </c>
      <c r="Q183" s="134">
        <f t="shared" si="3"/>
        <v>447106.13999999996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48626.020000000004</v>
      </c>
      <c r="V183" s="130"/>
    </row>
    <row r="184" spans="2:22" ht="25.5" x14ac:dyDescent="0.2">
      <c r="B184" s="128"/>
      <c r="C184" s="132">
        <v>43001</v>
      </c>
      <c r="D184" s="133" t="s">
        <v>127</v>
      </c>
      <c r="E184" s="134">
        <v>52263.840000000004</v>
      </c>
      <c r="F184" s="134">
        <v>49125.950000000012</v>
      </c>
      <c r="G184" s="134">
        <v>73665.609999999986</v>
      </c>
      <c r="H184" s="134">
        <v>580004.43999999994</v>
      </c>
      <c r="I184" s="134">
        <v>69042.61</v>
      </c>
      <c r="J184" s="134">
        <v>53434.030000000006</v>
      </c>
      <c r="K184" s="134">
        <v>105538.77</v>
      </c>
      <c r="L184" s="134">
        <v>582436.84999999986</v>
      </c>
      <c r="M184" s="134">
        <v>680809.81999999983</v>
      </c>
      <c r="N184" s="134">
        <v>598700.82999999984</v>
      </c>
      <c r="O184" s="134">
        <v>598006.68999999994</v>
      </c>
      <c r="P184" s="134">
        <v>501107.09</v>
      </c>
      <c r="Q184" s="134">
        <f t="shared" si="3"/>
        <v>3944136.53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101389.79000000001</v>
      </c>
      <c r="V184" s="130"/>
    </row>
    <row r="185" spans="2:22" x14ac:dyDescent="0.2">
      <c r="B185" s="128"/>
      <c r="C185" s="132">
        <v>43101</v>
      </c>
      <c r="D185" s="133" t="s">
        <v>132</v>
      </c>
      <c r="E185" s="134">
        <v>39727.549999999988</v>
      </c>
      <c r="F185" s="134">
        <v>41114.549999999996</v>
      </c>
      <c r="G185" s="134">
        <v>47485.100000000006</v>
      </c>
      <c r="H185" s="134">
        <v>154148.78</v>
      </c>
      <c r="I185" s="134">
        <v>308826.42000000004</v>
      </c>
      <c r="J185" s="134">
        <v>216978.94</v>
      </c>
      <c r="K185" s="134">
        <v>52431.759999999995</v>
      </c>
      <c r="L185" s="134">
        <v>95262.409999999989</v>
      </c>
      <c r="M185" s="134">
        <v>107433.52999999998</v>
      </c>
      <c r="N185" s="134">
        <v>111962.18999999997</v>
      </c>
      <c r="O185" s="134">
        <v>111962.18999999997</v>
      </c>
      <c r="P185" s="134">
        <v>111962.31999999995</v>
      </c>
      <c r="Q185" s="134">
        <f t="shared" ref="Q185:Q217" si="4">SUM(E185:P185)</f>
        <v>1399295.7399999998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80842.099999999977</v>
      </c>
      <c r="V185" s="130"/>
    </row>
    <row r="186" spans="2:22" x14ac:dyDescent="0.2">
      <c r="B186" s="128"/>
      <c r="C186" s="132">
        <v>43201</v>
      </c>
      <c r="D186" s="133" t="s">
        <v>128</v>
      </c>
      <c r="E186" s="134">
        <v>31806.950000000004</v>
      </c>
      <c r="F186" s="134">
        <v>29693.95</v>
      </c>
      <c r="G186" s="134">
        <v>32047.390000000003</v>
      </c>
      <c r="H186" s="134">
        <v>110927.57</v>
      </c>
      <c r="I186" s="134">
        <v>111679.23</v>
      </c>
      <c r="J186" s="134">
        <v>111374.23000000001</v>
      </c>
      <c r="K186" s="134">
        <v>100655.88</v>
      </c>
      <c r="L186" s="134">
        <v>7845.88</v>
      </c>
      <c r="M186" s="134">
        <v>7845.88</v>
      </c>
      <c r="N186" s="134">
        <v>7845.88</v>
      </c>
      <c r="O186" s="134">
        <v>7845.88</v>
      </c>
      <c r="P186" s="134">
        <v>47845.86</v>
      </c>
      <c r="Q186" s="134">
        <f t="shared" si="4"/>
        <v>607414.58000000007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61500.900000000009</v>
      </c>
      <c r="V186" s="130"/>
    </row>
    <row r="187" spans="2:22" x14ac:dyDescent="0.2">
      <c r="B187" s="128"/>
      <c r="C187" s="132">
        <v>43202</v>
      </c>
      <c r="D187" s="133" t="s">
        <v>62</v>
      </c>
      <c r="E187" s="134">
        <v>10074.780000000001</v>
      </c>
      <c r="F187" s="134">
        <v>48000.93</v>
      </c>
      <c r="G187" s="134">
        <v>64545.879999999983</v>
      </c>
      <c r="H187" s="134">
        <v>30091.18</v>
      </c>
      <c r="I187" s="134">
        <v>26321.109999999997</v>
      </c>
      <c r="J187" s="134">
        <v>20603.250000000007</v>
      </c>
      <c r="K187" s="134">
        <v>20687.91</v>
      </c>
      <c r="L187" s="134">
        <v>99589.439999999988</v>
      </c>
      <c r="M187" s="134">
        <v>99285.73</v>
      </c>
      <c r="N187" s="134">
        <v>99190.68</v>
      </c>
      <c r="O187" s="134">
        <v>98939.12999999999</v>
      </c>
      <c r="P187" s="134">
        <v>85683.409999999974</v>
      </c>
      <c r="Q187" s="134">
        <f t="shared" si="4"/>
        <v>703013.42999999993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58075.71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183020.92999999996</v>
      </c>
      <c r="F188" s="134">
        <v>464663.41000000003</v>
      </c>
      <c r="G188" s="134">
        <v>513409.21</v>
      </c>
      <c r="H188" s="134">
        <v>311544.33999999991</v>
      </c>
      <c r="I188" s="134">
        <v>164447.9</v>
      </c>
      <c r="J188" s="134">
        <v>307018.71000000002</v>
      </c>
      <c r="K188" s="134">
        <v>360884.85999999993</v>
      </c>
      <c r="L188" s="134">
        <v>352790.96000000008</v>
      </c>
      <c r="M188" s="134">
        <v>305865.99000000005</v>
      </c>
      <c r="N188" s="134">
        <v>302625.02</v>
      </c>
      <c r="O188" s="134">
        <v>284640.52000000008</v>
      </c>
      <c r="P188" s="134">
        <v>217268.26999999993</v>
      </c>
      <c r="Q188" s="134">
        <f t="shared" si="4"/>
        <v>3768180.12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647684.34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145341.88999999998</v>
      </c>
      <c r="F189" s="134">
        <v>128569.70999999996</v>
      </c>
      <c r="G189" s="134">
        <v>114556.82</v>
      </c>
      <c r="H189" s="134">
        <v>216450.01</v>
      </c>
      <c r="I189" s="134">
        <v>151339.19999999995</v>
      </c>
      <c r="J189" s="134">
        <v>284635.56999999995</v>
      </c>
      <c r="K189" s="134">
        <v>263958.72000000003</v>
      </c>
      <c r="L189" s="134">
        <v>354515.18000000017</v>
      </c>
      <c r="M189" s="134">
        <v>339474.38000000006</v>
      </c>
      <c r="N189" s="134">
        <v>337777.06000000006</v>
      </c>
      <c r="O189" s="134">
        <v>338579.72000000009</v>
      </c>
      <c r="P189" s="134">
        <v>256826.2</v>
      </c>
      <c r="Q189" s="134">
        <f t="shared" si="4"/>
        <v>2932024.4600000004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273911.59999999998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155920.00000000009</v>
      </c>
      <c r="F190" s="134">
        <v>148279.90000000005</v>
      </c>
      <c r="G190" s="134">
        <v>165817.56000000003</v>
      </c>
      <c r="H190" s="134">
        <v>121388.21</v>
      </c>
      <c r="I190" s="134">
        <v>142782.96000000005</v>
      </c>
      <c r="J190" s="134">
        <v>120919.38000000002</v>
      </c>
      <c r="K190" s="134">
        <v>124493.44999999997</v>
      </c>
      <c r="L190" s="134">
        <v>325939.96000000014</v>
      </c>
      <c r="M190" s="134">
        <v>327934.3600000001</v>
      </c>
      <c r="N190" s="134">
        <v>325902.16000000015</v>
      </c>
      <c r="O190" s="134">
        <v>326697.16000000015</v>
      </c>
      <c r="P190" s="134">
        <v>204712.79999999996</v>
      </c>
      <c r="Q190" s="134">
        <f t="shared" si="4"/>
        <v>2490787.9000000004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304199.90000000014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171609.13999999993</v>
      </c>
      <c r="F191" s="134">
        <v>184412.75999999998</v>
      </c>
      <c r="G191" s="134">
        <v>280440.32999999996</v>
      </c>
      <c r="H191" s="134">
        <v>240508.56999999998</v>
      </c>
      <c r="I191" s="134">
        <v>232992.48000000007</v>
      </c>
      <c r="J191" s="134">
        <v>231810.95000000007</v>
      </c>
      <c r="K191" s="134">
        <v>247538.96000000002</v>
      </c>
      <c r="L191" s="134">
        <v>324017.76000000007</v>
      </c>
      <c r="M191" s="134">
        <v>403322.83000000025</v>
      </c>
      <c r="N191" s="134">
        <v>367461.7800000002</v>
      </c>
      <c r="O191" s="134">
        <v>374831.53000000014</v>
      </c>
      <c r="P191" s="134">
        <v>395034.99000000034</v>
      </c>
      <c r="Q191" s="134">
        <f t="shared" si="4"/>
        <v>3453982.080000001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356021.89999999991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3637.13</v>
      </c>
      <c r="F192" s="134">
        <v>1470.4599999999998</v>
      </c>
      <c r="G192" s="134">
        <v>4477.95</v>
      </c>
      <c r="H192" s="134">
        <v>8937.68</v>
      </c>
      <c r="I192" s="134">
        <v>4080.6399999999994</v>
      </c>
      <c r="J192" s="134">
        <v>4316.3500000000004</v>
      </c>
      <c r="K192" s="134">
        <v>4296.76</v>
      </c>
      <c r="L192" s="134">
        <v>10333.810000000001</v>
      </c>
      <c r="M192" s="134">
        <v>10333.810000000001</v>
      </c>
      <c r="N192" s="134">
        <v>10333.810000000001</v>
      </c>
      <c r="O192" s="134">
        <v>10333.810000000001</v>
      </c>
      <c r="P192" s="134">
        <v>9007.5499999999993</v>
      </c>
      <c r="Q192" s="134">
        <f t="shared" si="4"/>
        <v>81559.759999999995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5107.59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157607.97000000003</v>
      </c>
      <c r="F193" s="134">
        <v>164396.13000000003</v>
      </c>
      <c r="G193" s="134">
        <v>838115.2</v>
      </c>
      <c r="H193" s="134">
        <v>228820.41</v>
      </c>
      <c r="I193" s="134">
        <v>169931.49000000002</v>
      </c>
      <c r="J193" s="134">
        <v>229710.13000000003</v>
      </c>
      <c r="K193" s="134">
        <v>189715.35000000003</v>
      </c>
      <c r="L193" s="134">
        <v>515362.57999999996</v>
      </c>
      <c r="M193" s="134">
        <v>535555.83999999997</v>
      </c>
      <c r="N193" s="134">
        <v>523509.51000000007</v>
      </c>
      <c r="O193" s="134">
        <v>502186.16000000009</v>
      </c>
      <c r="P193" s="134">
        <v>408434.52000000008</v>
      </c>
      <c r="Q193" s="134">
        <f t="shared" si="4"/>
        <v>4463345.290000001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322004.10000000009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164922.30000000002</v>
      </c>
      <c r="F194" s="134">
        <v>178209.01</v>
      </c>
      <c r="G194" s="134">
        <v>224691.78999999998</v>
      </c>
      <c r="H194" s="134">
        <v>150824.89000000001</v>
      </c>
      <c r="I194" s="134">
        <v>298174.69999999995</v>
      </c>
      <c r="J194" s="134">
        <v>274750.72999999992</v>
      </c>
      <c r="K194" s="134">
        <v>425920.64999999997</v>
      </c>
      <c r="L194" s="134">
        <v>293547.39000000007</v>
      </c>
      <c r="M194" s="134">
        <v>293929.95</v>
      </c>
      <c r="N194" s="134">
        <v>292542.42000000004</v>
      </c>
      <c r="O194" s="134">
        <v>292542.42000000004</v>
      </c>
      <c r="P194" s="134">
        <v>295255.3</v>
      </c>
      <c r="Q194" s="134">
        <f t="shared" si="4"/>
        <v>3185311.55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343131.31000000006</v>
      </c>
      <c r="V194" s="130"/>
    </row>
    <row r="195" spans="2:22" x14ac:dyDescent="0.2">
      <c r="B195" s="128"/>
      <c r="C195" s="132">
        <v>43601</v>
      </c>
      <c r="D195" s="133" t="s">
        <v>135</v>
      </c>
      <c r="E195" s="134">
        <v>39850.589999999997</v>
      </c>
      <c r="F195" s="134">
        <v>40568.279999999992</v>
      </c>
      <c r="G195" s="134">
        <v>64849.909999999996</v>
      </c>
      <c r="H195" s="134">
        <v>43244.059999999983</v>
      </c>
      <c r="I195" s="134">
        <v>600566.33000000007</v>
      </c>
      <c r="J195" s="134">
        <v>44925.49</v>
      </c>
      <c r="K195" s="134">
        <v>56294.62000000001</v>
      </c>
      <c r="L195" s="134">
        <v>1.9999999999999998</v>
      </c>
      <c r="M195" s="134">
        <v>1.9999999999999998</v>
      </c>
      <c r="N195" s="134">
        <v>1.9999999999999998</v>
      </c>
      <c r="O195" s="134">
        <v>1.9999999999999998</v>
      </c>
      <c r="P195" s="134">
        <v>1.9999999999999998</v>
      </c>
      <c r="Q195" s="134">
        <f t="shared" si="4"/>
        <v>890309.28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80418.87</v>
      </c>
      <c r="V195" s="130"/>
    </row>
    <row r="196" spans="2:22" x14ac:dyDescent="0.2">
      <c r="B196" s="128"/>
      <c r="C196" s="132">
        <v>43701</v>
      </c>
      <c r="D196" s="133" t="e">
        <v>#N/A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11999.96</v>
      </c>
      <c r="L196" s="134">
        <v>20600949.099999934</v>
      </c>
      <c r="M196" s="134">
        <v>9177927.1499999743</v>
      </c>
      <c r="N196" s="134">
        <v>8038235.0400000215</v>
      </c>
      <c r="O196" s="134">
        <v>9599006.0599999744</v>
      </c>
      <c r="P196" s="134">
        <v>26000588.649999924</v>
      </c>
      <c r="Q196" s="134">
        <f t="shared" si="4"/>
        <v>73428705.95999983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0</v>
      </c>
      <c r="V196" s="130"/>
    </row>
    <row r="197" spans="2:22" x14ac:dyDescent="0.2">
      <c r="B197" s="128"/>
      <c r="C197" s="132">
        <v>50201</v>
      </c>
      <c r="D197" s="133" t="s">
        <v>76</v>
      </c>
      <c r="E197" s="134">
        <v>54980.089999999989</v>
      </c>
      <c r="F197" s="134">
        <v>54781.609999999993</v>
      </c>
      <c r="G197" s="134">
        <v>66449.84</v>
      </c>
      <c r="H197" s="134">
        <v>64630.16</v>
      </c>
      <c r="I197" s="134">
        <v>63056.290000000008</v>
      </c>
      <c r="J197" s="134">
        <v>79672.739999999991</v>
      </c>
      <c r="K197" s="134">
        <v>66426.49000000002</v>
      </c>
      <c r="L197" s="134">
        <v>101652.51999999999</v>
      </c>
      <c r="M197" s="134">
        <v>100370.48</v>
      </c>
      <c r="N197" s="134">
        <v>100553.5</v>
      </c>
      <c r="O197" s="134">
        <v>100365.73999999999</v>
      </c>
      <c r="P197" s="134">
        <v>55366.549999999988</v>
      </c>
      <c r="Q197" s="134">
        <f t="shared" si="4"/>
        <v>908306.01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109761.69999999998</v>
      </c>
      <c r="V197" s="130"/>
    </row>
    <row r="198" spans="2:22" x14ac:dyDescent="0.2">
      <c r="B198" s="128"/>
      <c r="C198" s="132">
        <v>50301</v>
      </c>
      <c r="D198" s="133" t="s">
        <v>77</v>
      </c>
      <c r="E198" s="134">
        <v>169653.49</v>
      </c>
      <c r="F198" s="134">
        <v>174694.14999999994</v>
      </c>
      <c r="G198" s="134">
        <v>221533.68000000002</v>
      </c>
      <c r="H198" s="134">
        <v>196928.0799999999</v>
      </c>
      <c r="I198" s="134">
        <v>225649.38999999993</v>
      </c>
      <c r="J198" s="134">
        <v>226597.84999999995</v>
      </c>
      <c r="K198" s="134">
        <v>261829.26999999996</v>
      </c>
      <c r="L198" s="134">
        <v>325844.75</v>
      </c>
      <c r="M198" s="134">
        <v>332090.82999999996</v>
      </c>
      <c r="N198" s="134">
        <v>328967.7699999999</v>
      </c>
      <c r="O198" s="134">
        <v>328967.7699999999</v>
      </c>
      <c r="P198" s="134">
        <v>325176.32000000007</v>
      </c>
      <c r="Q198" s="134">
        <f t="shared" si="4"/>
        <v>3117933.3499999996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344347.6399999999</v>
      </c>
      <c r="V198" s="130"/>
    </row>
    <row r="199" spans="2:22" x14ac:dyDescent="0.2">
      <c r="B199" s="128"/>
      <c r="C199" s="132">
        <v>50401</v>
      </c>
      <c r="D199" s="133" t="s">
        <v>78</v>
      </c>
      <c r="E199" s="134">
        <v>162764.29000000004</v>
      </c>
      <c r="F199" s="134">
        <v>101552.82</v>
      </c>
      <c r="G199" s="134">
        <v>221028.09999999998</v>
      </c>
      <c r="H199" s="134">
        <v>615919.08999999973</v>
      </c>
      <c r="I199" s="134">
        <v>185797.55999999997</v>
      </c>
      <c r="J199" s="134">
        <v>217682.24999999994</v>
      </c>
      <c r="K199" s="134">
        <v>246195.18999999997</v>
      </c>
      <c r="L199" s="134">
        <v>224518.01000000007</v>
      </c>
      <c r="M199" s="134">
        <v>224348.57000000007</v>
      </c>
      <c r="N199" s="134">
        <v>224348.57000000007</v>
      </c>
      <c r="O199" s="134">
        <v>224348.57000000007</v>
      </c>
      <c r="P199" s="134">
        <v>224179.19000000003</v>
      </c>
      <c r="Q199" s="134">
        <f t="shared" si="4"/>
        <v>2872682.2100000004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264317.11000000004</v>
      </c>
      <c r="V199" s="130"/>
    </row>
    <row r="200" spans="2:22" x14ac:dyDescent="0.2">
      <c r="B200" s="128"/>
      <c r="C200" s="132">
        <v>50801</v>
      </c>
      <c r="D200" s="133" t="s">
        <v>79</v>
      </c>
      <c r="E200" s="134">
        <v>27979.63</v>
      </c>
      <c r="F200" s="134">
        <v>27979.63</v>
      </c>
      <c r="G200" s="134">
        <v>27979.63</v>
      </c>
      <c r="H200" s="134">
        <v>27979.63</v>
      </c>
      <c r="I200" s="134">
        <v>0</v>
      </c>
      <c r="J200" s="134">
        <v>27979.63</v>
      </c>
      <c r="K200" s="134">
        <v>0</v>
      </c>
      <c r="L200" s="134">
        <v>76000.37</v>
      </c>
      <c r="M200" s="134">
        <v>212232.36</v>
      </c>
      <c r="N200" s="134">
        <v>30590</v>
      </c>
      <c r="O200" s="134">
        <v>30590</v>
      </c>
      <c r="P200" s="134">
        <v>30589.119999999999</v>
      </c>
      <c r="Q200" s="134">
        <f t="shared" si="4"/>
        <v>519900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55959.26</v>
      </c>
      <c r="V200" s="130"/>
    </row>
    <row r="201" spans="2:22" x14ac:dyDescent="0.2">
      <c r="B201" s="128"/>
      <c r="C201" s="132">
        <v>50901</v>
      </c>
      <c r="D201" s="133" t="s">
        <v>80</v>
      </c>
      <c r="E201" s="134">
        <v>787169.89999999967</v>
      </c>
      <c r="F201" s="134">
        <v>1267306.5599999998</v>
      </c>
      <c r="G201" s="134">
        <v>961620.94000000006</v>
      </c>
      <c r="H201" s="134">
        <v>1239071.1300000001</v>
      </c>
      <c r="I201" s="134">
        <v>1491691.3599999999</v>
      </c>
      <c r="J201" s="134">
        <v>999670.79</v>
      </c>
      <c r="K201" s="134">
        <v>1765574.3499999999</v>
      </c>
      <c r="L201" s="134">
        <v>3911699.28</v>
      </c>
      <c r="M201" s="134">
        <v>1657983.0599999996</v>
      </c>
      <c r="N201" s="134">
        <v>1664305.8399999996</v>
      </c>
      <c r="O201" s="134">
        <v>1635370.2299999995</v>
      </c>
      <c r="P201" s="134">
        <v>1248669.2</v>
      </c>
      <c r="Q201" s="134">
        <f t="shared" si="4"/>
        <v>18630132.639999997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2054476.4599999995</v>
      </c>
      <c r="V201" s="130"/>
    </row>
    <row r="202" spans="2:22" ht="25.5" x14ac:dyDescent="0.2">
      <c r="B202" s="128"/>
      <c r="C202" s="132">
        <v>51001</v>
      </c>
      <c r="D202" s="133" t="s">
        <v>81</v>
      </c>
      <c r="E202" s="134">
        <v>52591.559999999983</v>
      </c>
      <c r="F202" s="134">
        <v>52976.570000000007</v>
      </c>
      <c r="G202" s="134">
        <v>74858.739999999976</v>
      </c>
      <c r="H202" s="134">
        <v>69967.570000000007</v>
      </c>
      <c r="I202" s="134">
        <v>68062.62000000001</v>
      </c>
      <c r="J202" s="134">
        <v>65656.94</v>
      </c>
      <c r="K202" s="134">
        <v>67313.430000000008</v>
      </c>
      <c r="L202" s="134">
        <v>74378.030000000013</v>
      </c>
      <c r="M202" s="134">
        <v>89626.229999999981</v>
      </c>
      <c r="N202" s="134">
        <v>89636.049999999988</v>
      </c>
      <c r="O202" s="134">
        <v>89619.62</v>
      </c>
      <c r="P202" s="134">
        <v>51749.199999999975</v>
      </c>
      <c r="Q202" s="134">
        <f t="shared" si="4"/>
        <v>846436.55999999994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105568.12999999999</v>
      </c>
      <c r="V202" s="130"/>
    </row>
    <row r="203" spans="2:22" x14ac:dyDescent="0.2">
      <c r="B203" s="128"/>
      <c r="C203" s="132">
        <v>51101</v>
      </c>
      <c r="D203" s="133" t="s">
        <v>82</v>
      </c>
      <c r="E203" s="134">
        <v>5260.67</v>
      </c>
      <c r="F203" s="134">
        <v>5260.67</v>
      </c>
      <c r="G203" s="134">
        <v>33333.33</v>
      </c>
      <c r="H203" s="134">
        <v>33333.33</v>
      </c>
      <c r="I203" s="134">
        <v>61406.01</v>
      </c>
      <c r="J203" s="134">
        <v>33333.33</v>
      </c>
      <c r="K203" s="134">
        <v>0</v>
      </c>
      <c r="L203" s="134">
        <v>45614.53</v>
      </c>
      <c r="M203" s="134">
        <v>45614.53</v>
      </c>
      <c r="N203" s="134">
        <v>45614.53</v>
      </c>
      <c r="O203" s="134">
        <v>45614.53</v>
      </c>
      <c r="P203" s="134">
        <v>45614.54</v>
      </c>
      <c r="Q203" s="134">
        <f t="shared" si="4"/>
        <v>400000.00000000006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10521.34</v>
      </c>
      <c r="V203" s="130"/>
    </row>
    <row r="204" spans="2:22" x14ac:dyDescent="0.2">
      <c r="B204" s="128"/>
      <c r="C204" s="132">
        <v>51301</v>
      </c>
      <c r="D204" s="133" t="s">
        <v>83</v>
      </c>
      <c r="E204" s="134">
        <v>33794.909999999996</v>
      </c>
      <c r="F204" s="134">
        <v>32537.79</v>
      </c>
      <c r="G204" s="134">
        <v>36715.579999999994</v>
      </c>
      <c r="H204" s="134">
        <v>40398.959999999992</v>
      </c>
      <c r="I204" s="134">
        <v>47380.95</v>
      </c>
      <c r="J204" s="134">
        <v>48842.97</v>
      </c>
      <c r="K204" s="134">
        <v>32132.489999999994</v>
      </c>
      <c r="L204" s="134">
        <v>61528.719999999987</v>
      </c>
      <c r="M204" s="134">
        <v>65094.709999999985</v>
      </c>
      <c r="N204" s="134">
        <v>59988.719999999987</v>
      </c>
      <c r="O204" s="134">
        <v>61663.829999999987</v>
      </c>
      <c r="P204" s="134">
        <v>65949.759999999995</v>
      </c>
      <c r="Q204" s="134">
        <f t="shared" si="4"/>
        <v>586029.3899999999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66332.7</v>
      </c>
      <c r="V204" s="130"/>
    </row>
    <row r="205" spans="2:22" x14ac:dyDescent="0.2">
      <c r="B205" s="128"/>
      <c r="C205" s="132">
        <v>51401</v>
      </c>
      <c r="D205" s="133" t="s">
        <v>84</v>
      </c>
      <c r="E205" s="134">
        <v>5677.74</v>
      </c>
      <c r="F205" s="134">
        <v>5276.16</v>
      </c>
      <c r="G205" s="134">
        <v>5729.12</v>
      </c>
      <c r="H205" s="134">
        <v>5833.21</v>
      </c>
      <c r="I205" s="134">
        <v>5656.5299999999988</v>
      </c>
      <c r="J205" s="134">
        <v>520.91</v>
      </c>
      <c r="K205" s="134">
        <v>5557.1200000000008</v>
      </c>
      <c r="L205" s="134">
        <v>9975.4800000000014</v>
      </c>
      <c r="M205" s="134">
        <v>14372.220000000003</v>
      </c>
      <c r="N205" s="134">
        <v>14952.410000000002</v>
      </c>
      <c r="O205" s="134">
        <v>14952.410000000002</v>
      </c>
      <c r="P205" s="134">
        <v>14952.430000000002</v>
      </c>
      <c r="Q205" s="134">
        <f t="shared" si="4"/>
        <v>103455.74000000002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10953.9</v>
      </c>
      <c r="V205" s="130"/>
    </row>
    <row r="206" spans="2:22" x14ac:dyDescent="0.2">
      <c r="B206" s="128"/>
      <c r="C206" s="132">
        <v>51601</v>
      </c>
      <c r="D206" s="133" t="s">
        <v>85</v>
      </c>
      <c r="E206" s="134">
        <v>36220.890000000007</v>
      </c>
      <c r="F206" s="134">
        <v>39288.44</v>
      </c>
      <c r="G206" s="134">
        <v>47728.229999999981</v>
      </c>
      <c r="H206" s="134">
        <v>39514.119999999981</v>
      </c>
      <c r="I206" s="134">
        <v>37701.809999999983</v>
      </c>
      <c r="J206" s="134">
        <v>41464.42</v>
      </c>
      <c r="K206" s="134">
        <v>40624.299999999981</v>
      </c>
      <c r="L206" s="134">
        <v>45873.009999999987</v>
      </c>
      <c r="M206" s="134">
        <v>54964.679999999986</v>
      </c>
      <c r="N206" s="134">
        <v>67443.419999999984</v>
      </c>
      <c r="O206" s="134">
        <v>67443.419999999984</v>
      </c>
      <c r="P206" s="134">
        <v>67443.66</v>
      </c>
      <c r="Q206" s="134">
        <f t="shared" si="4"/>
        <v>585710.39999999991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75509.330000000016</v>
      </c>
      <c r="V206" s="130"/>
    </row>
    <row r="207" spans="2:22" x14ac:dyDescent="0.2">
      <c r="B207" s="128"/>
      <c r="C207" s="132">
        <v>51801</v>
      </c>
      <c r="D207" s="133" t="s">
        <v>138</v>
      </c>
      <c r="E207" s="134">
        <v>1559333.33</v>
      </c>
      <c r="F207" s="134">
        <v>1559333.33</v>
      </c>
      <c r="G207" s="134">
        <v>1696133.37</v>
      </c>
      <c r="H207" s="134">
        <v>1696133.33</v>
      </c>
      <c r="I207" s="134">
        <v>1696133.33</v>
      </c>
      <c r="J207" s="134">
        <v>1696133.33</v>
      </c>
      <c r="K207" s="134">
        <v>1696133.33</v>
      </c>
      <c r="L207" s="134">
        <v>1696133.33</v>
      </c>
      <c r="M207" s="134">
        <v>1696133.33</v>
      </c>
      <c r="N207" s="134">
        <v>1696133.33</v>
      </c>
      <c r="O207" s="134">
        <v>1696133.33</v>
      </c>
      <c r="P207" s="134">
        <v>1696133.33</v>
      </c>
      <c r="Q207" s="134">
        <f t="shared" si="4"/>
        <v>20080000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3118666.66</v>
      </c>
      <c r="V207" s="130"/>
    </row>
    <row r="208" spans="2:22" ht="25.5" x14ac:dyDescent="0.2">
      <c r="B208" s="128"/>
      <c r="C208" s="132">
        <v>51901</v>
      </c>
      <c r="D208" s="133" t="s">
        <v>139</v>
      </c>
      <c r="E208" s="134">
        <v>30162.86</v>
      </c>
      <c r="F208" s="134">
        <v>26892.969999999998</v>
      </c>
      <c r="G208" s="134">
        <v>35909.03</v>
      </c>
      <c r="H208" s="134">
        <v>39793.25999999998</v>
      </c>
      <c r="I208" s="134">
        <v>38819.12000000001</v>
      </c>
      <c r="J208" s="134">
        <v>37322.35</v>
      </c>
      <c r="K208" s="134">
        <v>38597.14</v>
      </c>
      <c r="L208" s="134">
        <v>48537.460000000006</v>
      </c>
      <c r="M208" s="134">
        <v>48537.460000000006</v>
      </c>
      <c r="N208" s="134">
        <v>48195.680000000008</v>
      </c>
      <c r="O208" s="134">
        <v>48195.680000000008</v>
      </c>
      <c r="P208" s="134">
        <v>48195.659999999982</v>
      </c>
      <c r="Q208" s="134">
        <f t="shared" si="4"/>
        <v>489158.67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57055.83</v>
      </c>
      <c r="V208" s="130"/>
    </row>
    <row r="209" spans="2:22" x14ac:dyDescent="0.2">
      <c r="B209" s="128"/>
      <c r="C209" s="132">
        <v>52001</v>
      </c>
      <c r="D209" s="133" t="s">
        <v>86</v>
      </c>
      <c r="E209" s="134">
        <v>100557.37999999999</v>
      </c>
      <c r="F209" s="134">
        <v>114432.67</v>
      </c>
      <c r="G209" s="134">
        <v>244807.02000000005</v>
      </c>
      <c r="H209" s="134">
        <v>144471.34000000003</v>
      </c>
      <c r="I209" s="134">
        <v>143982.18</v>
      </c>
      <c r="J209" s="134">
        <v>136662.52000000005</v>
      </c>
      <c r="K209" s="134">
        <v>168806.46999999997</v>
      </c>
      <c r="L209" s="134">
        <v>234629.41</v>
      </c>
      <c r="M209" s="134">
        <v>234731.87</v>
      </c>
      <c r="N209" s="134">
        <v>232468.05</v>
      </c>
      <c r="O209" s="134">
        <v>233662.35</v>
      </c>
      <c r="P209" s="134">
        <v>140782.73000000004</v>
      </c>
      <c r="Q209" s="134">
        <f t="shared" si="4"/>
        <v>2129993.9900000002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214990.05</v>
      </c>
      <c r="V209" s="130"/>
    </row>
    <row r="210" spans="2:22" x14ac:dyDescent="0.2">
      <c r="B210" s="128"/>
      <c r="C210" s="132">
        <v>52301</v>
      </c>
      <c r="D210" s="133" t="s">
        <v>87</v>
      </c>
      <c r="E210" s="134">
        <v>26721.889999999992</v>
      </c>
      <c r="F210" s="134">
        <v>29892.479999999996</v>
      </c>
      <c r="G210" s="134">
        <v>32687.710000000003</v>
      </c>
      <c r="H210" s="134">
        <v>37535.01</v>
      </c>
      <c r="I210" s="134">
        <v>41350.529999999992</v>
      </c>
      <c r="J210" s="134">
        <v>40227.859999999993</v>
      </c>
      <c r="K210" s="134">
        <v>44308.94999999999</v>
      </c>
      <c r="L210" s="134">
        <v>41774.069999999985</v>
      </c>
      <c r="M210" s="134">
        <v>61073.619999999995</v>
      </c>
      <c r="N210" s="134">
        <v>61073.619999999995</v>
      </c>
      <c r="O210" s="134">
        <v>54606.579999999994</v>
      </c>
      <c r="P210" s="134">
        <v>57177.549999999988</v>
      </c>
      <c r="Q210" s="134">
        <f t="shared" si="4"/>
        <v>528429.86999999988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56614.369999999988</v>
      </c>
      <c r="V210" s="130"/>
    </row>
    <row r="211" spans="2:22" x14ac:dyDescent="0.2">
      <c r="B211" s="128"/>
      <c r="C211" s="132">
        <v>52401</v>
      </c>
      <c r="D211" s="133" t="s">
        <v>88</v>
      </c>
      <c r="E211" s="134">
        <v>8371.09</v>
      </c>
      <c r="F211" s="134">
        <v>8371.09</v>
      </c>
      <c r="G211" s="134">
        <v>11679.54</v>
      </c>
      <c r="H211" s="134">
        <v>13672.59</v>
      </c>
      <c r="I211" s="134">
        <v>8648.07</v>
      </c>
      <c r="J211" s="134">
        <v>15381.24</v>
      </c>
      <c r="K211" s="134">
        <v>0</v>
      </c>
      <c r="L211" s="134">
        <v>38550.28</v>
      </c>
      <c r="M211" s="134">
        <v>38000.28</v>
      </c>
      <c r="N211" s="134">
        <v>36775.279999999999</v>
      </c>
      <c r="O211" s="134">
        <v>37775.279999999999</v>
      </c>
      <c r="P211" s="134">
        <v>37775.259999999995</v>
      </c>
      <c r="Q211" s="134">
        <f t="shared" si="4"/>
        <v>255000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16742.18</v>
      </c>
      <c r="V211" s="130"/>
    </row>
    <row r="212" spans="2:22" x14ac:dyDescent="0.2">
      <c r="B212" s="128"/>
      <c r="C212" s="132">
        <v>52601</v>
      </c>
      <c r="D212" s="133" t="s">
        <v>89</v>
      </c>
      <c r="E212" s="134">
        <v>30279.490000000005</v>
      </c>
      <c r="F212" s="134">
        <v>29535.130000000008</v>
      </c>
      <c r="G212" s="134">
        <v>33698.23000000001</v>
      </c>
      <c r="H212" s="134">
        <v>39317.14</v>
      </c>
      <c r="I212" s="134">
        <v>31640.989999999998</v>
      </c>
      <c r="J212" s="134">
        <v>36194.240000000013</v>
      </c>
      <c r="K212" s="134">
        <v>1727832.5499999998</v>
      </c>
      <c r="L212" s="134">
        <v>118411.80000000002</v>
      </c>
      <c r="M212" s="134">
        <v>34017.21</v>
      </c>
      <c r="N212" s="134">
        <v>57399.770000000026</v>
      </c>
      <c r="O212" s="134">
        <v>57399.770000000026</v>
      </c>
      <c r="P212" s="134">
        <v>57399.76</v>
      </c>
      <c r="Q212" s="134">
        <f t="shared" si="4"/>
        <v>2253126.0799999996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59814.62000000001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63296844.82</v>
      </c>
      <c r="F213" s="134">
        <v>65817236.660000004</v>
      </c>
      <c r="G213" s="134">
        <v>65973657.899999991</v>
      </c>
      <c r="H213" s="134">
        <v>66215158.740000002</v>
      </c>
      <c r="I213" s="134">
        <v>66192163.469999999</v>
      </c>
      <c r="J213" s="134">
        <v>67415986.120000005</v>
      </c>
      <c r="K213" s="134">
        <v>67330031.420000002</v>
      </c>
      <c r="L213" s="134">
        <v>68575233.579999998</v>
      </c>
      <c r="M213" s="134">
        <v>59875425.149999999</v>
      </c>
      <c r="N213" s="134">
        <v>64344572.890000008</v>
      </c>
      <c r="O213" s="134">
        <v>64343579.220000006</v>
      </c>
      <c r="P213" s="134">
        <v>64343284.140000008</v>
      </c>
      <c r="Q213" s="134">
        <f t="shared" si="4"/>
        <v>783723174.11000001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129114081.48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28993032.38000001</v>
      </c>
      <c r="F214" s="134">
        <v>34400486.13000001</v>
      </c>
      <c r="G214" s="134">
        <v>36894388.409999996</v>
      </c>
      <c r="H214" s="134">
        <v>36139904.970000006</v>
      </c>
      <c r="I214" s="134">
        <v>49911526.880000003</v>
      </c>
      <c r="J214" s="134">
        <v>38332462.769999988</v>
      </c>
      <c r="K214" s="134">
        <v>40195737.520000003</v>
      </c>
      <c r="L214" s="134">
        <v>45854268.300000019</v>
      </c>
      <c r="M214" s="134">
        <v>43341347.290000021</v>
      </c>
      <c r="N214" s="134">
        <v>43017819.360000014</v>
      </c>
      <c r="O214" s="134">
        <v>40478553.420000009</v>
      </c>
      <c r="P214" s="134">
        <v>15572870.739999995</v>
      </c>
      <c r="Q214" s="134">
        <f t="shared" si="4"/>
        <v>453132398.17000008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63393518.51000002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4705619.3100000005</v>
      </c>
      <c r="F215" s="134">
        <v>4658465.74</v>
      </c>
      <c r="G215" s="134">
        <v>7775427.1200000001</v>
      </c>
      <c r="H215" s="134">
        <v>6566511.0499999998</v>
      </c>
      <c r="I215" s="134">
        <v>7090810.0899999999</v>
      </c>
      <c r="J215" s="134">
        <v>6527844.1600000001</v>
      </c>
      <c r="K215" s="134">
        <v>4834878.9600000009</v>
      </c>
      <c r="L215" s="134">
        <v>5691840.9900000002</v>
      </c>
      <c r="M215" s="134">
        <v>3699411.0300000007</v>
      </c>
      <c r="N215" s="134">
        <v>3677971.5200000005</v>
      </c>
      <c r="O215" s="134">
        <v>3677971.5200000005</v>
      </c>
      <c r="P215" s="134">
        <v>1326614.5900000001</v>
      </c>
      <c r="Q215" s="134">
        <f t="shared" si="4"/>
        <v>60233366.080000013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9364085.0500000007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13421.439999999999</v>
      </c>
      <c r="F216" s="134">
        <v>14469.75</v>
      </c>
      <c r="G216" s="134">
        <v>22130.789999999997</v>
      </c>
      <c r="H216" s="134">
        <v>15500.8</v>
      </c>
      <c r="I216" s="134">
        <v>18088.59</v>
      </c>
      <c r="J216" s="134">
        <v>20006.190000000002</v>
      </c>
      <c r="K216" s="134">
        <v>9269573.3200000003</v>
      </c>
      <c r="L216" s="134">
        <v>26736.880000000001</v>
      </c>
      <c r="M216" s="134">
        <v>31127.540000000005</v>
      </c>
      <c r="N216" s="134">
        <v>34139.469999999994</v>
      </c>
      <c r="O216" s="134">
        <v>34139.469999999994</v>
      </c>
      <c r="P216" s="134">
        <v>34139.360000000001</v>
      </c>
      <c r="Q216" s="134">
        <f t="shared" si="4"/>
        <v>9533473.6000000015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27891.19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64105.749999999993</v>
      </c>
      <c r="F217" s="134">
        <v>64128.859999999993</v>
      </c>
      <c r="G217" s="134">
        <v>103154.13</v>
      </c>
      <c r="H217" s="134">
        <v>128647.2</v>
      </c>
      <c r="I217" s="134">
        <v>90599.65</v>
      </c>
      <c r="J217" s="134">
        <v>99619.78</v>
      </c>
      <c r="K217" s="134">
        <v>129147.81999999998</v>
      </c>
      <c r="L217" s="134">
        <v>110855.40000000001</v>
      </c>
      <c r="M217" s="134">
        <v>119922.1</v>
      </c>
      <c r="N217" s="134">
        <v>119509.33000000002</v>
      </c>
      <c r="O217" s="134">
        <v>119509.33000000002</v>
      </c>
      <c r="P217" s="134">
        <v>115742.81999999999</v>
      </c>
      <c r="Q217" s="134">
        <f t="shared" si="4"/>
        <v>1264942.1700000002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128234.60999999999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mergeCells count="4">
    <mergeCell ref="E4:Q4"/>
    <mergeCell ref="C7:D7"/>
    <mergeCell ref="E116:Q116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2026</vt:lpstr>
      <vt:lpstr>2025 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Nedic</cp:lastModifiedBy>
  <cp:lastPrinted>2023-03-28T07:38:04Z</cp:lastPrinted>
  <dcterms:created xsi:type="dcterms:W3CDTF">2023-02-26T18:56:37Z</dcterms:created>
  <dcterms:modified xsi:type="dcterms:W3CDTF">2026-03-31T10:08:27Z</dcterms:modified>
</cp:coreProperties>
</file>