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Win 10\Desktop\GDDS septembar\"/>
    </mc:Choice>
  </mc:AlternateContent>
  <xr:revisionPtr revIDLastSave="0" documentId="8_{99E0B2C9-94ED-40C0-A3C9-F9A7D8299E9F}" xr6:coauthVersionLast="47" xr6:coauthVersionMax="47" xr10:uidLastSave="{00000000-0000-0000-0000-000000000000}"/>
  <bookViews>
    <workbookView xWindow="-110" yWindow="-110" windowWidth="19420" windowHeight="11620" firstSheet="1" activeTab="3" xr2:uid="{00000000-000D-0000-FFFF-FFFF00000000}"/>
  </bookViews>
  <sheets>
    <sheet name="Master" sheetId="4" state="hidden" r:id="rId1"/>
    <sheet name="Pregled" sheetId="2" r:id="rId2"/>
    <sheet name="Analitika 2023" sheetId="3" r:id="rId3"/>
    <sheet name="2023" sheetId="1" r:id="rId4"/>
  </sheets>
  <externalReferences>
    <externalReference r:id="rId5"/>
  </externalReferences>
  <definedNames>
    <definedName name="_xlnm.Print_Area" localSheetId="2">'Analitika 2023'!$B$3:$Q$287</definedName>
    <definedName name="_xlnm.Print_Area" localSheetId="1">Pregled!$B$1:$U$42</definedName>
    <definedName name="_xlnm.Print_Titles" localSheetId="2">'Analitika 2023'!$3:$7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94" i="1" l="1"/>
  <c r="O294" i="1"/>
  <c r="N294" i="1"/>
  <c r="M294" i="1"/>
  <c r="L294" i="1"/>
  <c r="K294" i="1"/>
  <c r="J294" i="1"/>
  <c r="I294" i="1"/>
  <c r="H294" i="1"/>
  <c r="G294" i="1"/>
  <c r="F294" i="1"/>
  <c r="E294" i="1"/>
  <c r="P7" i="1"/>
  <c r="O7" i="1"/>
  <c r="N7" i="1"/>
  <c r="M7" i="1"/>
  <c r="L7" i="1"/>
  <c r="K7" i="1"/>
  <c r="J7" i="1"/>
  <c r="I7" i="1"/>
  <c r="H7" i="1"/>
  <c r="G7" i="1"/>
  <c r="E7" i="1"/>
  <c r="F7" i="1"/>
  <c r="Q572" i="1"/>
  <c r="Q571" i="1"/>
  <c r="Q570" i="1"/>
  <c r="Q569" i="1"/>
  <c r="Q568" i="1"/>
  <c r="Q567" i="1"/>
  <c r="Q566" i="1"/>
  <c r="Q565" i="1"/>
  <c r="Q564" i="1"/>
  <c r="Q563" i="1"/>
  <c r="Q562" i="1"/>
  <c r="Q561" i="1"/>
  <c r="Q560" i="1"/>
  <c r="Q559" i="1"/>
  <c r="Q558" i="1"/>
  <c r="Q557" i="1"/>
  <c r="Q556" i="1"/>
  <c r="Q555" i="1"/>
  <c r="Q554" i="1"/>
  <c r="Q553" i="1"/>
  <c r="Q552" i="1"/>
  <c r="Q551" i="1"/>
  <c r="Q550" i="1"/>
  <c r="Q549" i="1"/>
  <c r="Q548" i="1"/>
  <c r="Q547" i="1"/>
  <c r="Q546" i="1"/>
  <c r="Q545" i="1"/>
  <c r="Q544" i="1"/>
  <c r="Q543" i="1"/>
  <c r="Q542" i="1"/>
  <c r="Q541" i="1"/>
  <c r="Q540" i="1"/>
  <c r="Q539" i="1"/>
  <c r="Q538" i="1"/>
  <c r="Q537" i="1"/>
  <c r="Q536" i="1"/>
  <c r="Q535" i="1"/>
  <c r="Q534" i="1"/>
  <c r="Q533" i="1"/>
  <c r="Q532" i="1"/>
  <c r="Q531" i="1"/>
  <c r="Q530" i="1"/>
  <c r="Q529" i="1"/>
  <c r="Q528" i="1"/>
  <c r="Q527" i="1"/>
  <c r="Q526" i="1"/>
  <c r="Q525" i="1"/>
  <c r="Q524" i="1"/>
  <c r="Q523" i="1"/>
  <c r="Q522" i="1"/>
  <c r="Q521" i="1"/>
  <c r="Q520" i="1"/>
  <c r="Q519" i="1"/>
  <c r="Q518" i="1"/>
  <c r="Q517" i="1"/>
  <c r="Q516" i="1"/>
  <c r="Q515" i="1"/>
  <c r="Q514" i="1"/>
  <c r="Q513" i="1"/>
  <c r="Q512" i="1"/>
  <c r="Q511" i="1"/>
  <c r="Q510" i="1"/>
  <c r="Q509" i="1"/>
  <c r="Q508" i="1"/>
  <c r="Q507" i="1"/>
  <c r="Q506" i="1"/>
  <c r="Q505" i="1"/>
  <c r="Q504" i="1"/>
  <c r="Q503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 l="1"/>
  <c r="Q294" i="1"/>
  <c r="C6" i="4"/>
  <c r="F9" i="4"/>
  <c r="F15" i="4" s="1"/>
  <c r="D4" i="4"/>
  <c r="U511" i="1" s="1"/>
  <c r="E225" i="3" s="1"/>
  <c r="U248" i="1" l="1"/>
  <c r="F249" i="3" s="1"/>
  <c r="H249" i="3" s="1"/>
  <c r="U256" i="1"/>
  <c r="F257" i="3" s="1"/>
  <c r="H257" i="3" s="1"/>
  <c r="L4" i="3"/>
  <c r="K9" i="3" s="1"/>
  <c r="U188" i="1"/>
  <c r="F189" i="3" s="1"/>
  <c r="U180" i="1"/>
  <c r="F181" i="3" s="1"/>
  <c r="U172" i="1"/>
  <c r="F173" i="3" s="1"/>
  <c r="U164" i="1"/>
  <c r="F165" i="3" s="1"/>
  <c r="U156" i="1"/>
  <c r="F157" i="3" s="1"/>
  <c r="U148" i="1"/>
  <c r="F149" i="3" s="1"/>
  <c r="U140" i="1"/>
  <c r="F141" i="3" s="1"/>
  <c r="U132" i="1"/>
  <c r="F133" i="3" s="1"/>
  <c r="U124" i="1"/>
  <c r="F125" i="3" s="1"/>
  <c r="U116" i="1"/>
  <c r="F117" i="3" s="1"/>
  <c r="U108" i="1"/>
  <c r="F109" i="3" s="1"/>
  <c r="U100" i="1"/>
  <c r="F101" i="3" s="1"/>
  <c r="U92" i="1"/>
  <c r="F93" i="3" s="1"/>
  <c r="U84" i="1"/>
  <c r="F85" i="3" s="1"/>
  <c r="U76" i="1"/>
  <c r="F77" i="3" s="1"/>
  <c r="U68" i="1"/>
  <c r="F69" i="3" s="1"/>
  <c r="U195" i="1"/>
  <c r="F196" i="3" s="1"/>
  <c r="U187" i="1"/>
  <c r="F188" i="3" s="1"/>
  <c r="U179" i="1"/>
  <c r="F180" i="3" s="1"/>
  <c r="U171" i="1"/>
  <c r="F172" i="3" s="1"/>
  <c r="U163" i="1"/>
  <c r="F164" i="3" s="1"/>
  <c r="U155" i="1"/>
  <c r="F156" i="3" s="1"/>
  <c r="U147" i="1"/>
  <c r="F148" i="3" s="1"/>
  <c r="U139" i="1"/>
  <c r="F140" i="3" s="1"/>
  <c r="U131" i="1"/>
  <c r="F132" i="3" s="1"/>
  <c r="U123" i="1"/>
  <c r="F124" i="3" s="1"/>
  <c r="U115" i="1"/>
  <c r="F116" i="3" s="1"/>
  <c r="U107" i="1"/>
  <c r="F108" i="3" s="1"/>
  <c r="U99" i="1"/>
  <c r="F100" i="3" s="1"/>
  <c r="U91" i="1"/>
  <c r="F92" i="3" s="1"/>
  <c r="U83" i="1"/>
  <c r="F84" i="3" s="1"/>
  <c r="U191" i="1"/>
  <c r="F192" i="3" s="1"/>
  <c r="U181" i="1"/>
  <c r="F182" i="3" s="1"/>
  <c r="U169" i="1"/>
  <c r="F170" i="3" s="1"/>
  <c r="U159" i="1"/>
  <c r="F160" i="3" s="1"/>
  <c r="U149" i="1"/>
  <c r="F150" i="3" s="1"/>
  <c r="U137" i="1"/>
  <c r="F138" i="3" s="1"/>
  <c r="U127" i="1"/>
  <c r="F128" i="3" s="1"/>
  <c r="U117" i="1"/>
  <c r="F118" i="3" s="1"/>
  <c r="U105" i="1"/>
  <c r="F106" i="3" s="1"/>
  <c r="U95" i="1"/>
  <c r="F96" i="3" s="1"/>
  <c r="U85" i="1"/>
  <c r="F86" i="3" s="1"/>
  <c r="U74" i="1"/>
  <c r="F75" i="3" s="1"/>
  <c r="U65" i="1"/>
  <c r="F66" i="3" s="1"/>
  <c r="U57" i="1"/>
  <c r="F58" i="3" s="1"/>
  <c r="U49" i="1"/>
  <c r="F50" i="3" s="1"/>
  <c r="U41" i="1"/>
  <c r="F42" i="3" s="1"/>
  <c r="U33" i="1"/>
  <c r="F34" i="3" s="1"/>
  <c r="U25" i="1"/>
  <c r="F26" i="3" s="1"/>
  <c r="U17" i="1"/>
  <c r="F18" i="3" s="1"/>
  <c r="U9" i="1"/>
  <c r="F10" i="3" s="1"/>
  <c r="U475" i="1"/>
  <c r="E189" i="3" s="1"/>
  <c r="U467" i="1"/>
  <c r="E181" i="3" s="1"/>
  <c r="U459" i="1"/>
  <c r="E173" i="3" s="1"/>
  <c r="U451" i="1"/>
  <c r="E165" i="3" s="1"/>
  <c r="U443" i="1"/>
  <c r="E157" i="3" s="1"/>
  <c r="U435" i="1"/>
  <c r="E149" i="3" s="1"/>
  <c r="I149" i="3" s="1"/>
  <c r="J149" i="3" s="1"/>
  <c r="U427" i="1"/>
  <c r="E141" i="3" s="1"/>
  <c r="U419" i="1"/>
  <c r="E133" i="3" s="1"/>
  <c r="U411" i="1"/>
  <c r="E125" i="3" s="1"/>
  <c r="U403" i="1"/>
  <c r="E117" i="3" s="1"/>
  <c r="U395" i="1"/>
  <c r="E109" i="3" s="1"/>
  <c r="U387" i="1"/>
  <c r="E101" i="3" s="1"/>
  <c r="U379" i="1"/>
  <c r="E93" i="3" s="1"/>
  <c r="U371" i="1"/>
  <c r="E85" i="3" s="1"/>
  <c r="I85" i="3" s="1"/>
  <c r="J85" i="3" s="1"/>
  <c r="U363" i="1"/>
  <c r="E77" i="3" s="1"/>
  <c r="U355" i="1"/>
  <c r="E69" i="3" s="1"/>
  <c r="U347" i="1"/>
  <c r="E61" i="3" s="1"/>
  <c r="U339" i="1"/>
  <c r="E53" i="3" s="1"/>
  <c r="U331" i="1"/>
  <c r="E45" i="3" s="1"/>
  <c r="U323" i="1"/>
  <c r="E37" i="3" s="1"/>
  <c r="U315" i="1"/>
  <c r="E29" i="3" s="1"/>
  <c r="U307" i="1"/>
  <c r="E21" i="3" s="1"/>
  <c r="U299" i="1"/>
  <c r="E13" i="3" s="1"/>
  <c r="U73" i="1"/>
  <c r="F74" i="3" s="1"/>
  <c r="U8" i="1"/>
  <c r="U466" i="1"/>
  <c r="E180" i="3" s="1"/>
  <c r="U450" i="1"/>
  <c r="E164" i="3" s="1"/>
  <c r="U442" i="1"/>
  <c r="E156" i="3" s="1"/>
  <c r="I156" i="3" s="1"/>
  <c r="J156" i="3" s="1"/>
  <c r="U426" i="1"/>
  <c r="E140" i="3" s="1"/>
  <c r="U418" i="1"/>
  <c r="E132" i="3" s="1"/>
  <c r="U410" i="1"/>
  <c r="E124" i="3" s="1"/>
  <c r="I124" i="3" s="1"/>
  <c r="J124" i="3" s="1"/>
  <c r="U394" i="1"/>
  <c r="E108" i="3" s="1"/>
  <c r="U386" i="1"/>
  <c r="E100" i="3" s="1"/>
  <c r="U378" i="1"/>
  <c r="E92" i="3" s="1"/>
  <c r="U370" i="1"/>
  <c r="E84" i="3" s="1"/>
  <c r="U362" i="1"/>
  <c r="E76" i="3" s="1"/>
  <c r="U354" i="1"/>
  <c r="E68" i="3" s="1"/>
  <c r="U346" i="1"/>
  <c r="E60" i="3" s="1"/>
  <c r="U338" i="1"/>
  <c r="E52" i="3" s="1"/>
  <c r="U330" i="1"/>
  <c r="E44" i="3" s="1"/>
  <c r="U322" i="1"/>
  <c r="E36" i="3" s="1"/>
  <c r="U314" i="1"/>
  <c r="E28" i="3" s="1"/>
  <c r="U306" i="1"/>
  <c r="E20" i="3" s="1"/>
  <c r="U298" i="1"/>
  <c r="E12" i="3" s="1"/>
  <c r="U190" i="1"/>
  <c r="F191" i="3" s="1"/>
  <c r="U178" i="1"/>
  <c r="F179" i="3" s="1"/>
  <c r="U168" i="1"/>
  <c r="F169" i="3" s="1"/>
  <c r="U158" i="1"/>
  <c r="F159" i="3" s="1"/>
  <c r="U146" i="1"/>
  <c r="F147" i="3" s="1"/>
  <c r="U136" i="1"/>
  <c r="F137" i="3" s="1"/>
  <c r="U126" i="1"/>
  <c r="F127" i="3" s="1"/>
  <c r="U114" i="1"/>
  <c r="F115" i="3" s="1"/>
  <c r="U104" i="1"/>
  <c r="F105" i="3" s="1"/>
  <c r="U94" i="1"/>
  <c r="F95" i="3" s="1"/>
  <c r="U82" i="1"/>
  <c r="F83" i="3" s="1"/>
  <c r="U64" i="1"/>
  <c r="F65" i="3" s="1"/>
  <c r="U56" i="1"/>
  <c r="F57" i="3" s="1"/>
  <c r="U48" i="1"/>
  <c r="F49" i="3" s="1"/>
  <c r="U40" i="1"/>
  <c r="F41" i="3" s="1"/>
  <c r="U32" i="1"/>
  <c r="F33" i="3" s="1"/>
  <c r="U24" i="1"/>
  <c r="F25" i="3" s="1"/>
  <c r="U16" i="1"/>
  <c r="F17" i="3" s="1"/>
  <c r="U474" i="1"/>
  <c r="E188" i="3" s="1"/>
  <c r="I188" i="3" s="1"/>
  <c r="J188" i="3" s="1"/>
  <c r="U458" i="1"/>
  <c r="E172" i="3" s="1"/>
  <c r="U434" i="1"/>
  <c r="E148" i="3" s="1"/>
  <c r="U402" i="1"/>
  <c r="E116" i="3" s="1"/>
  <c r="U186" i="1"/>
  <c r="F187" i="3" s="1"/>
  <c r="U176" i="1"/>
  <c r="F177" i="3" s="1"/>
  <c r="U166" i="1"/>
  <c r="F167" i="3" s="1"/>
  <c r="U154" i="1"/>
  <c r="F155" i="3" s="1"/>
  <c r="U144" i="1"/>
  <c r="F145" i="3" s="1"/>
  <c r="U134" i="1"/>
  <c r="F135" i="3" s="1"/>
  <c r="U122" i="1"/>
  <c r="F123" i="3" s="1"/>
  <c r="U112" i="1"/>
  <c r="F113" i="3" s="1"/>
  <c r="U102" i="1"/>
  <c r="F103" i="3" s="1"/>
  <c r="U90" i="1"/>
  <c r="F91" i="3" s="1"/>
  <c r="U80" i="1"/>
  <c r="F81" i="3" s="1"/>
  <c r="U71" i="1"/>
  <c r="F72" i="3" s="1"/>
  <c r="U62" i="1"/>
  <c r="F63" i="3" s="1"/>
  <c r="U54" i="1"/>
  <c r="F55" i="3" s="1"/>
  <c r="U46" i="1"/>
  <c r="F47" i="3" s="1"/>
  <c r="U38" i="1"/>
  <c r="F39" i="3" s="1"/>
  <c r="U30" i="1"/>
  <c r="F31" i="3" s="1"/>
  <c r="U22" i="1"/>
  <c r="F23" i="3" s="1"/>
  <c r="U14" i="1"/>
  <c r="F15" i="3" s="1"/>
  <c r="U480" i="1"/>
  <c r="E194" i="3" s="1"/>
  <c r="U472" i="1"/>
  <c r="E186" i="3" s="1"/>
  <c r="U464" i="1"/>
  <c r="E178" i="3" s="1"/>
  <c r="U456" i="1"/>
  <c r="E170" i="3" s="1"/>
  <c r="U448" i="1"/>
  <c r="E162" i="3" s="1"/>
  <c r="U440" i="1"/>
  <c r="E154" i="3" s="1"/>
  <c r="U432" i="1"/>
  <c r="E146" i="3" s="1"/>
  <c r="U424" i="1"/>
  <c r="E138" i="3" s="1"/>
  <c r="U416" i="1"/>
  <c r="E130" i="3" s="1"/>
  <c r="U408" i="1"/>
  <c r="E122" i="3" s="1"/>
  <c r="U400" i="1"/>
  <c r="E114" i="3" s="1"/>
  <c r="U392" i="1"/>
  <c r="E106" i="3" s="1"/>
  <c r="U384" i="1"/>
  <c r="E98" i="3" s="1"/>
  <c r="U376" i="1"/>
  <c r="E90" i="3" s="1"/>
  <c r="U368" i="1"/>
  <c r="E82" i="3" s="1"/>
  <c r="U360" i="1"/>
  <c r="E74" i="3" s="1"/>
  <c r="U352" i="1"/>
  <c r="E66" i="3" s="1"/>
  <c r="U344" i="1"/>
  <c r="E58" i="3" s="1"/>
  <c r="U336" i="1"/>
  <c r="E50" i="3" s="1"/>
  <c r="U328" i="1"/>
  <c r="E42" i="3" s="1"/>
  <c r="U320" i="1"/>
  <c r="E34" i="3" s="1"/>
  <c r="U312" i="1"/>
  <c r="E26" i="3" s="1"/>
  <c r="U304" i="1"/>
  <c r="E18" i="3" s="1"/>
  <c r="U296" i="1"/>
  <c r="E10" i="3" s="1"/>
  <c r="U153" i="1"/>
  <c r="F154" i="3" s="1"/>
  <c r="U111" i="1"/>
  <c r="F112" i="3" s="1"/>
  <c r="U89" i="1"/>
  <c r="F90" i="3" s="1"/>
  <c r="U70" i="1"/>
  <c r="F71" i="3" s="1"/>
  <c r="U53" i="1"/>
  <c r="F54" i="3" s="1"/>
  <c r="U37" i="1"/>
  <c r="F38" i="3" s="1"/>
  <c r="U29" i="1"/>
  <c r="F30" i="3" s="1"/>
  <c r="U13" i="1"/>
  <c r="F14" i="3" s="1"/>
  <c r="U471" i="1"/>
  <c r="E185" i="3" s="1"/>
  <c r="U455" i="1"/>
  <c r="E169" i="3" s="1"/>
  <c r="I169" i="3" s="1"/>
  <c r="J169" i="3" s="1"/>
  <c r="U439" i="1"/>
  <c r="E153" i="3" s="1"/>
  <c r="U431" i="1"/>
  <c r="E145" i="3" s="1"/>
  <c r="U415" i="1"/>
  <c r="E129" i="3" s="1"/>
  <c r="U399" i="1"/>
  <c r="E113" i="3" s="1"/>
  <c r="U383" i="1"/>
  <c r="E97" i="3" s="1"/>
  <c r="U375" i="1"/>
  <c r="E89" i="3" s="1"/>
  <c r="U359" i="1"/>
  <c r="E73" i="3" s="1"/>
  <c r="U335" i="1"/>
  <c r="E49" i="3" s="1"/>
  <c r="U319" i="1"/>
  <c r="E33" i="3" s="1"/>
  <c r="U185" i="1"/>
  <c r="F186" i="3" s="1"/>
  <c r="U175" i="1"/>
  <c r="F176" i="3" s="1"/>
  <c r="U165" i="1"/>
  <c r="F166" i="3" s="1"/>
  <c r="U143" i="1"/>
  <c r="F144" i="3" s="1"/>
  <c r="U133" i="1"/>
  <c r="F134" i="3" s="1"/>
  <c r="U121" i="1"/>
  <c r="F122" i="3" s="1"/>
  <c r="U101" i="1"/>
  <c r="F102" i="3" s="1"/>
  <c r="U79" i="1"/>
  <c r="F80" i="3" s="1"/>
  <c r="U61" i="1"/>
  <c r="F62" i="3" s="1"/>
  <c r="U45" i="1"/>
  <c r="F46" i="3" s="1"/>
  <c r="U21" i="1"/>
  <c r="F22" i="3" s="1"/>
  <c r="U479" i="1"/>
  <c r="E193" i="3" s="1"/>
  <c r="U463" i="1"/>
  <c r="E177" i="3" s="1"/>
  <c r="U447" i="1"/>
  <c r="E161" i="3" s="1"/>
  <c r="U423" i="1"/>
  <c r="E137" i="3" s="1"/>
  <c r="U407" i="1"/>
  <c r="E121" i="3" s="1"/>
  <c r="U391" i="1"/>
  <c r="E105" i="3" s="1"/>
  <c r="U367" i="1"/>
  <c r="E81" i="3" s="1"/>
  <c r="U351" i="1"/>
  <c r="E65" i="3" s="1"/>
  <c r="U343" i="1"/>
  <c r="E57" i="3" s="1"/>
  <c r="U327" i="1"/>
  <c r="E41" i="3" s="1"/>
  <c r="U311" i="1"/>
  <c r="E25" i="3" s="1"/>
  <c r="U303" i="1"/>
  <c r="E17" i="3" s="1"/>
  <c r="U193" i="1"/>
  <c r="F194" i="3" s="1"/>
  <c r="U173" i="1"/>
  <c r="F174" i="3" s="1"/>
  <c r="U151" i="1"/>
  <c r="F152" i="3" s="1"/>
  <c r="U129" i="1"/>
  <c r="F130" i="3" s="1"/>
  <c r="U109" i="1"/>
  <c r="F110" i="3" s="1"/>
  <c r="U87" i="1"/>
  <c r="F88" i="3" s="1"/>
  <c r="U67" i="1"/>
  <c r="F68" i="3" s="1"/>
  <c r="U51" i="1"/>
  <c r="F52" i="3" s="1"/>
  <c r="U35" i="1"/>
  <c r="F36" i="3" s="1"/>
  <c r="U19" i="1"/>
  <c r="F20" i="3" s="1"/>
  <c r="U477" i="1"/>
  <c r="E191" i="3" s="1"/>
  <c r="U461" i="1"/>
  <c r="E175" i="3" s="1"/>
  <c r="U445" i="1"/>
  <c r="E159" i="3" s="1"/>
  <c r="U429" i="1"/>
  <c r="E143" i="3" s="1"/>
  <c r="U413" i="1"/>
  <c r="E127" i="3" s="1"/>
  <c r="U397" i="1"/>
  <c r="E111" i="3" s="1"/>
  <c r="U381" i="1"/>
  <c r="E95" i="3" s="1"/>
  <c r="U365" i="1"/>
  <c r="E79" i="3" s="1"/>
  <c r="U349" i="1"/>
  <c r="E63" i="3" s="1"/>
  <c r="G63" i="3" s="1"/>
  <c r="U333" i="1"/>
  <c r="E47" i="3" s="1"/>
  <c r="U317" i="1"/>
  <c r="E31" i="3" s="1"/>
  <c r="U301" i="1"/>
  <c r="E15" i="3" s="1"/>
  <c r="U192" i="1"/>
  <c r="F193" i="3" s="1"/>
  <c r="U170" i="1"/>
  <c r="F171" i="3" s="1"/>
  <c r="U150" i="1"/>
  <c r="F151" i="3" s="1"/>
  <c r="U128" i="1"/>
  <c r="F129" i="3" s="1"/>
  <c r="U106" i="1"/>
  <c r="F107" i="3" s="1"/>
  <c r="U86" i="1"/>
  <c r="F87" i="3" s="1"/>
  <c r="U66" i="1"/>
  <c r="F67" i="3" s="1"/>
  <c r="U50" i="1"/>
  <c r="F51" i="3" s="1"/>
  <c r="U34" i="1"/>
  <c r="F35" i="3" s="1"/>
  <c r="U18" i="1"/>
  <c r="F19" i="3" s="1"/>
  <c r="U476" i="1"/>
  <c r="E190" i="3" s="1"/>
  <c r="U460" i="1"/>
  <c r="E174" i="3" s="1"/>
  <c r="U444" i="1"/>
  <c r="E158" i="3" s="1"/>
  <c r="U428" i="1"/>
  <c r="E142" i="3" s="1"/>
  <c r="U412" i="1"/>
  <c r="E126" i="3" s="1"/>
  <c r="U396" i="1"/>
  <c r="E110" i="3" s="1"/>
  <c r="U380" i="1"/>
  <c r="E94" i="3" s="1"/>
  <c r="U364" i="1"/>
  <c r="E78" i="3" s="1"/>
  <c r="U348" i="1"/>
  <c r="E62" i="3" s="1"/>
  <c r="U332" i="1"/>
  <c r="E46" i="3" s="1"/>
  <c r="U316" i="1"/>
  <c r="E30" i="3" s="1"/>
  <c r="U300" i="1"/>
  <c r="E14" i="3" s="1"/>
  <c r="U189" i="1"/>
  <c r="F190" i="3" s="1"/>
  <c r="U167" i="1"/>
  <c r="F168" i="3" s="1"/>
  <c r="U145" i="1"/>
  <c r="F146" i="3" s="1"/>
  <c r="U125" i="1"/>
  <c r="F126" i="3" s="1"/>
  <c r="U103" i="1"/>
  <c r="F104" i="3" s="1"/>
  <c r="U81" i="1"/>
  <c r="F82" i="3" s="1"/>
  <c r="U63" i="1"/>
  <c r="F64" i="3" s="1"/>
  <c r="U47" i="1"/>
  <c r="F48" i="3" s="1"/>
  <c r="U31" i="1"/>
  <c r="F32" i="3" s="1"/>
  <c r="U15" i="1"/>
  <c r="F16" i="3" s="1"/>
  <c r="U473" i="1"/>
  <c r="E187" i="3" s="1"/>
  <c r="U457" i="1"/>
  <c r="E171" i="3" s="1"/>
  <c r="I171" i="3" s="1"/>
  <c r="J171" i="3" s="1"/>
  <c r="U441" i="1"/>
  <c r="E155" i="3" s="1"/>
  <c r="U425" i="1"/>
  <c r="E139" i="3" s="1"/>
  <c r="U409" i="1"/>
  <c r="E123" i="3" s="1"/>
  <c r="U393" i="1"/>
  <c r="E107" i="3" s="1"/>
  <c r="U377" i="1"/>
  <c r="E91" i="3" s="1"/>
  <c r="U361" i="1"/>
  <c r="E75" i="3" s="1"/>
  <c r="U345" i="1"/>
  <c r="E59" i="3" s="1"/>
  <c r="U329" i="1"/>
  <c r="E43" i="3" s="1"/>
  <c r="U313" i="1"/>
  <c r="E27" i="3" s="1"/>
  <c r="U297" i="1"/>
  <c r="E11" i="3" s="1"/>
  <c r="U177" i="1"/>
  <c r="F178" i="3" s="1"/>
  <c r="U135" i="1"/>
  <c r="F136" i="3" s="1"/>
  <c r="U93" i="1"/>
  <c r="F94" i="3" s="1"/>
  <c r="U39" i="1"/>
  <c r="F40" i="3" s="1"/>
  <c r="U465" i="1"/>
  <c r="E179" i="3" s="1"/>
  <c r="U401" i="1"/>
  <c r="E115" i="3" s="1"/>
  <c r="U305" i="1"/>
  <c r="E19" i="3" s="1"/>
  <c r="U184" i="1"/>
  <c r="F185" i="3" s="1"/>
  <c r="U162" i="1"/>
  <c r="F163" i="3" s="1"/>
  <c r="U142" i="1"/>
  <c r="F143" i="3" s="1"/>
  <c r="U120" i="1"/>
  <c r="F121" i="3" s="1"/>
  <c r="U98" i="1"/>
  <c r="F99" i="3" s="1"/>
  <c r="U78" i="1"/>
  <c r="F79" i="3" s="1"/>
  <c r="U60" i="1"/>
  <c r="F61" i="3" s="1"/>
  <c r="U44" i="1"/>
  <c r="F45" i="3" s="1"/>
  <c r="U28" i="1"/>
  <c r="F29" i="3" s="1"/>
  <c r="U12" i="1"/>
  <c r="F13" i="3" s="1"/>
  <c r="U470" i="1"/>
  <c r="E184" i="3" s="1"/>
  <c r="U454" i="1"/>
  <c r="E168" i="3" s="1"/>
  <c r="U438" i="1"/>
  <c r="E152" i="3" s="1"/>
  <c r="U422" i="1"/>
  <c r="E136" i="3" s="1"/>
  <c r="U406" i="1"/>
  <c r="E120" i="3" s="1"/>
  <c r="U390" i="1"/>
  <c r="E104" i="3" s="1"/>
  <c r="U374" i="1"/>
  <c r="E88" i="3" s="1"/>
  <c r="U358" i="1"/>
  <c r="E72" i="3" s="1"/>
  <c r="U342" i="1"/>
  <c r="E56" i="3" s="1"/>
  <c r="U326" i="1"/>
  <c r="E40" i="3" s="1"/>
  <c r="U310" i="1"/>
  <c r="E24" i="3" s="1"/>
  <c r="U182" i="1"/>
  <c r="F183" i="3" s="1"/>
  <c r="U138" i="1"/>
  <c r="F139" i="3" s="1"/>
  <c r="U118" i="1"/>
  <c r="F119" i="3" s="1"/>
  <c r="U75" i="1"/>
  <c r="F76" i="3" s="1"/>
  <c r="U26" i="1"/>
  <c r="F27" i="3" s="1"/>
  <c r="U468" i="1"/>
  <c r="E182" i="3" s="1"/>
  <c r="U436" i="1"/>
  <c r="E150" i="3" s="1"/>
  <c r="U404" i="1"/>
  <c r="E118" i="3" s="1"/>
  <c r="I118" i="3" s="1"/>
  <c r="J118" i="3" s="1"/>
  <c r="U372" i="1"/>
  <c r="E86" i="3" s="1"/>
  <c r="U324" i="1"/>
  <c r="E38" i="3" s="1"/>
  <c r="U157" i="1"/>
  <c r="F158" i="3" s="1"/>
  <c r="U72" i="1"/>
  <c r="F73" i="3" s="1"/>
  <c r="U481" i="1"/>
  <c r="E195" i="3" s="1"/>
  <c r="U433" i="1"/>
  <c r="E147" i="3" s="1"/>
  <c r="U385" i="1"/>
  <c r="E99" i="3" s="1"/>
  <c r="U337" i="1"/>
  <c r="E51" i="3" s="1"/>
  <c r="U110" i="1"/>
  <c r="F111" i="3" s="1"/>
  <c r="U20" i="1"/>
  <c r="F21" i="3" s="1"/>
  <c r="U446" i="1"/>
  <c r="E160" i="3" s="1"/>
  <c r="U398" i="1"/>
  <c r="E112" i="3" s="1"/>
  <c r="U366" i="1"/>
  <c r="E80" i="3" s="1"/>
  <c r="U302" i="1"/>
  <c r="E16" i="3" s="1"/>
  <c r="U183" i="1"/>
  <c r="F184" i="3" s="1"/>
  <c r="U161" i="1"/>
  <c r="F162" i="3" s="1"/>
  <c r="U141" i="1"/>
  <c r="F142" i="3" s="1"/>
  <c r="U119" i="1"/>
  <c r="F120" i="3" s="1"/>
  <c r="U97" i="1"/>
  <c r="F98" i="3" s="1"/>
  <c r="U77" i="1"/>
  <c r="F78" i="3" s="1"/>
  <c r="U59" i="1"/>
  <c r="F60" i="3" s="1"/>
  <c r="U43" i="1"/>
  <c r="F44" i="3" s="1"/>
  <c r="U27" i="1"/>
  <c r="F28" i="3" s="1"/>
  <c r="U11" i="1"/>
  <c r="F12" i="3" s="1"/>
  <c r="U469" i="1"/>
  <c r="E183" i="3" s="1"/>
  <c r="U453" i="1"/>
  <c r="E167" i="3" s="1"/>
  <c r="U437" i="1"/>
  <c r="E151" i="3" s="1"/>
  <c r="I151" i="3" s="1"/>
  <c r="J151" i="3" s="1"/>
  <c r="U421" i="1"/>
  <c r="E135" i="3" s="1"/>
  <c r="U405" i="1"/>
  <c r="E119" i="3" s="1"/>
  <c r="U389" i="1"/>
  <c r="E103" i="3" s="1"/>
  <c r="U373" i="1"/>
  <c r="E87" i="3" s="1"/>
  <c r="U357" i="1"/>
  <c r="E71" i="3" s="1"/>
  <c r="U341" i="1"/>
  <c r="E55" i="3" s="1"/>
  <c r="U325" i="1"/>
  <c r="E39" i="3" s="1"/>
  <c r="U309" i="1"/>
  <c r="E23" i="3" s="1"/>
  <c r="U160" i="1"/>
  <c r="F161" i="3" s="1"/>
  <c r="U96" i="1"/>
  <c r="F97" i="3" s="1"/>
  <c r="U58" i="1"/>
  <c r="F59" i="3" s="1"/>
  <c r="U42" i="1"/>
  <c r="F43" i="3" s="1"/>
  <c r="U10" i="1"/>
  <c r="F11" i="3" s="1"/>
  <c r="U452" i="1"/>
  <c r="E166" i="3" s="1"/>
  <c r="U420" i="1"/>
  <c r="E134" i="3" s="1"/>
  <c r="U388" i="1"/>
  <c r="E102" i="3" s="1"/>
  <c r="U340" i="1"/>
  <c r="E54" i="3" s="1"/>
  <c r="U308" i="1"/>
  <c r="E22" i="3" s="1"/>
  <c r="U113" i="1"/>
  <c r="F114" i="3" s="1"/>
  <c r="U55" i="1"/>
  <c r="F56" i="3" s="1"/>
  <c r="U23" i="1"/>
  <c r="F24" i="3" s="1"/>
  <c r="U449" i="1"/>
  <c r="E163" i="3" s="1"/>
  <c r="U417" i="1"/>
  <c r="E131" i="3" s="1"/>
  <c r="U369" i="1"/>
  <c r="E83" i="3" s="1"/>
  <c r="U321" i="1"/>
  <c r="E35" i="3" s="1"/>
  <c r="U194" i="1"/>
  <c r="F195" i="3" s="1"/>
  <c r="U152" i="1"/>
  <c r="F153" i="3" s="1"/>
  <c r="U88" i="1"/>
  <c r="F89" i="3" s="1"/>
  <c r="U52" i="1"/>
  <c r="F53" i="3" s="1"/>
  <c r="U478" i="1"/>
  <c r="E192" i="3" s="1"/>
  <c r="I192" i="3" s="1"/>
  <c r="J192" i="3" s="1"/>
  <c r="U430" i="1"/>
  <c r="E144" i="3" s="1"/>
  <c r="U382" i="1"/>
  <c r="E96" i="3" s="1"/>
  <c r="U350" i="1"/>
  <c r="E64" i="3" s="1"/>
  <c r="U318" i="1"/>
  <c r="E32" i="3" s="1"/>
  <c r="U356" i="1"/>
  <c r="E70" i="3" s="1"/>
  <c r="U353" i="1"/>
  <c r="E67" i="3" s="1"/>
  <c r="U174" i="1"/>
  <c r="F175" i="3" s="1"/>
  <c r="U130" i="1"/>
  <c r="F131" i="3" s="1"/>
  <c r="U69" i="1"/>
  <c r="F70" i="3" s="1"/>
  <c r="U36" i="1"/>
  <c r="F37" i="3" s="1"/>
  <c r="U462" i="1"/>
  <c r="E176" i="3" s="1"/>
  <c r="U414" i="1"/>
  <c r="E128" i="3" s="1"/>
  <c r="I128" i="3" s="1"/>
  <c r="J128" i="3" s="1"/>
  <c r="U334" i="1"/>
  <c r="E48" i="3" s="1"/>
  <c r="I48" i="3" s="1"/>
  <c r="J48" i="3" s="1"/>
  <c r="U240" i="1"/>
  <c r="F241" i="3" s="1"/>
  <c r="U503" i="1"/>
  <c r="E217" i="3" s="1"/>
  <c r="U200" i="1"/>
  <c r="F201" i="3" s="1"/>
  <c r="U264" i="1"/>
  <c r="F265" i="3" s="1"/>
  <c r="U208" i="1"/>
  <c r="F209" i="3" s="1"/>
  <c r="U272" i="1"/>
  <c r="F273" i="3" s="1"/>
  <c r="U216" i="1"/>
  <c r="F217" i="3" s="1"/>
  <c r="U280" i="1"/>
  <c r="F281" i="3" s="1"/>
  <c r="U224" i="1"/>
  <c r="F225" i="3" s="1"/>
  <c r="U487" i="1"/>
  <c r="E201" i="3" s="1"/>
  <c r="U232" i="1"/>
  <c r="F233" i="3" s="1"/>
  <c r="U495" i="1"/>
  <c r="E209" i="3" s="1"/>
  <c r="U519" i="1"/>
  <c r="E233" i="3" s="1"/>
  <c r="U527" i="1"/>
  <c r="E241" i="3" s="1"/>
  <c r="U535" i="1"/>
  <c r="E249" i="3" s="1"/>
  <c r="I249" i="3" s="1"/>
  <c r="J249" i="3" s="1"/>
  <c r="U543" i="1"/>
  <c r="E257" i="3" s="1"/>
  <c r="I257" i="3" s="1"/>
  <c r="J257" i="3" s="1"/>
  <c r="U551" i="1"/>
  <c r="E265" i="3" s="1"/>
  <c r="U559" i="1"/>
  <c r="E273" i="3" s="1"/>
  <c r="U567" i="1"/>
  <c r="E281" i="3" s="1"/>
  <c r="U201" i="1"/>
  <c r="F202" i="3" s="1"/>
  <c r="U217" i="1"/>
  <c r="F218" i="3" s="1"/>
  <c r="U233" i="1"/>
  <c r="F234" i="3" s="1"/>
  <c r="U249" i="1"/>
  <c r="F250" i="3" s="1"/>
  <c r="U257" i="1"/>
  <c r="F258" i="3" s="1"/>
  <c r="U273" i="1"/>
  <c r="F274" i="3" s="1"/>
  <c r="U496" i="1"/>
  <c r="E210" i="3" s="1"/>
  <c r="U512" i="1"/>
  <c r="E226" i="3" s="1"/>
  <c r="U528" i="1"/>
  <c r="E242" i="3" s="1"/>
  <c r="U544" i="1"/>
  <c r="E258" i="3" s="1"/>
  <c r="U552" i="1"/>
  <c r="E266" i="3" s="1"/>
  <c r="U568" i="1"/>
  <c r="E282" i="3" s="1"/>
  <c r="U210" i="1"/>
  <c r="F211" i="3" s="1"/>
  <c r="U234" i="1"/>
  <c r="F235" i="3" s="1"/>
  <c r="U258" i="1"/>
  <c r="F259" i="3" s="1"/>
  <c r="U282" i="1"/>
  <c r="F283" i="3" s="1"/>
  <c r="U489" i="1"/>
  <c r="E203" i="3" s="1"/>
  <c r="U513" i="1"/>
  <c r="E227" i="3" s="1"/>
  <c r="U537" i="1"/>
  <c r="E251" i="3" s="1"/>
  <c r="U553" i="1"/>
  <c r="E267" i="3" s="1"/>
  <c r="U561" i="1"/>
  <c r="E275" i="3" s="1"/>
  <c r="U203" i="1"/>
  <c r="F204" i="3" s="1"/>
  <c r="U211" i="1"/>
  <c r="F212" i="3" s="1"/>
  <c r="U219" i="1"/>
  <c r="F220" i="3" s="1"/>
  <c r="U227" i="1"/>
  <c r="F228" i="3" s="1"/>
  <c r="U235" i="1"/>
  <c r="F236" i="3" s="1"/>
  <c r="U243" i="1"/>
  <c r="F244" i="3" s="1"/>
  <c r="U251" i="1"/>
  <c r="F252" i="3" s="1"/>
  <c r="U259" i="1"/>
  <c r="F260" i="3" s="1"/>
  <c r="U267" i="1"/>
  <c r="F268" i="3" s="1"/>
  <c r="U275" i="1"/>
  <c r="F276" i="3" s="1"/>
  <c r="U283" i="1"/>
  <c r="F284" i="3" s="1"/>
  <c r="U482" i="1"/>
  <c r="E196" i="3" s="1"/>
  <c r="U490" i="1"/>
  <c r="E204" i="3" s="1"/>
  <c r="U498" i="1"/>
  <c r="E212" i="3" s="1"/>
  <c r="U506" i="1"/>
  <c r="E220" i="3" s="1"/>
  <c r="U514" i="1"/>
  <c r="E228" i="3" s="1"/>
  <c r="U522" i="1"/>
  <c r="E236" i="3" s="1"/>
  <c r="U530" i="1"/>
  <c r="E244" i="3" s="1"/>
  <c r="U538" i="1"/>
  <c r="E252" i="3" s="1"/>
  <c r="U546" i="1"/>
  <c r="E260" i="3" s="1"/>
  <c r="U554" i="1"/>
  <c r="E268" i="3" s="1"/>
  <c r="U562" i="1"/>
  <c r="E276" i="3" s="1"/>
  <c r="U570" i="1"/>
  <c r="E284" i="3" s="1"/>
  <c r="U196" i="1"/>
  <c r="F197" i="3" s="1"/>
  <c r="U204" i="1"/>
  <c r="F205" i="3" s="1"/>
  <c r="U212" i="1"/>
  <c r="F213" i="3" s="1"/>
  <c r="U220" i="1"/>
  <c r="F221" i="3" s="1"/>
  <c r="U228" i="1"/>
  <c r="F229" i="3" s="1"/>
  <c r="U236" i="1"/>
  <c r="F237" i="3" s="1"/>
  <c r="U244" i="1"/>
  <c r="F245" i="3" s="1"/>
  <c r="U252" i="1"/>
  <c r="F253" i="3" s="1"/>
  <c r="U260" i="1"/>
  <c r="F261" i="3" s="1"/>
  <c r="U268" i="1"/>
  <c r="F269" i="3" s="1"/>
  <c r="U276" i="1"/>
  <c r="F277" i="3" s="1"/>
  <c r="U284" i="1"/>
  <c r="F285" i="3" s="1"/>
  <c r="U483" i="1"/>
  <c r="E197" i="3" s="1"/>
  <c r="U491" i="1"/>
  <c r="E205" i="3" s="1"/>
  <c r="U499" i="1"/>
  <c r="E213" i="3" s="1"/>
  <c r="U507" i="1"/>
  <c r="E221" i="3" s="1"/>
  <c r="U515" i="1"/>
  <c r="E229" i="3" s="1"/>
  <c r="U523" i="1"/>
  <c r="E237" i="3" s="1"/>
  <c r="U531" i="1"/>
  <c r="E245" i="3" s="1"/>
  <c r="U539" i="1"/>
  <c r="E253" i="3" s="1"/>
  <c r="U547" i="1"/>
  <c r="E261" i="3" s="1"/>
  <c r="U555" i="1"/>
  <c r="E269" i="3" s="1"/>
  <c r="U563" i="1"/>
  <c r="E277" i="3" s="1"/>
  <c r="U571" i="1"/>
  <c r="E285" i="3" s="1"/>
  <c r="U209" i="1"/>
  <c r="F210" i="3" s="1"/>
  <c r="U225" i="1"/>
  <c r="F226" i="3" s="1"/>
  <c r="U241" i="1"/>
  <c r="F242" i="3" s="1"/>
  <c r="U265" i="1"/>
  <c r="F266" i="3" s="1"/>
  <c r="U281" i="1"/>
  <c r="F282" i="3" s="1"/>
  <c r="U488" i="1"/>
  <c r="E202" i="3" s="1"/>
  <c r="U504" i="1"/>
  <c r="E218" i="3" s="1"/>
  <c r="U520" i="1"/>
  <c r="E234" i="3" s="1"/>
  <c r="U536" i="1"/>
  <c r="E250" i="3" s="1"/>
  <c r="U560" i="1"/>
  <c r="E274" i="3" s="1"/>
  <c r="U202" i="1"/>
  <c r="F203" i="3" s="1"/>
  <c r="U226" i="1"/>
  <c r="F227" i="3" s="1"/>
  <c r="U250" i="1"/>
  <c r="F251" i="3" s="1"/>
  <c r="U274" i="1"/>
  <c r="F275" i="3" s="1"/>
  <c r="U497" i="1"/>
  <c r="E211" i="3" s="1"/>
  <c r="U529" i="1"/>
  <c r="E243" i="3" s="1"/>
  <c r="U569" i="1"/>
  <c r="E283" i="3" s="1"/>
  <c r="U197" i="1"/>
  <c r="F198" i="3" s="1"/>
  <c r="U205" i="1"/>
  <c r="F206" i="3" s="1"/>
  <c r="U213" i="1"/>
  <c r="F214" i="3" s="1"/>
  <c r="U221" i="1"/>
  <c r="F222" i="3" s="1"/>
  <c r="U229" i="1"/>
  <c r="F230" i="3" s="1"/>
  <c r="U237" i="1"/>
  <c r="F238" i="3" s="1"/>
  <c r="U245" i="1"/>
  <c r="F246" i="3" s="1"/>
  <c r="U253" i="1"/>
  <c r="F254" i="3" s="1"/>
  <c r="U261" i="1"/>
  <c r="F262" i="3" s="1"/>
  <c r="U269" i="1"/>
  <c r="F270" i="3" s="1"/>
  <c r="U277" i="1"/>
  <c r="F278" i="3" s="1"/>
  <c r="U285" i="1"/>
  <c r="F286" i="3" s="1"/>
  <c r="U484" i="1"/>
  <c r="E198" i="3" s="1"/>
  <c r="U492" i="1"/>
  <c r="E206" i="3" s="1"/>
  <c r="U500" i="1"/>
  <c r="E214" i="3" s="1"/>
  <c r="U508" i="1"/>
  <c r="E222" i="3" s="1"/>
  <c r="U516" i="1"/>
  <c r="E230" i="3" s="1"/>
  <c r="U524" i="1"/>
  <c r="E238" i="3" s="1"/>
  <c r="U532" i="1"/>
  <c r="E246" i="3" s="1"/>
  <c r="U540" i="1"/>
  <c r="E254" i="3" s="1"/>
  <c r="U548" i="1"/>
  <c r="E262" i="3" s="1"/>
  <c r="U556" i="1"/>
  <c r="E270" i="3" s="1"/>
  <c r="U564" i="1"/>
  <c r="E278" i="3" s="1"/>
  <c r="U572" i="1"/>
  <c r="E286" i="3" s="1"/>
  <c r="U198" i="1"/>
  <c r="F199" i="3" s="1"/>
  <c r="U206" i="1"/>
  <c r="F207" i="3" s="1"/>
  <c r="U214" i="1"/>
  <c r="F215" i="3" s="1"/>
  <c r="U222" i="1"/>
  <c r="F223" i="3" s="1"/>
  <c r="U230" i="1"/>
  <c r="F231" i="3" s="1"/>
  <c r="U238" i="1"/>
  <c r="F239" i="3" s="1"/>
  <c r="U246" i="1"/>
  <c r="F247" i="3" s="1"/>
  <c r="U254" i="1"/>
  <c r="F255" i="3" s="1"/>
  <c r="U262" i="1"/>
  <c r="F263" i="3" s="1"/>
  <c r="U270" i="1"/>
  <c r="F271" i="3" s="1"/>
  <c r="U278" i="1"/>
  <c r="F279" i="3" s="1"/>
  <c r="U485" i="1"/>
  <c r="E199" i="3" s="1"/>
  <c r="U493" i="1"/>
  <c r="E207" i="3" s="1"/>
  <c r="U501" i="1"/>
  <c r="E215" i="3" s="1"/>
  <c r="U509" i="1"/>
  <c r="E223" i="3" s="1"/>
  <c r="U517" i="1"/>
  <c r="E231" i="3" s="1"/>
  <c r="U525" i="1"/>
  <c r="E239" i="3" s="1"/>
  <c r="U533" i="1"/>
  <c r="E247" i="3" s="1"/>
  <c r="U541" i="1"/>
  <c r="E255" i="3" s="1"/>
  <c r="U549" i="1"/>
  <c r="E263" i="3" s="1"/>
  <c r="U557" i="1"/>
  <c r="E271" i="3" s="1"/>
  <c r="U565" i="1"/>
  <c r="E279" i="3" s="1"/>
  <c r="U218" i="1"/>
  <c r="F219" i="3" s="1"/>
  <c r="U242" i="1"/>
  <c r="F243" i="3" s="1"/>
  <c r="U266" i="1"/>
  <c r="F267" i="3" s="1"/>
  <c r="U295" i="1"/>
  <c r="U505" i="1"/>
  <c r="E219" i="3" s="1"/>
  <c r="U521" i="1"/>
  <c r="E235" i="3" s="1"/>
  <c r="U545" i="1"/>
  <c r="E259" i="3" s="1"/>
  <c r="U199" i="1"/>
  <c r="F200" i="3" s="1"/>
  <c r="U207" i="1"/>
  <c r="F208" i="3" s="1"/>
  <c r="U215" i="1"/>
  <c r="F216" i="3" s="1"/>
  <c r="U223" i="1"/>
  <c r="F224" i="3" s="1"/>
  <c r="U231" i="1"/>
  <c r="F232" i="3" s="1"/>
  <c r="U239" i="1"/>
  <c r="F240" i="3" s="1"/>
  <c r="U247" i="1"/>
  <c r="F248" i="3" s="1"/>
  <c r="U255" i="1"/>
  <c r="F256" i="3" s="1"/>
  <c r="U263" i="1"/>
  <c r="F264" i="3" s="1"/>
  <c r="U271" i="1"/>
  <c r="F272" i="3" s="1"/>
  <c r="U279" i="1"/>
  <c r="F280" i="3" s="1"/>
  <c r="U486" i="1"/>
  <c r="E200" i="3" s="1"/>
  <c r="U494" i="1"/>
  <c r="E208" i="3" s="1"/>
  <c r="U502" i="1"/>
  <c r="E216" i="3" s="1"/>
  <c r="U510" i="1"/>
  <c r="E224" i="3" s="1"/>
  <c r="U518" i="1"/>
  <c r="E232" i="3" s="1"/>
  <c r="U526" i="1"/>
  <c r="E240" i="3" s="1"/>
  <c r="U534" i="1"/>
  <c r="E248" i="3" s="1"/>
  <c r="U542" i="1"/>
  <c r="E256" i="3" s="1"/>
  <c r="U550" i="1"/>
  <c r="E264" i="3" s="1"/>
  <c r="U558" i="1"/>
  <c r="E272" i="3" s="1"/>
  <c r="U566" i="1"/>
  <c r="E280" i="3" s="1"/>
  <c r="F16" i="4"/>
  <c r="F10" i="4"/>
  <c r="F19" i="4"/>
  <c r="F12" i="4"/>
  <c r="F20" i="4"/>
  <c r="F17" i="4"/>
  <c r="F11" i="4"/>
  <c r="F13" i="4"/>
  <c r="D6" i="4"/>
  <c r="F4" i="3" s="1"/>
  <c r="F18" i="4"/>
  <c r="F14" i="4"/>
  <c r="I132" i="3" l="1"/>
  <c r="J132" i="3" s="1"/>
  <c r="I148" i="3"/>
  <c r="J148" i="3" s="1"/>
  <c r="I179" i="3"/>
  <c r="J179" i="3" s="1"/>
  <c r="I104" i="3"/>
  <c r="J104" i="3" s="1"/>
  <c r="I174" i="3"/>
  <c r="J174" i="3" s="1"/>
  <c r="G84" i="3"/>
  <c r="G39" i="3"/>
  <c r="I137" i="3"/>
  <c r="J137" i="3" s="1"/>
  <c r="I176" i="3"/>
  <c r="J176" i="3" s="1"/>
  <c r="I64" i="3"/>
  <c r="J64" i="3" s="1"/>
  <c r="G54" i="3"/>
  <c r="I112" i="3"/>
  <c r="J112" i="3" s="1"/>
  <c r="G46" i="3"/>
  <c r="I145" i="3"/>
  <c r="J145" i="3" s="1"/>
  <c r="I170" i="3"/>
  <c r="J170" i="3" s="1"/>
  <c r="I202" i="3"/>
  <c r="J202" i="3" s="1"/>
  <c r="I102" i="3"/>
  <c r="J102" i="3" s="1"/>
  <c r="G86" i="3"/>
  <c r="G18" i="3"/>
  <c r="I164" i="3"/>
  <c r="J164" i="3" s="1"/>
  <c r="I32" i="3"/>
  <c r="J32" i="3" s="1"/>
  <c r="I22" i="3"/>
  <c r="J22" i="3" s="1"/>
  <c r="G30" i="3"/>
  <c r="G62" i="3"/>
  <c r="I172" i="3"/>
  <c r="J172" i="3" s="1"/>
  <c r="I108" i="3"/>
  <c r="J108" i="3" s="1"/>
  <c r="G38" i="3"/>
  <c r="I110" i="3"/>
  <c r="J110" i="3" s="1"/>
  <c r="I143" i="3"/>
  <c r="J143" i="3" s="1"/>
  <c r="I177" i="3"/>
  <c r="J177" i="3" s="1"/>
  <c r="I157" i="3"/>
  <c r="J157" i="3" s="1"/>
  <c r="I150" i="3"/>
  <c r="J150" i="3" s="1"/>
  <c r="G31" i="3"/>
  <c r="G47" i="3"/>
  <c r="G55" i="3"/>
  <c r="I161" i="3"/>
  <c r="J161" i="3" s="1"/>
  <c r="I130" i="3"/>
  <c r="J130" i="3" s="1"/>
  <c r="I194" i="3"/>
  <c r="J194" i="3" s="1"/>
  <c r="G60" i="3"/>
  <c r="I10" i="3"/>
  <c r="J10" i="3" s="1"/>
  <c r="G74" i="3"/>
  <c r="I200" i="3"/>
  <c r="J200" i="3" s="1"/>
  <c r="I159" i="3"/>
  <c r="J159" i="3" s="1"/>
  <c r="I283" i="3"/>
  <c r="J283" i="3" s="1"/>
  <c r="I173" i="3"/>
  <c r="J173" i="3" s="1"/>
  <c r="I285" i="3"/>
  <c r="J285" i="3" s="1"/>
  <c r="G80" i="3"/>
  <c r="I116" i="3"/>
  <c r="J116" i="3" s="1"/>
  <c r="I199" i="3"/>
  <c r="J199" i="3" s="1"/>
  <c r="H199" i="3"/>
  <c r="H198" i="3"/>
  <c r="G198" i="3"/>
  <c r="H274" i="3"/>
  <c r="I274" i="3"/>
  <c r="J274" i="3" s="1"/>
  <c r="G274" i="3"/>
  <c r="I131" i="3"/>
  <c r="J131" i="3" s="1"/>
  <c r="G131" i="3"/>
  <c r="H131" i="3"/>
  <c r="H79" i="3"/>
  <c r="G79" i="3"/>
  <c r="I79" i="3"/>
  <c r="J79" i="3" s="1"/>
  <c r="I68" i="3"/>
  <c r="J68" i="3" s="1"/>
  <c r="H68" i="3"/>
  <c r="G179" i="3"/>
  <c r="H179" i="3"/>
  <c r="I26" i="3"/>
  <c r="J26" i="3" s="1"/>
  <c r="H26" i="3"/>
  <c r="G26" i="3"/>
  <c r="H280" i="3"/>
  <c r="I280" i="3"/>
  <c r="J280" i="3" s="1"/>
  <c r="G280" i="3"/>
  <c r="H254" i="3"/>
  <c r="I254" i="3"/>
  <c r="J254" i="3" s="1"/>
  <c r="G254" i="3"/>
  <c r="G175" i="3"/>
  <c r="H175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5" i="3"/>
  <c r="H15" i="3"/>
  <c r="I15" i="3"/>
  <c r="J15" i="3" s="1"/>
  <c r="I81" i="3"/>
  <c r="J81" i="3" s="1"/>
  <c r="H81" i="3"/>
  <c r="G81" i="3"/>
  <c r="H167" i="3"/>
  <c r="G167" i="3"/>
  <c r="I25" i="3"/>
  <c r="J25" i="3" s="1"/>
  <c r="H25" i="3"/>
  <c r="G25" i="3"/>
  <c r="H105" i="3"/>
  <c r="G105" i="3"/>
  <c r="I105" i="3"/>
  <c r="J105" i="3" s="1"/>
  <c r="I191" i="3"/>
  <c r="J191" i="3" s="1"/>
  <c r="H191" i="3"/>
  <c r="G68" i="3"/>
  <c r="H34" i="3"/>
  <c r="G34" i="3"/>
  <c r="I34" i="3"/>
  <c r="J34" i="3" s="1"/>
  <c r="H106" i="3"/>
  <c r="G106" i="3"/>
  <c r="H192" i="3"/>
  <c r="G192" i="3"/>
  <c r="I140" i="3"/>
  <c r="J140" i="3" s="1"/>
  <c r="G140" i="3"/>
  <c r="H140" i="3"/>
  <c r="I69" i="3"/>
  <c r="J69" i="3" s="1"/>
  <c r="G69" i="3"/>
  <c r="H69" i="3"/>
  <c r="G133" i="3"/>
  <c r="H133" i="3"/>
  <c r="I133" i="3"/>
  <c r="J133" i="3" s="1"/>
  <c r="L286" i="3"/>
  <c r="L280" i="3"/>
  <c r="K279" i="3"/>
  <c r="L273" i="3"/>
  <c r="K270" i="3"/>
  <c r="K266" i="3"/>
  <c r="K262" i="3"/>
  <c r="K258" i="3"/>
  <c r="K254" i="3"/>
  <c r="K250" i="3"/>
  <c r="K246" i="3"/>
  <c r="K242" i="3"/>
  <c r="K238" i="3"/>
  <c r="K234" i="3"/>
  <c r="K230" i="3"/>
  <c r="K226" i="3"/>
  <c r="K222" i="3"/>
  <c r="K218" i="3"/>
  <c r="K217" i="3"/>
  <c r="L214" i="3"/>
  <c r="K213" i="3"/>
  <c r="L210" i="3"/>
  <c r="K209" i="3"/>
  <c r="K199" i="3"/>
  <c r="K198" i="3"/>
  <c r="K191" i="3"/>
  <c r="K190" i="3"/>
  <c r="L185" i="3"/>
  <c r="L184" i="3"/>
  <c r="K183" i="3"/>
  <c r="K182" i="3"/>
  <c r="K286" i="3"/>
  <c r="L283" i="3"/>
  <c r="K280" i="3"/>
  <c r="L274" i="3"/>
  <c r="K273" i="3"/>
  <c r="K214" i="3"/>
  <c r="K210" i="3"/>
  <c r="L206" i="3"/>
  <c r="L205" i="3"/>
  <c r="L201" i="3"/>
  <c r="L200" i="3"/>
  <c r="L193" i="3"/>
  <c r="L192" i="3"/>
  <c r="K283" i="3"/>
  <c r="L277" i="3"/>
  <c r="K274" i="3"/>
  <c r="L267" i="3"/>
  <c r="L263" i="3"/>
  <c r="L259" i="3"/>
  <c r="L255" i="3"/>
  <c r="L251" i="3"/>
  <c r="L247" i="3"/>
  <c r="L243" i="3"/>
  <c r="L239" i="3"/>
  <c r="L235" i="3"/>
  <c r="L231" i="3"/>
  <c r="L227" i="3"/>
  <c r="L223" i="3"/>
  <c r="L219" i="3"/>
  <c r="K206" i="3"/>
  <c r="K205" i="3"/>
  <c r="K201" i="3"/>
  <c r="K200" i="3"/>
  <c r="K193" i="3"/>
  <c r="K192" i="3"/>
  <c r="L284" i="3"/>
  <c r="L278" i="3"/>
  <c r="K277" i="3"/>
  <c r="L271" i="3"/>
  <c r="L268" i="3"/>
  <c r="K267" i="3"/>
  <c r="L264" i="3"/>
  <c r="K263" i="3"/>
  <c r="L260" i="3"/>
  <c r="K259" i="3"/>
  <c r="L256" i="3"/>
  <c r="K255" i="3"/>
  <c r="L252" i="3"/>
  <c r="K251" i="3"/>
  <c r="L248" i="3"/>
  <c r="K247" i="3"/>
  <c r="L244" i="3"/>
  <c r="K243" i="3"/>
  <c r="L240" i="3"/>
  <c r="K239" i="3"/>
  <c r="L236" i="3"/>
  <c r="K235" i="3"/>
  <c r="L232" i="3"/>
  <c r="K231" i="3"/>
  <c r="L228" i="3"/>
  <c r="K227" i="3"/>
  <c r="L224" i="3"/>
  <c r="K223" i="3"/>
  <c r="L220" i="3"/>
  <c r="K219" i="3"/>
  <c r="L215" i="3"/>
  <c r="L211" i="3"/>
  <c r="L207" i="3"/>
  <c r="L202" i="3"/>
  <c r="L195" i="3"/>
  <c r="L194" i="3"/>
  <c r="K284" i="3"/>
  <c r="L281" i="3"/>
  <c r="K278" i="3"/>
  <c r="L272" i="3"/>
  <c r="K271" i="3"/>
  <c r="K268" i="3"/>
  <c r="K264" i="3"/>
  <c r="K260" i="3"/>
  <c r="K256" i="3"/>
  <c r="K252" i="3"/>
  <c r="K248" i="3"/>
  <c r="K244" i="3"/>
  <c r="K240" i="3"/>
  <c r="K236" i="3"/>
  <c r="K232" i="3"/>
  <c r="K228" i="3"/>
  <c r="K224" i="3"/>
  <c r="K220" i="3"/>
  <c r="L216" i="3"/>
  <c r="K215" i="3"/>
  <c r="K281" i="3"/>
  <c r="L275" i="3"/>
  <c r="K272" i="3"/>
  <c r="K216" i="3"/>
  <c r="L285" i="3"/>
  <c r="L282" i="3"/>
  <c r="L276" i="3"/>
  <c r="K275" i="3"/>
  <c r="L269" i="3"/>
  <c r="K285" i="3"/>
  <c r="K282" i="3"/>
  <c r="L279" i="3"/>
  <c r="K276" i="3"/>
  <c r="L270" i="3"/>
  <c r="K269" i="3"/>
  <c r="L266" i="3"/>
  <c r="K265" i="3"/>
  <c r="L262" i="3"/>
  <c r="K261" i="3"/>
  <c r="L258" i="3"/>
  <c r="K257" i="3"/>
  <c r="L254" i="3"/>
  <c r="K253" i="3"/>
  <c r="L250" i="3"/>
  <c r="K249" i="3"/>
  <c r="L246" i="3"/>
  <c r="K245" i="3"/>
  <c r="L242" i="3"/>
  <c r="K241" i="3"/>
  <c r="L238" i="3"/>
  <c r="K237" i="3"/>
  <c r="L234" i="3"/>
  <c r="K233" i="3"/>
  <c r="L230" i="3"/>
  <c r="K229" i="3"/>
  <c r="L226" i="3"/>
  <c r="K225" i="3"/>
  <c r="L222" i="3"/>
  <c r="K221" i="3"/>
  <c r="L218" i="3"/>
  <c r="L217" i="3"/>
  <c r="L213" i="3"/>
  <c r="L209" i="3"/>
  <c r="K204" i="3"/>
  <c r="K203" i="3"/>
  <c r="L199" i="3"/>
  <c r="L198" i="3"/>
  <c r="L245" i="3"/>
  <c r="K197" i="3"/>
  <c r="L189" i="3"/>
  <c r="L181" i="3"/>
  <c r="K180" i="3"/>
  <c r="L176" i="3"/>
  <c r="L171" i="3"/>
  <c r="K170" i="3"/>
  <c r="L163" i="3"/>
  <c r="K161" i="3"/>
  <c r="K160" i="3"/>
  <c r="L155" i="3"/>
  <c r="L154" i="3"/>
  <c r="L149" i="3"/>
  <c r="K144" i="3"/>
  <c r="K143" i="3"/>
  <c r="L135" i="3"/>
  <c r="L133" i="3"/>
  <c r="K132" i="3"/>
  <c r="L265" i="3"/>
  <c r="L233" i="3"/>
  <c r="L203" i="3"/>
  <c r="K189" i="3"/>
  <c r="L186" i="3"/>
  <c r="K181" i="3"/>
  <c r="L177" i="3"/>
  <c r="K176" i="3"/>
  <c r="K171" i="3"/>
  <c r="K163" i="3"/>
  <c r="L162" i="3"/>
  <c r="L156" i="3"/>
  <c r="K155" i="3"/>
  <c r="K154" i="3"/>
  <c r="K149" i="3"/>
  <c r="L145" i="3"/>
  <c r="L139" i="3"/>
  <c r="K135" i="3"/>
  <c r="K133" i="3"/>
  <c r="L253" i="3"/>
  <c r="L221" i="3"/>
  <c r="L212" i="3"/>
  <c r="K202" i="3"/>
  <c r="L196" i="3"/>
  <c r="L191" i="3"/>
  <c r="L187" i="3"/>
  <c r="K186" i="3"/>
  <c r="L182" i="3"/>
  <c r="K177" i="3"/>
  <c r="L172" i="3"/>
  <c r="K162" i="3"/>
  <c r="K156" i="3"/>
  <c r="K145" i="3"/>
  <c r="K139" i="3"/>
  <c r="L127" i="3"/>
  <c r="K126" i="3"/>
  <c r="L241" i="3"/>
  <c r="K212" i="3"/>
  <c r="L208" i="3"/>
  <c r="K196" i="3"/>
  <c r="K187" i="3"/>
  <c r="L183" i="3"/>
  <c r="L178" i="3"/>
  <c r="L173" i="3"/>
  <c r="K172" i="3"/>
  <c r="L167" i="3"/>
  <c r="L166" i="3"/>
  <c r="L165" i="3"/>
  <c r="L164" i="3"/>
  <c r="L152" i="3"/>
  <c r="L151" i="3"/>
  <c r="L150" i="3"/>
  <c r="L141" i="3"/>
  <c r="L140" i="3"/>
  <c r="L128" i="3"/>
  <c r="K127" i="3"/>
  <c r="L118" i="3"/>
  <c r="K117" i="3"/>
  <c r="L261" i="3"/>
  <c r="L229" i="3"/>
  <c r="K208" i="3"/>
  <c r="K195" i="3"/>
  <c r="K178" i="3"/>
  <c r="K173" i="3"/>
  <c r="K167" i="3"/>
  <c r="K166" i="3"/>
  <c r="K165" i="3"/>
  <c r="K164" i="3"/>
  <c r="L157" i="3"/>
  <c r="K152" i="3"/>
  <c r="K151" i="3"/>
  <c r="K150" i="3"/>
  <c r="L147" i="3"/>
  <c r="L146" i="3"/>
  <c r="L142" i="3"/>
  <c r="K141" i="3"/>
  <c r="K140" i="3"/>
  <c r="L249" i="3"/>
  <c r="K211" i="3"/>
  <c r="L188" i="3"/>
  <c r="K184" i="3"/>
  <c r="L179" i="3"/>
  <c r="L174" i="3"/>
  <c r="L169" i="3"/>
  <c r="L168" i="3"/>
  <c r="K157" i="3"/>
  <c r="L153" i="3"/>
  <c r="L148" i="3"/>
  <c r="K147" i="3"/>
  <c r="K146" i="3"/>
  <c r="K142" i="3"/>
  <c r="L137" i="3"/>
  <c r="K136" i="3"/>
  <c r="L130" i="3"/>
  <c r="K129" i="3"/>
  <c r="L120" i="3"/>
  <c r="K119" i="3"/>
  <c r="L112" i="3"/>
  <c r="K111" i="3"/>
  <c r="L257" i="3"/>
  <c r="L225" i="3"/>
  <c r="L197" i="3"/>
  <c r="K194" i="3"/>
  <c r="L180" i="3"/>
  <c r="K175" i="3"/>
  <c r="L170" i="3"/>
  <c r="L161" i="3"/>
  <c r="L160" i="3"/>
  <c r="K159" i="3"/>
  <c r="K158" i="3"/>
  <c r="L237" i="3"/>
  <c r="K153" i="3"/>
  <c r="K137" i="3"/>
  <c r="K131" i="3"/>
  <c r="K125" i="3"/>
  <c r="L190" i="3"/>
  <c r="K179" i="3"/>
  <c r="K169" i="3"/>
  <c r="L136" i="3"/>
  <c r="K130" i="3"/>
  <c r="L123" i="3"/>
  <c r="L114" i="3"/>
  <c r="L110" i="3"/>
  <c r="L105" i="3"/>
  <c r="L98" i="3"/>
  <c r="K97" i="3"/>
  <c r="L84" i="3"/>
  <c r="L77" i="3"/>
  <c r="L76" i="3"/>
  <c r="L75" i="3"/>
  <c r="K188" i="3"/>
  <c r="K168" i="3"/>
  <c r="L159" i="3"/>
  <c r="K128" i="3"/>
  <c r="K123" i="3"/>
  <c r="K120" i="3"/>
  <c r="L117" i="3"/>
  <c r="K114" i="3"/>
  <c r="K110" i="3"/>
  <c r="L106" i="3"/>
  <c r="K105" i="3"/>
  <c r="L99" i="3"/>
  <c r="K98" i="3"/>
  <c r="L91" i="3"/>
  <c r="L85" i="3"/>
  <c r="K84" i="3"/>
  <c r="K77" i="3"/>
  <c r="K76" i="3"/>
  <c r="K75" i="3"/>
  <c r="L72" i="3"/>
  <c r="K67" i="3"/>
  <c r="K63" i="3"/>
  <c r="K60" i="3"/>
  <c r="L59" i="3"/>
  <c r="L55" i="3"/>
  <c r="L52" i="3"/>
  <c r="K46" i="3"/>
  <c r="L38" i="3"/>
  <c r="K34" i="3"/>
  <c r="K207" i="3"/>
  <c r="L158" i="3"/>
  <c r="L144" i="3"/>
  <c r="L126" i="3"/>
  <c r="L124" i="3"/>
  <c r="L111" i="3"/>
  <c r="K106" i="3"/>
  <c r="L100" i="3"/>
  <c r="K99" i="3"/>
  <c r="L204" i="3"/>
  <c r="K185" i="3"/>
  <c r="L175" i="3"/>
  <c r="K148" i="3"/>
  <c r="L138" i="3"/>
  <c r="L132" i="3"/>
  <c r="K124" i="3"/>
  <c r="L121" i="3"/>
  <c r="L115" i="3"/>
  <c r="L107" i="3"/>
  <c r="L101" i="3"/>
  <c r="K100" i="3"/>
  <c r="K134" i="3"/>
  <c r="L131" i="3"/>
  <c r="L122" i="3"/>
  <c r="L113" i="3"/>
  <c r="K108" i="3"/>
  <c r="L103" i="3"/>
  <c r="K102" i="3"/>
  <c r="L95" i="3"/>
  <c r="K94" i="3"/>
  <c r="L134" i="3"/>
  <c r="K113" i="3"/>
  <c r="K103" i="3"/>
  <c r="K122" i="3"/>
  <c r="L109" i="3"/>
  <c r="L97" i="3"/>
  <c r="K95" i="3"/>
  <c r="L93" i="3"/>
  <c r="K174" i="3"/>
  <c r="L129" i="3"/>
  <c r="K121" i="3"/>
  <c r="L116" i="3"/>
  <c r="K112" i="3"/>
  <c r="K109" i="3"/>
  <c r="L102" i="3"/>
  <c r="K93" i="3"/>
  <c r="K88" i="3"/>
  <c r="K116" i="3"/>
  <c r="L108" i="3"/>
  <c r="K91" i="3"/>
  <c r="L86" i="3"/>
  <c r="L83" i="3"/>
  <c r="K80" i="3"/>
  <c r="L74" i="3"/>
  <c r="K72" i="3"/>
  <c r="K71" i="3"/>
  <c r="K69" i="3"/>
  <c r="L63" i="3"/>
  <c r="K57" i="3"/>
  <c r="L54" i="3"/>
  <c r="L51" i="3"/>
  <c r="L48" i="3"/>
  <c r="L45" i="3"/>
  <c r="K42" i="3"/>
  <c r="L39" i="3"/>
  <c r="L33" i="3"/>
  <c r="K32" i="3"/>
  <c r="L24" i="3"/>
  <c r="K19" i="3"/>
  <c r="K18" i="3"/>
  <c r="L13" i="3"/>
  <c r="K10" i="3"/>
  <c r="K115" i="3"/>
  <c r="L96" i="3"/>
  <c r="L89" i="3"/>
  <c r="K86" i="3"/>
  <c r="K83" i="3"/>
  <c r="L81" i="3"/>
  <c r="K74" i="3"/>
  <c r="L58" i="3"/>
  <c r="K54" i="3"/>
  <c r="K52" i="3"/>
  <c r="K51" i="3"/>
  <c r="K48" i="3"/>
  <c r="K45" i="3"/>
  <c r="K39" i="3"/>
  <c r="K33" i="3"/>
  <c r="L29" i="3"/>
  <c r="L25" i="3"/>
  <c r="K24" i="3"/>
  <c r="K13" i="3"/>
  <c r="L12" i="3"/>
  <c r="K107" i="3"/>
  <c r="K87" i="3"/>
  <c r="L78" i="3"/>
  <c r="K70" i="3"/>
  <c r="K62" i="3"/>
  <c r="K56" i="3"/>
  <c r="K40" i="3"/>
  <c r="K38" i="3"/>
  <c r="L27" i="3"/>
  <c r="K25" i="3"/>
  <c r="K22" i="3"/>
  <c r="L20" i="3"/>
  <c r="L15" i="3"/>
  <c r="K14" i="3"/>
  <c r="K138" i="3"/>
  <c r="L104" i="3"/>
  <c r="K82" i="3"/>
  <c r="L61" i="3"/>
  <c r="L143" i="3"/>
  <c r="L92" i="3"/>
  <c r="K89" i="3"/>
  <c r="L82" i="3"/>
  <c r="L80" i="3"/>
  <c r="K78" i="3"/>
  <c r="L32" i="3"/>
  <c r="L30" i="3"/>
  <c r="L28" i="3"/>
  <c r="K27" i="3"/>
  <c r="L23" i="3"/>
  <c r="K20" i="3"/>
  <c r="K15" i="3"/>
  <c r="K92" i="3"/>
  <c r="L65" i="3"/>
  <c r="L49" i="3"/>
  <c r="L125" i="3"/>
  <c r="K104" i="3"/>
  <c r="K96" i="3"/>
  <c r="L69" i="3"/>
  <c r="L67" i="3"/>
  <c r="K65" i="3"/>
  <c r="K61" i="3"/>
  <c r="L57" i="3"/>
  <c r="K55" i="3"/>
  <c r="L53" i="3"/>
  <c r="K49" i="3"/>
  <c r="L47" i="3"/>
  <c r="L43" i="3"/>
  <c r="L41" i="3"/>
  <c r="L37" i="3"/>
  <c r="K26" i="3"/>
  <c r="K21" i="3"/>
  <c r="L18" i="3"/>
  <c r="K101" i="3"/>
  <c r="L88" i="3"/>
  <c r="K73" i="3"/>
  <c r="L71" i="3"/>
  <c r="L68" i="3"/>
  <c r="K81" i="3"/>
  <c r="L73" i="3"/>
  <c r="K59" i="3"/>
  <c r="K53" i="3"/>
  <c r="K47" i="3"/>
  <c r="K43" i="3"/>
  <c r="K41" i="3"/>
  <c r="O41" i="3" s="1"/>
  <c r="P41" i="3" s="1"/>
  <c r="K37" i="3"/>
  <c r="L35" i="3"/>
  <c r="L79" i="3"/>
  <c r="L119" i="3"/>
  <c r="L90" i="3"/>
  <c r="L64" i="3"/>
  <c r="L19" i="3"/>
  <c r="L16" i="3"/>
  <c r="L10" i="3"/>
  <c r="K118" i="3"/>
  <c r="K90" i="3"/>
  <c r="K64" i="3"/>
  <c r="L46" i="3"/>
  <c r="L36" i="3"/>
  <c r="K29" i="3"/>
  <c r="K16" i="3"/>
  <c r="K79" i="3"/>
  <c r="L56" i="3"/>
  <c r="L50" i="3"/>
  <c r="L44" i="3"/>
  <c r="L40" i="3"/>
  <c r="K36" i="3"/>
  <c r="L22" i="3"/>
  <c r="L9" i="3"/>
  <c r="L66" i="3"/>
  <c r="K17" i="3"/>
  <c r="L14" i="3"/>
  <c r="K11" i="3"/>
  <c r="L87" i="3"/>
  <c r="L70" i="3"/>
  <c r="L62" i="3"/>
  <c r="K50" i="3"/>
  <c r="K44" i="3"/>
  <c r="K28" i="3"/>
  <c r="L21" i="3"/>
  <c r="K12" i="3"/>
  <c r="K85" i="3"/>
  <c r="L34" i="3"/>
  <c r="K31" i="3"/>
  <c r="L17" i="3"/>
  <c r="L11" i="3"/>
  <c r="L42" i="3"/>
  <c r="K68" i="3"/>
  <c r="L60" i="3"/>
  <c r="K35" i="3"/>
  <c r="L31" i="3"/>
  <c r="L94" i="3"/>
  <c r="K58" i="3"/>
  <c r="K30" i="3"/>
  <c r="K66" i="3"/>
  <c r="L26" i="3"/>
  <c r="K23" i="3"/>
  <c r="H262" i="3"/>
  <c r="I262" i="3"/>
  <c r="J262" i="3" s="1"/>
  <c r="G262" i="3"/>
  <c r="I201" i="3"/>
  <c r="J201" i="3" s="1"/>
  <c r="H201" i="3"/>
  <c r="I193" i="3"/>
  <c r="J193" i="3" s="1"/>
  <c r="H193" i="3"/>
  <c r="H154" i="3"/>
  <c r="G154" i="3"/>
  <c r="H132" i="3"/>
  <c r="G132" i="3"/>
  <c r="G243" i="3"/>
  <c r="H243" i="3"/>
  <c r="I243" i="3"/>
  <c r="J243" i="3" s="1"/>
  <c r="H197" i="3"/>
  <c r="I197" i="3"/>
  <c r="J197" i="3" s="1"/>
  <c r="H40" i="3"/>
  <c r="G40" i="3"/>
  <c r="H88" i="3"/>
  <c r="I88" i="3"/>
  <c r="J88" i="3" s="1"/>
  <c r="G88" i="3"/>
  <c r="H272" i="3"/>
  <c r="I272" i="3"/>
  <c r="J272" i="3" s="1"/>
  <c r="G272" i="3"/>
  <c r="I208" i="3"/>
  <c r="J208" i="3" s="1"/>
  <c r="G208" i="3"/>
  <c r="H208" i="3"/>
  <c r="I219" i="3"/>
  <c r="J219" i="3" s="1"/>
  <c r="G219" i="3"/>
  <c r="H219" i="3"/>
  <c r="I247" i="3"/>
  <c r="J247" i="3" s="1"/>
  <c r="G247" i="3"/>
  <c r="H247" i="3"/>
  <c r="H246" i="3"/>
  <c r="I246" i="3"/>
  <c r="J246" i="3" s="1"/>
  <c r="G246" i="3"/>
  <c r="I253" i="3"/>
  <c r="J253" i="3" s="1"/>
  <c r="G253" i="3"/>
  <c r="H253" i="3"/>
  <c r="H252" i="3"/>
  <c r="I252" i="3"/>
  <c r="J252" i="3" s="1"/>
  <c r="G252" i="3"/>
  <c r="H250" i="3"/>
  <c r="I250" i="3"/>
  <c r="J250" i="3" s="1"/>
  <c r="G250" i="3"/>
  <c r="I225" i="3"/>
  <c r="J225" i="3" s="1"/>
  <c r="G225" i="3"/>
  <c r="H225" i="3"/>
  <c r="G241" i="3"/>
  <c r="H241" i="3"/>
  <c r="I241" i="3"/>
  <c r="J241" i="3" s="1"/>
  <c r="I89" i="3"/>
  <c r="J89" i="3" s="1"/>
  <c r="H89" i="3"/>
  <c r="G89" i="3"/>
  <c r="H56" i="3"/>
  <c r="G56" i="3"/>
  <c r="H43" i="3"/>
  <c r="I43" i="3"/>
  <c r="J43" i="3" s="1"/>
  <c r="G43" i="3"/>
  <c r="H28" i="3"/>
  <c r="I28" i="3"/>
  <c r="J28" i="3" s="1"/>
  <c r="G184" i="3"/>
  <c r="H184" i="3"/>
  <c r="I184" i="3"/>
  <c r="J184" i="3" s="1"/>
  <c r="I40" i="3"/>
  <c r="J40" i="3" s="1"/>
  <c r="I168" i="3"/>
  <c r="J168" i="3" s="1"/>
  <c r="I121" i="3"/>
  <c r="J121" i="3" s="1"/>
  <c r="H121" i="3"/>
  <c r="G121" i="3"/>
  <c r="H94" i="3"/>
  <c r="I94" i="3"/>
  <c r="J94" i="3" s="1"/>
  <c r="G94" i="3"/>
  <c r="H32" i="3"/>
  <c r="G32" i="3"/>
  <c r="H190" i="3"/>
  <c r="G190" i="3"/>
  <c r="I126" i="3"/>
  <c r="J126" i="3" s="1"/>
  <c r="H67" i="3"/>
  <c r="I67" i="3"/>
  <c r="J67" i="3" s="1"/>
  <c r="G67" i="3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G23" i="3"/>
  <c r="I91" i="3"/>
  <c r="J91" i="3" s="1"/>
  <c r="G91" i="3"/>
  <c r="H91" i="3"/>
  <c r="G177" i="3"/>
  <c r="H177" i="3"/>
  <c r="I33" i="3"/>
  <c r="J33" i="3" s="1"/>
  <c r="G33" i="3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I77" i="3"/>
  <c r="J77" i="3" s="1"/>
  <c r="H77" i="3"/>
  <c r="G77" i="3"/>
  <c r="G141" i="3"/>
  <c r="I141" i="3"/>
  <c r="J141" i="3" s="1"/>
  <c r="H141" i="3"/>
  <c r="I235" i="3"/>
  <c r="J235" i="3" s="1"/>
  <c r="G235" i="3"/>
  <c r="H235" i="3"/>
  <c r="H95" i="3"/>
  <c r="G95" i="3"/>
  <c r="I95" i="3"/>
  <c r="J95" i="3" s="1"/>
  <c r="G196" i="3"/>
  <c r="H196" i="3"/>
  <c r="I210" i="3"/>
  <c r="J210" i="3" s="1"/>
  <c r="G210" i="3"/>
  <c r="H210" i="3"/>
  <c r="I211" i="3"/>
  <c r="J211" i="3" s="1"/>
  <c r="H211" i="3"/>
  <c r="G211" i="3"/>
  <c r="I162" i="3"/>
  <c r="J162" i="3" s="1"/>
  <c r="H162" i="3"/>
  <c r="H264" i="3"/>
  <c r="I264" i="3"/>
  <c r="J264" i="3" s="1"/>
  <c r="G264" i="3"/>
  <c r="H200" i="3"/>
  <c r="G200" i="3"/>
  <c r="I239" i="3"/>
  <c r="J239" i="3" s="1"/>
  <c r="G239" i="3"/>
  <c r="H239" i="3"/>
  <c r="H238" i="3"/>
  <c r="I238" i="3"/>
  <c r="J238" i="3" s="1"/>
  <c r="G238" i="3"/>
  <c r="I245" i="3"/>
  <c r="J245" i="3" s="1"/>
  <c r="H245" i="3"/>
  <c r="G245" i="3"/>
  <c r="H244" i="3"/>
  <c r="I244" i="3"/>
  <c r="J244" i="3" s="1"/>
  <c r="G244" i="3"/>
  <c r="H234" i="3"/>
  <c r="I234" i="3"/>
  <c r="J234" i="3" s="1"/>
  <c r="G234" i="3"/>
  <c r="G281" i="3"/>
  <c r="H281" i="3"/>
  <c r="I281" i="3"/>
  <c r="J281" i="3" s="1"/>
  <c r="G70" i="3"/>
  <c r="H153" i="3"/>
  <c r="G153" i="3"/>
  <c r="H114" i="3"/>
  <c r="G114" i="3"/>
  <c r="H59" i="3"/>
  <c r="I59" i="3"/>
  <c r="J59" i="3" s="1"/>
  <c r="G59" i="3"/>
  <c r="H44" i="3"/>
  <c r="I44" i="3"/>
  <c r="J44" i="3" s="1"/>
  <c r="I16" i="3"/>
  <c r="J16" i="3" s="1"/>
  <c r="I56" i="3"/>
  <c r="J56" i="3" s="1"/>
  <c r="H143" i="3"/>
  <c r="G143" i="3"/>
  <c r="I136" i="3"/>
  <c r="J136" i="3" s="1"/>
  <c r="G136" i="3"/>
  <c r="H136" i="3"/>
  <c r="H48" i="3"/>
  <c r="G48" i="3"/>
  <c r="G14" i="3"/>
  <c r="I87" i="3"/>
  <c r="J87" i="3" s="1"/>
  <c r="H87" i="3"/>
  <c r="G87" i="3"/>
  <c r="I175" i="3"/>
  <c r="J175" i="3" s="1"/>
  <c r="H130" i="3"/>
  <c r="G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I31" i="3"/>
  <c r="J31" i="3" s="1"/>
  <c r="I103" i="3"/>
  <c r="J103" i="3" s="1"/>
  <c r="H103" i="3"/>
  <c r="G103" i="3"/>
  <c r="G187" i="3"/>
  <c r="I187" i="3"/>
  <c r="J187" i="3" s="1"/>
  <c r="H187" i="3"/>
  <c r="I41" i="3"/>
  <c r="J41" i="3" s="1"/>
  <c r="H41" i="3"/>
  <c r="G41" i="3"/>
  <c r="I127" i="3"/>
  <c r="J127" i="3" s="1"/>
  <c r="H127" i="3"/>
  <c r="G127" i="3"/>
  <c r="G20" i="3"/>
  <c r="H50" i="3"/>
  <c r="I50" i="3"/>
  <c r="J50" i="3" s="1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257" i="3"/>
  <c r="H268" i="3"/>
  <c r="I268" i="3"/>
  <c r="J268" i="3" s="1"/>
  <c r="G268" i="3"/>
  <c r="G183" i="3"/>
  <c r="I183" i="3"/>
  <c r="J183" i="3" s="1"/>
  <c r="H183" i="3"/>
  <c r="H35" i="3"/>
  <c r="I35" i="3"/>
  <c r="J35" i="3" s="1"/>
  <c r="G35" i="3"/>
  <c r="G17" i="3"/>
  <c r="I17" i="3"/>
  <c r="J17" i="3" s="1"/>
  <c r="H17" i="3"/>
  <c r="H96" i="3"/>
  <c r="G96" i="3"/>
  <c r="I96" i="3"/>
  <c r="J96" i="3" s="1"/>
  <c r="I125" i="3"/>
  <c r="J125" i="3" s="1"/>
  <c r="G125" i="3"/>
  <c r="H125" i="3"/>
  <c r="I261" i="3"/>
  <c r="J261" i="3" s="1"/>
  <c r="H261" i="3"/>
  <c r="G261" i="3"/>
  <c r="H256" i="3"/>
  <c r="I256" i="3"/>
  <c r="J256" i="3" s="1"/>
  <c r="G256" i="3"/>
  <c r="I231" i="3"/>
  <c r="J231" i="3" s="1"/>
  <c r="G231" i="3"/>
  <c r="H231" i="3"/>
  <c r="I198" i="3"/>
  <c r="J198" i="3" s="1"/>
  <c r="H230" i="3"/>
  <c r="I230" i="3"/>
  <c r="J230" i="3" s="1"/>
  <c r="G230" i="3"/>
  <c r="I275" i="3"/>
  <c r="J275" i="3" s="1"/>
  <c r="H275" i="3"/>
  <c r="G275" i="3"/>
  <c r="G237" i="3"/>
  <c r="H237" i="3"/>
  <c r="I237" i="3"/>
  <c r="J237" i="3" s="1"/>
  <c r="H236" i="3"/>
  <c r="I236" i="3"/>
  <c r="J236" i="3" s="1"/>
  <c r="G236" i="3"/>
  <c r="H218" i="3"/>
  <c r="I218" i="3"/>
  <c r="J218" i="3" s="1"/>
  <c r="G218" i="3"/>
  <c r="H217" i="3"/>
  <c r="G217" i="3"/>
  <c r="I217" i="3"/>
  <c r="J217" i="3" s="1"/>
  <c r="I195" i="3"/>
  <c r="J195" i="3" s="1"/>
  <c r="H195" i="3"/>
  <c r="I97" i="3"/>
  <c r="J97" i="3" s="1"/>
  <c r="H97" i="3"/>
  <c r="G97" i="3"/>
  <c r="H60" i="3"/>
  <c r="I60" i="3"/>
  <c r="J60" i="3" s="1"/>
  <c r="G195" i="3"/>
  <c r="G27" i="3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H64" i="3"/>
  <c r="G64" i="3"/>
  <c r="G158" i="3"/>
  <c r="H107" i="3"/>
  <c r="I107" i="3"/>
  <c r="J107" i="3" s="1"/>
  <c r="G107" i="3"/>
  <c r="G191" i="3"/>
  <c r="I152" i="3"/>
  <c r="J152" i="3" s="1"/>
  <c r="G152" i="3"/>
  <c r="H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I138" i="3"/>
  <c r="J138" i="3" s="1"/>
  <c r="H138" i="3"/>
  <c r="G138" i="3"/>
  <c r="H100" i="3"/>
  <c r="I100" i="3"/>
  <c r="J100" i="3" s="1"/>
  <c r="G100" i="3"/>
  <c r="H164" i="3"/>
  <c r="G164" i="3"/>
  <c r="H93" i="3"/>
  <c r="G93" i="3"/>
  <c r="I93" i="3"/>
  <c r="J93" i="3" s="1"/>
  <c r="G157" i="3"/>
  <c r="H157" i="3"/>
  <c r="H224" i="3"/>
  <c r="I224" i="3"/>
  <c r="J224" i="3" s="1"/>
  <c r="G224" i="3"/>
  <c r="G269" i="3"/>
  <c r="H269" i="3"/>
  <c r="I269" i="3"/>
  <c r="J269" i="3" s="1"/>
  <c r="I204" i="3"/>
  <c r="J204" i="3" s="1"/>
  <c r="H204" i="3"/>
  <c r="G204" i="3"/>
  <c r="I111" i="3"/>
  <c r="J111" i="3" s="1"/>
  <c r="H111" i="3"/>
  <c r="G111" i="3"/>
  <c r="H146" i="3"/>
  <c r="G146" i="3"/>
  <c r="I72" i="3"/>
  <c r="J72" i="3" s="1"/>
  <c r="H72" i="3"/>
  <c r="G72" i="3"/>
  <c r="H189" i="3"/>
  <c r="I189" i="3"/>
  <c r="J189" i="3" s="1"/>
  <c r="G255" i="3"/>
  <c r="H255" i="3"/>
  <c r="I255" i="3"/>
  <c r="J255" i="3" s="1"/>
  <c r="H258" i="3"/>
  <c r="I258" i="3"/>
  <c r="J258" i="3" s="1"/>
  <c r="G258" i="3"/>
  <c r="I53" i="3"/>
  <c r="J53" i="3" s="1"/>
  <c r="G53" i="3"/>
  <c r="H53" i="3"/>
  <c r="G168" i="3"/>
  <c r="H168" i="3"/>
  <c r="H51" i="3"/>
  <c r="G51" i="3"/>
  <c r="I51" i="3"/>
  <c r="J51" i="3" s="1"/>
  <c r="H134" i="3"/>
  <c r="I134" i="3"/>
  <c r="J134" i="3" s="1"/>
  <c r="G134" i="3"/>
  <c r="H248" i="3"/>
  <c r="I248" i="3"/>
  <c r="J248" i="3" s="1"/>
  <c r="G248" i="3"/>
  <c r="G199" i="3"/>
  <c r="G223" i="3"/>
  <c r="H223" i="3"/>
  <c r="I223" i="3"/>
  <c r="J223" i="3" s="1"/>
  <c r="H286" i="3"/>
  <c r="I286" i="3"/>
  <c r="J286" i="3" s="1"/>
  <c r="G286" i="3"/>
  <c r="H222" i="3"/>
  <c r="I222" i="3"/>
  <c r="J222" i="3" s="1"/>
  <c r="G222" i="3"/>
  <c r="G251" i="3"/>
  <c r="H251" i="3"/>
  <c r="I251" i="3"/>
  <c r="J251" i="3" s="1"/>
  <c r="H282" i="3"/>
  <c r="I282" i="3"/>
  <c r="J282" i="3" s="1"/>
  <c r="G282" i="3"/>
  <c r="G197" i="3"/>
  <c r="I229" i="3"/>
  <c r="J229" i="3" s="1"/>
  <c r="G229" i="3"/>
  <c r="H229" i="3"/>
  <c r="I196" i="3"/>
  <c r="J196" i="3" s="1"/>
  <c r="H228" i="3"/>
  <c r="I228" i="3"/>
  <c r="J228" i="3" s="1"/>
  <c r="G228" i="3"/>
  <c r="H202" i="3"/>
  <c r="G202" i="3"/>
  <c r="I273" i="3"/>
  <c r="J273" i="3" s="1"/>
  <c r="G273" i="3"/>
  <c r="H273" i="3"/>
  <c r="H161" i="3"/>
  <c r="G161" i="3"/>
  <c r="I78" i="3"/>
  <c r="J78" i="3" s="1"/>
  <c r="H78" i="3"/>
  <c r="H73" i="3"/>
  <c r="G73" i="3"/>
  <c r="I73" i="3"/>
  <c r="J73" i="3" s="1"/>
  <c r="H76" i="3"/>
  <c r="I76" i="3"/>
  <c r="J76" i="3" s="1"/>
  <c r="I29" i="3"/>
  <c r="J29" i="3" s="1"/>
  <c r="G29" i="3"/>
  <c r="H29" i="3"/>
  <c r="G185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62" i="3"/>
  <c r="I62" i="3"/>
  <c r="J62" i="3" s="1"/>
  <c r="H186" i="3"/>
  <c r="G186" i="3"/>
  <c r="H71" i="3"/>
  <c r="G71" i="3"/>
  <c r="I71" i="3"/>
  <c r="J71" i="3" s="1"/>
  <c r="I106" i="3"/>
  <c r="J106" i="3" s="1"/>
  <c r="H47" i="3"/>
  <c r="I47" i="3"/>
  <c r="J47" i="3" s="1"/>
  <c r="H123" i="3"/>
  <c r="G123" i="3"/>
  <c r="I123" i="3"/>
  <c r="J123" i="3" s="1"/>
  <c r="I57" i="3"/>
  <c r="J57" i="3" s="1"/>
  <c r="G57" i="3"/>
  <c r="H57" i="3"/>
  <c r="G147" i="3"/>
  <c r="H147" i="3"/>
  <c r="I147" i="3"/>
  <c r="J147" i="3" s="1"/>
  <c r="G36" i="3"/>
  <c r="F9" i="3"/>
  <c r="U7" i="1"/>
  <c r="G189" i="3"/>
  <c r="I66" i="3"/>
  <c r="J66" i="3" s="1"/>
  <c r="H66" i="3"/>
  <c r="G66" i="3"/>
  <c r="H150" i="3"/>
  <c r="G150" i="3"/>
  <c r="H108" i="3"/>
  <c r="G108" i="3"/>
  <c r="H172" i="3"/>
  <c r="G172" i="3"/>
  <c r="H101" i="3"/>
  <c r="G101" i="3"/>
  <c r="I101" i="3"/>
  <c r="J101" i="3" s="1"/>
  <c r="G165" i="3"/>
  <c r="I165" i="3"/>
  <c r="J165" i="3" s="1"/>
  <c r="H165" i="3"/>
  <c r="I267" i="3"/>
  <c r="J267" i="3" s="1"/>
  <c r="G267" i="3"/>
  <c r="H267" i="3"/>
  <c r="G155" i="3"/>
  <c r="I155" i="3"/>
  <c r="J155" i="3" s="1"/>
  <c r="H155" i="3"/>
  <c r="I182" i="3"/>
  <c r="J182" i="3" s="1"/>
  <c r="H182" i="3"/>
  <c r="G182" i="3"/>
  <c r="H216" i="3"/>
  <c r="I216" i="3"/>
  <c r="J216" i="3" s="1"/>
  <c r="G216" i="3"/>
  <c r="G201" i="3"/>
  <c r="I99" i="3"/>
  <c r="J99" i="3" s="1"/>
  <c r="G99" i="3"/>
  <c r="H99" i="3"/>
  <c r="H16" i="3"/>
  <c r="G16" i="3"/>
  <c r="H240" i="3"/>
  <c r="I240" i="3"/>
  <c r="J240" i="3" s="1"/>
  <c r="G240" i="3"/>
  <c r="I279" i="3"/>
  <c r="J279" i="3" s="1"/>
  <c r="G279" i="3"/>
  <c r="H279" i="3"/>
  <c r="I215" i="3"/>
  <c r="J215" i="3" s="1"/>
  <c r="H215" i="3"/>
  <c r="G215" i="3"/>
  <c r="H278" i="3"/>
  <c r="I278" i="3"/>
  <c r="J278" i="3" s="1"/>
  <c r="G278" i="3"/>
  <c r="I214" i="3"/>
  <c r="J214" i="3" s="1"/>
  <c r="G214" i="3"/>
  <c r="H214" i="3"/>
  <c r="G227" i="3"/>
  <c r="H227" i="3"/>
  <c r="I227" i="3"/>
  <c r="J227" i="3" s="1"/>
  <c r="H266" i="3"/>
  <c r="I266" i="3"/>
  <c r="J266" i="3" s="1"/>
  <c r="G266" i="3"/>
  <c r="H285" i="3"/>
  <c r="G285" i="3"/>
  <c r="I221" i="3"/>
  <c r="J221" i="3" s="1"/>
  <c r="G221" i="3"/>
  <c r="H221" i="3"/>
  <c r="H284" i="3"/>
  <c r="I284" i="3"/>
  <c r="J284" i="3" s="1"/>
  <c r="G284" i="3"/>
  <c r="H220" i="3"/>
  <c r="I220" i="3"/>
  <c r="J220" i="3" s="1"/>
  <c r="G220" i="3"/>
  <c r="H283" i="3"/>
  <c r="G283" i="3"/>
  <c r="J10" i="2"/>
  <c r="H209" i="3"/>
  <c r="I209" i="3"/>
  <c r="J209" i="3" s="1"/>
  <c r="G209" i="3"/>
  <c r="I37" i="3"/>
  <c r="J37" i="3" s="1"/>
  <c r="H37" i="3"/>
  <c r="G37" i="3"/>
  <c r="H98" i="3"/>
  <c r="I98" i="3"/>
  <c r="J98" i="3" s="1"/>
  <c r="G98" i="3"/>
  <c r="I158" i="3"/>
  <c r="J158" i="3" s="1"/>
  <c r="H158" i="3"/>
  <c r="I119" i="3"/>
  <c r="J119" i="3" s="1"/>
  <c r="G119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G194" i="3"/>
  <c r="I80" i="3"/>
  <c r="J80" i="3" s="1"/>
  <c r="H80" i="3"/>
  <c r="I153" i="3"/>
  <c r="J153" i="3" s="1"/>
  <c r="H90" i="3"/>
  <c r="G90" i="3"/>
  <c r="I90" i="3"/>
  <c r="J90" i="3" s="1"/>
  <c r="I114" i="3"/>
  <c r="J114" i="3" s="1"/>
  <c r="I55" i="3"/>
  <c r="J55" i="3" s="1"/>
  <c r="H55" i="3"/>
  <c r="G135" i="3"/>
  <c r="I135" i="3"/>
  <c r="J135" i="3" s="1"/>
  <c r="H135" i="3"/>
  <c r="I65" i="3"/>
  <c r="J65" i="3" s="1"/>
  <c r="H65" i="3"/>
  <c r="G65" i="3"/>
  <c r="G159" i="3"/>
  <c r="H159" i="3"/>
  <c r="G44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G160" i="3"/>
  <c r="H116" i="3"/>
  <c r="G116" i="3"/>
  <c r="I180" i="3"/>
  <c r="J180" i="3" s="1"/>
  <c r="H180" i="3"/>
  <c r="G180" i="3"/>
  <c r="I109" i="3"/>
  <c r="J109" i="3" s="1"/>
  <c r="H109" i="3"/>
  <c r="G109" i="3"/>
  <c r="G173" i="3"/>
  <c r="H173" i="3"/>
  <c r="G249" i="3"/>
  <c r="I263" i="3"/>
  <c r="J263" i="3" s="1"/>
  <c r="G263" i="3"/>
  <c r="H263" i="3"/>
  <c r="H226" i="3"/>
  <c r="I226" i="3"/>
  <c r="J226" i="3" s="1"/>
  <c r="G226" i="3"/>
  <c r="I205" i="3"/>
  <c r="J205" i="3" s="1"/>
  <c r="G205" i="3"/>
  <c r="H205" i="3"/>
  <c r="G233" i="3"/>
  <c r="H233" i="3"/>
  <c r="I233" i="3"/>
  <c r="J233" i="3" s="1"/>
  <c r="I142" i="3"/>
  <c r="J142" i="3" s="1"/>
  <c r="G142" i="3"/>
  <c r="H142" i="3"/>
  <c r="H122" i="3"/>
  <c r="G122" i="3"/>
  <c r="H260" i="3"/>
  <c r="I260" i="3"/>
  <c r="J260" i="3" s="1"/>
  <c r="G260" i="3"/>
  <c r="H232" i="3"/>
  <c r="I232" i="3"/>
  <c r="J232" i="3" s="1"/>
  <c r="G232" i="3"/>
  <c r="U294" i="1"/>
  <c r="G271" i="3"/>
  <c r="H271" i="3"/>
  <c r="I271" i="3"/>
  <c r="J271" i="3" s="1"/>
  <c r="H207" i="3"/>
  <c r="G207" i="3"/>
  <c r="I207" i="3"/>
  <c r="J207" i="3" s="1"/>
  <c r="H270" i="3"/>
  <c r="I270" i="3"/>
  <c r="J270" i="3" s="1"/>
  <c r="G270" i="3"/>
  <c r="H206" i="3"/>
  <c r="I206" i="3"/>
  <c r="J206" i="3" s="1"/>
  <c r="G206" i="3"/>
  <c r="H203" i="3"/>
  <c r="I203" i="3"/>
  <c r="J203" i="3" s="1"/>
  <c r="G203" i="3"/>
  <c r="H242" i="3"/>
  <c r="I242" i="3"/>
  <c r="J242" i="3" s="1"/>
  <c r="G242" i="3"/>
  <c r="I277" i="3"/>
  <c r="J277" i="3" s="1"/>
  <c r="H277" i="3"/>
  <c r="G277" i="3"/>
  <c r="H213" i="3"/>
  <c r="I213" i="3"/>
  <c r="J213" i="3" s="1"/>
  <c r="G213" i="3"/>
  <c r="H276" i="3"/>
  <c r="I276" i="3"/>
  <c r="J276" i="3" s="1"/>
  <c r="G276" i="3"/>
  <c r="I212" i="3"/>
  <c r="J212" i="3" s="1"/>
  <c r="H212" i="3"/>
  <c r="G212" i="3"/>
  <c r="G259" i="3"/>
  <c r="I259" i="3"/>
  <c r="J259" i="3" s="1"/>
  <c r="H259" i="3"/>
  <c r="G265" i="3"/>
  <c r="H265" i="3"/>
  <c r="I265" i="3"/>
  <c r="J265" i="3" s="1"/>
  <c r="H70" i="3"/>
  <c r="I70" i="3"/>
  <c r="J70" i="3" s="1"/>
  <c r="I167" i="3"/>
  <c r="J167" i="3" s="1"/>
  <c r="H120" i="3"/>
  <c r="G120" i="3"/>
  <c r="H21" i="3"/>
  <c r="I21" i="3"/>
  <c r="J21" i="3" s="1"/>
  <c r="G21" i="3"/>
  <c r="H139" i="3"/>
  <c r="G139" i="3"/>
  <c r="I120" i="3"/>
  <c r="J120" i="3" s="1"/>
  <c r="I61" i="3"/>
  <c r="J61" i="3" s="1"/>
  <c r="H61" i="3"/>
  <c r="G61" i="3"/>
  <c r="H126" i="3"/>
  <c r="G126" i="3"/>
  <c r="G78" i="3"/>
  <c r="H19" i="3"/>
  <c r="I19" i="3"/>
  <c r="J19" i="3" s="1"/>
  <c r="G19" i="3"/>
  <c r="G171" i="3"/>
  <c r="H171" i="3"/>
  <c r="H52" i="3"/>
  <c r="I52" i="3"/>
  <c r="J52" i="3" s="1"/>
  <c r="H102" i="3"/>
  <c r="G102" i="3"/>
  <c r="H112" i="3"/>
  <c r="G112" i="3"/>
  <c r="I122" i="3"/>
  <c r="J122" i="3" s="1"/>
  <c r="I186" i="3"/>
  <c r="J186" i="3" s="1"/>
  <c r="I63" i="3"/>
  <c r="J63" i="3" s="1"/>
  <c r="H63" i="3"/>
  <c r="H145" i="3"/>
  <c r="G145" i="3"/>
  <c r="H83" i="3"/>
  <c r="G83" i="3"/>
  <c r="I83" i="3"/>
  <c r="J83" i="3" s="1"/>
  <c r="G169" i="3"/>
  <c r="H169" i="3"/>
  <c r="G52" i="3"/>
  <c r="H18" i="3"/>
  <c r="I18" i="3"/>
  <c r="J18" i="3" s="1"/>
  <c r="H86" i="3"/>
  <c r="I86" i="3"/>
  <c r="J86" i="3" s="1"/>
  <c r="H170" i="3"/>
  <c r="G170" i="3"/>
  <c r="H124" i="3"/>
  <c r="G124" i="3"/>
  <c r="G188" i="3"/>
  <c r="H188" i="3"/>
  <c r="G117" i="3"/>
  <c r="I117" i="3"/>
  <c r="J117" i="3" s="1"/>
  <c r="H117" i="3"/>
  <c r="G181" i="3"/>
  <c r="I181" i="3"/>
  <c r="J181" i="3" s="1"/>
  <c r="H181" i="3"/>
  <c r="M36" i="3" l="1"/>
  <c r="M47" i="3"/>
  <c r="M201" i="3"/>
  <c r="M10" i="2"/>
  <c r="M35" i="2"/>
  <c r="M31" i="2"/>
  <c r="M27" i="2"/>
  <c r="M23" i="2"/>
  <c r="M19" i="2"/>
  <c r="M15" i="2"/>
  <c r="M29" i="2"/>
  <c r="M25" i="2"/>
  <c r="M17" i="2"/>
  <c r="M33" i="2"/>
  <c r="M21" i="2"/>
  <c r="M13" i="2"/>
  <c r="M195" i="3"/>
  <c r="O28" i="3"/>
  <c r="P28" i="3" s="1"/>
  <c r="M9" i="3"/>
  <c r="J35" i="2"/>
  <c r="J19" i="2"/>
  <c r="J33" i="2"/>
  <c r="J17" i="2"/>
  <c r="J31" i="2"/>
  <c r="J15" i="2"/>
  <c r="J29" i="2"/>
  <c r="J27" i="2"/>
  <c r="J13" i="2"/>
  <c r="J25" i="2"/>
  <c r="J23" i="2"/>
  <c r="J21" i="2"/>
  <c r="M179" i="3"/>
  <c r="O9" i="3"/>
  <c r="P9" i="3" s="1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O225" i="3"/>
  <c r="P225" i="3" s="1"/>
  <c r="N225" i="3"/>
  <c r="M225" i="3"/>
  <c r="N168" i="3"/>
  <c r="O168" i="3"/>
  <c r="P168" i="3" s="1"/>
  <c r="M168" i="3"/>
  <c r="O157" i="3"/>
  <c r="P157" i="3" s="1"/>
  <c r="N157" i="3"/>
  <c r="M141" i="3"/>
  <c r="N141" i="3"/>
  <c r="O141" i="3"/>
  <c r="P141" i="3" s="1"/>
  <c r="O241" i="3"/>
  <c r="P241" i="3" s="1"/>
  <c r="N241" i="3"/>
  <c r="M241" i="3"/>
  <c r="O221" i="3"/>
  <c r="P221" i="3" s="1"/>
  <c r="N221" i="3"/>
  <c r="M221" i="3"/>
  <c r="N186" i="3"/>
  <c r="M186" i="3"/>
  <c r="O186" i="3"/>
  <c r="P186" i="3" s="1"/>
  <c r="N198" i="3"/>
  <c r="O198" i="3"/>
  <c r="P198" i="3" s="1"/>
  <c r="M198" i="3"/>
  <c r="O276" i="3"/>
  <c r="P276" i="3" s="1"/>
  <c r="M276" i="3"/>
  <c r="N276" i="3"/>
  <c r="O216" i="3"/>
  <c r="P216" i="3" s="1"/>
  <c r="N216" i="3"/>
  <c r="M216" i="3"/>
  <c r="O215" i="3"/>
  <c r="P215" i="3" s="1"/>
  <c r="N215" i="3"/>
  <c r="M215" i="3"/>
  <c r="O232" i="3"/>
  <c r="P232" i="3" s="1"/>
  <c r="N232" i="3"/>
  <c r="M232" i="3"/>
  <c r="O248" i="3"/>
  <c r="P248" i="3" s="1"/>
  <c r="N248" i="3"/>
  <c r="M248" i="3"/>
  <c r="O264" i="3"/>
  <c r="P264" i="3" s="1"/>
  <c r="N264" i="3"/>
  <c r="M264" i="3"/>
  <c r="O231" i="3"/>
  <c r="P231" i="3" s="1"/>
  <c r="N231" i="3"/>
  <c r="M231" i="3"/>
  <c r="O263" i="3"/>
  <c r="P263" i="3" s="1"/>
  <c r="N263" i="3"/>
  <c r="M263" i="3"/>
  <c r="N201" i="3"/>
  <c r="O201" i="3"/>
  <c r="P201" i="3" s="1"/>
  <c r="O283" i="3"/>
  <c r="P283" i="3" s="1"/>
  <c r="M283" i="3"/>
  <c r="N283" i="3"/>
  <c r="O286" i="3"/>
  <c r="P286" i="3" s="1"/>
  <c r="M286" i="3"/>
  <c r="N286" i="3"/>
  <c r="N32" i="3"/>
  <c r="M32" i="3"/>
  <c r="O32" i="3"/>
  <c r="P32" i="3" s="1"/>
  <c r="M51" i="3"/>
  <c r="O51" i="3"/>
  <c r="P51" i="3" s="1"/>
  <c r="N51" i="3"/>
  <c r="N169" i="3"/>
  <c r="O169" i="3"/>
  <c r="P169" i="3" s="1"/>
  <c r="O253" i="3"/>
  <c r="P253" i="3" s="1"/>
  <c r="N253" i="3"/>
  <c r="M253" i="3"/>
  <c r="O171" i="3"/>
  <c r="P171" i="3" s="1"/>
  <c r="N171" i="3"/>
  <c r="O282" i="3"/>
  <c r="P282" i="3" s="1"/>
  <c r="N282" i="3"/>
  <c r="M282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O270" i="3"/>
  <c r="P270" i="3" s="1"/>
  <c r="M270" i="3"/>
  <c r="N270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O261" i="3"/>
  <c r="P261" i="3" s="1"/>
  <c r="N261" i="3"/>
  <c r="M261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O203" i="3"/>
  <c r="P203" i="3" s="1"/>
  <c r="N203" i="3"/>
  <c r="M203" i="3"/>
  <c r="N149" i="3"/>
  <c r="O149" i="3"/>
  <c r="P149" i="3" s="1"/>
  <c r="N176" i="3"/>
  <c r="M176" i="3"/>
  <c r="O176" i="3"/>
  <c r="P176" i="3" s="1"/>
  <c r="O285" i="3"/>
  <c r="P285" i="3" s="1"/>
  <c r="M285" i="3"/>
  <c r="N285" i="3"/>
  <c r="O220" i="3"/>
  <c r="P220" i="3" s="1"/>
  <c r="N220" i="3"/>
  <c r="M220" i="3"/>
  <c r="O236" i="3"/>
  <c r="P236" i="3" s="1"/>
  <c r="N236" i="3"/>
  <c r="M236" i="3"/>
  <c r="O252" i="3"/>
  <c r="P252" i="3" s="1"/>
  <c r="N252" i="3"/>
  <c r="M252" i="3"/>
  <c r="O268" i="3"/>
  <c r="P268" i="3" s="1"/>
  <c r="N268" i="3"/>
  <c r="M268" i="3"/>
  <c r="O239" i="3"/>
  <c r="P239" i="3" s="1"/>
  <c r="N239" i="3"/>
  <c r="M239" i="3"/>
  <c r="M206" i="3"/>
  <c r="N206" i="3"/>
  <c r="O206" i="3"/>
  <c r="P20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O254" i="3"/>
  <c r="P254" i="3" s="1"/>
  <c r="N254" i="3"/>
  <c r="M254" i="3"/>
  <c r="O281" i="3"/>
  <c r="P281" i="3" s="1"/>
  <c r="M281" i="3"/>
  <c r="N281" i="3"/>
  <c r="O235" i="3"/>
  <c r="P235" i="3" s="1"/>
  <c r="N235" i="3"/>
  <c r="M235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O233" i="3"/>
  <c r="P233" i="3" s="1"/>
  <c r="N233" i="3"/>
  <c r="M233" i="3"/>
  <c r="N154" i="3"/>
  <c r="M154" i="3"/>
  <c r="O154" i="3"/>
  <c r="P154" i="3" s="1"/>
  <c r="O226" i="3"/>
  <c r="P226" i="3" s="1"/>
  <c r="N226" i="3"/>
  <c r="M226" i="3"/>
  <c r="O242" i="3"/>
  <c r="P242" i="3" s="1"/>
  <c r="N242" i="3"/>
  <c r="M242" i="3"/>
  <c r="O258" i="3"/>
  <c r="P258" i="3" s="1"/>
  <c r="N258" i="3"/>
  <c r="M258" i="3"/>
  <c r="O279" i="3"/>
  <c r="P279" i="3" s="1"/>
  <c r="N279" i="3"/>
  <c r="M279" i="3"/>
  <c r="N194" i="3"/>
  <c r="O194" i="3"/>
  <c r="P194" i="3" s="1"/>
  <c r="M194" i="3"/>
  <c r="O271" i="3"/>
  <c r="P271" i="3" s="1"/>
  <c r="N271" i="3"/>
  <c r="M271" i="3"/>
  <c r="M205" i="3"/>
  <c r="O243" i="3"/>
  <c r="P243" i="3" s="1"/>
  <c r="N243" i="3"/>
  <c r="M243" i="3"/>
  <c r="O277" i="3"/>
  <c r="P277" i="3" s="1"/>
  <c r="N277" i="3"/>
  <c r="M277" i="3"/>
  <c r="M183" i="3"/>
  <c r="O210" i="3"/>
  <c r="P210" i="3" s="1"/>
  <c r="N210" i="3"/>
  <c r="M210" i="3"/>
  <c r="N102" i="3"/>
  <c r="O102" i="3"/>
  <c r="P102" i="3" s="1"/>
  <c r="M102" i="3"/>
  <c r="O229" i="3"/>
  <c r="P229" i="3" s="1"/>
  <c r="N229" i="3"/>
  <c r="M229" i="3"/>
  <c r="O222" i="3"/>
  <c r="P222" i="3" s="1"/>
  <c r="N222" i="3"/>
  <c r="M222" i="3"/>
  <c r="O205" i="3"/>
  <c r="P205" i="3" s="1"/>
  <c r="N205" i="3"/>
  <c r="M199" i="3"/>
  <c r="L8" i="3"/>
  <c r="N8" i="3" s="1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M204" i="3"/>
  <c r="N204" i="3"/>
  <c r="O204" i="3"/>
  <c r="P204" i="3" s="1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O265" i="3"/>
  <c r="P265" i="3" s="1"/>
  <c r="N265" i="3"/>
  <c r="M265" i="3"/>
  <c r="M155" i="3"/>
  <c r="O155" i="3"/>
  <c r="P155" i="3" s="1"/>
  <c r="N155" i="3"/>
  <c r="O181" i="3"/>
  <c r="P181" i="3" s="1"/>
  <c r="N181" i="3"/>
  <c r="O209" i="3"/>
  <c r="P209" i="3" s="1"/>
  <c r="N209" i="3"/>
  <c r="M209" i="3"/>
  <c r="O195" i="3"/>
  <c r="P195" i="3" s="1"/>
  <c r="N195" i="3"/>
  <c r="O224" i="3"/>
  <c r="P224" i="3" s="1"/>
  <c r="N224" i="3"/>
  <c r="M224" i="3"/>
  <c r="O240" i="3"/>
  <c r="P240" i="3" s="1"/>
  <c r="N240" i="3"/>
  <c r="M240" i="3"/>
  <c r="O256" i="3"/>
  <c r="P256" i="3" s="1"/>
  <c r="N256" i="3"/>
  <c r="M256" i="3"/>
  <c r="O247" i="3"/>
  <c r="P247" i="3" s="1"/>
  <c r="N247" i="3"/>
  <c r="M247" i="3"/>
  <c r="N184" i="3"/>
  <c r="O184" i="3"/>
  <c r="P184" i="3" s="1"/>
  <c r="M184" i="3"/>
  <c r="N11" i="3"/>
  <c r="O11" i="3"/>
  <c r="P11" i="3" s="1"/>
  <c r="N190" i="3"/>
  <c r="O190" i="3"/>
  <c r="P190" i="3" s="1"/>
  <c r="M190" i="3"/>
  <c r="O199" i="3"/>
  <c r="P199" i="3" s="1"/>
  <c r="N199" i="3"/>
  <c r="O238" i="3"/>
  <c r="P238" i="3" s="1"/>
  <c r="N238" i="3"/>
  <c r="M238" i="3"/>
  <c r="O267" i="3"/>
  <c r="P267" i="3" s="1"/>
  <c r="N267" i="3"/>
  <c r="M267" i="3"/>
  <c r="K8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O213" i="3"/>
  <c r="P213" i="3" s="1"/>
  <c r="N213" i="3"/>
  <c r="M213" i="3"/>
  <c r="O230" i="3"/>
  <c r="P230" i="3" s="1"/>
  <c r="N230" i="3"/>
  <c r="M230" i="3"/>
  <c r="O246" i="3"/>
  <c r="P246" i="3" s="1"/>
  <c r="N246" i="3"/>
  <c r="M246" i="3"/>
  <c r="O262" i="3"/>
  <c r="P262" i="3" s="1"/>
  <c r="N262" i="3"/>
  <c r="M262" i="3"/>
  <c r="O275" i="3"/>
  <c r="P275" i="3" s="1"/>
  <c r="N275" i="3"/>
  <c r="M275" i="3"/>
  <c r="M202" i="3"/>
  <c r="N202" i="3"/>
  <c r="O202" i="3"/>
  <c r="P202" i="3" s="1"/>
  <c r="O278" i="3"/>
  <c r="P278" i="3" s="1"/>
  <c r="N278" i="3"/>
  <c r="M278" i="3"/>
  <c r="O219" i="3"/>
  <c r="P219" i="3" s="1"/>
  <c r="N219" i="3"/>
  <c r="M219" i="3"/>
  <c r="O251" i="3"/>
  <c r="P251" i="3" s="1"/>
  <c r="N251" i="3"/>
  <c r="M251" i="3"/>
  <c r="N192" i="3"/>
  <c r="M192" i="3"/>
  <c r="O192" i="3"/>
  <c r="P192" i="3" s="1"/>
  <c r="N185" i="3"/>
  <c r="O185" i="3"/>
  <c r="P185" i="3" s="1"/>
  <c r="O214" i="3"/>
  <c r="P214" i="3" s="1"/>
  <c r="N214" i="3"/>
  <c r="M214" i="3"/>
  <c r="O273" i="3"/>
  <c r="P273" i="3" s="1"/>
  <c r="N273" i="3"/>
  <c r="M273" i="3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237" i="3"/>
  <c r="P237" i="3" s="1"/>
  <c r="N237" i="3"/>
  <c r="M237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208" i="3"/>
  <c r="P208" i="3" s="1"/>
  <c r="N208" i="3"/>
  <c r="M208" i="3"/>
  <c r="O177" i="3"/>
  <c r="P177" i="3" s="1"/>
  <c r="N177" i="3"/>
  <c r="O133" i="3"/>
  <c r="P133" i="3" s="1"/>
  <c r="N133" i="3"/>
  <c r="M133" i="3"/>
  <c r="M197" i="3"/>
  <c r="O217" i="3"/>
  <c r="P217" i="3" s="1"/>
  <c r="N217" i="3"/>
  <c r="M217" i="3"/>
  <c r="O269" i="3"/>
  <c r="P269" i="3" s="1"/>
  <c r="N269" i="3"/>
  <c r="M269" i="3"/>
  <c r="O207" i="3"/>
  <c r="P207" i="3" s="1"/>
  <c r="N207" i="3"/>
  <c r="M207" i="3"/>
  <c r="O228" i="3"/>
  <c r="P228" i="3" s="1"/>
  <c r="N228" i="3"/>
  <c r="M228" i="3"/>
  <c r="O244" i="3"/>
  <c r="P244" i="3" s="1"/>
  <c r="N244" i="3"/>
  <c r="M244" i="3"/>
  <c r="O260" i="3"/>
  <c r="P260" i="3" s="1"/>
  <c r="N260" i="3"/>
  <c r="M260" i="3"/>
  <c r="O284" i="3"/>
  <c r="P284" i="3" s="1"/>
  <c r="N284" i="3"/>
  <c r="M284" i="3"/>
  <c r="O223" i="3"/>
  <c r="P223" i="3" s="1"/>
  <c r="N223" i="3"/>
  <c r="M223" i="3"/>
  <c r="O255" i="3"/>
  <c r="P255" i="3" s="1"/>
  <c r="N255" i="3"/>
  <c r="M255" i="3"/>
  <c r="O193" i="3"/>
  <c r="P193" i="3" s="1"/>
  <c r="N193" i="3"/>
  <c r="O274" i="3"/>
  <c r="P274" i="3" s="1"/>
  <c r="M274" i="3"/>
  <c r="N274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O257" i="3"/>
  <c r="P257" i="3" s="1"/>
  <c r="N257" i="3"/>
  <c r="M25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O197" i="3"/>
  <c r="P197" i="3" s="1"/>
  <c r="N197" i="3"/>
  <c r="N130" i="3"/>
  <c r="O130" i="3"/>
  <c r="P130" i="3" s="1"/>
  <c r="M130" i="3"/>
  <c r="M157" i="3"/>
  <c r="O249" i="3"/>
  <c r="P249" i="3" s="1"/>
  <c r="N249" i="3"/>
  <c r="M249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212" i="3"/>
  <c r="P212" i="3" s="1"/>
  <c r="N212" i="3"/>
  <c r="M212" i="3"/>
  <c r="O135" i="3"/>
  <c r="P135" i="3" s="1"/>
  <c r="M135" i="3"/>
  <c r="N135" i="3"/>
  <c r="N163" i="3"/>
  <c r="O163" i="3"/>
  <c r="P163" i="3" s="1"/>
  <c r="O245" i="3"/>
  <c r="P245" i="3" s="1"/>
  <c r="N245" i="3"/>
  <c r="M245" i="3"/>
  <c r="O218" i="3"/>
  <c r="P218" i="3" s="1"/>
  <c r="N218" i="3"/>
  <c r="M218" i="3"/>
  <c r="O234" i="3"/>
  <c r="P234" i="3" s="1"/>
  <c r="N234" i="3"/>
  <c r="M234" i="3"/>
  <c r="O250" i="3"/>
  <c r="P250" i="3" s="1"/>
  <c r="N250" i="3"/>
  <c r="M250" i="3"/>
  <c r="O266" i="3"/>
  <c r="P266" i="3" s="1"/>
  <c r="N266" i="3"/>
  <c r="M266" i="3"/>
  <c r="O272" i="3"/>
  <c r="P272" i="3" s="1"/>
  <c r="M272" i="3"/>
  <c r="N272" i="3"/>
  <c r="O211" i="3"/>
  <c r="P211" i="3" s="1"/>
  <c r="N211" i="3"/>
  <c r="M211" i="3"/>
  <c r="O227" i="3"/>
  <c r="P227" i="3" s="1"/>
  <c r="N227" i="3"/>
  <c r="M227" i="3"/>
  <c r="O259" i="3"/>
  <c r="P259" i="3" s="1"/>
  <c r="N259" i="3"/>
  <c r="M259" i="3"/>
  <c r="N200" i="3"/>
  <c r="M200" i="3"/>
  <c r="O200" i="3"/>
  <c r="P200" i="3" s="1"/>
  <c r="M191" i="3"/>
  <c r="O280" i="3"/>
  <c r="P280" i="3" s="1"/>
  <c r="M280" i="3"/>
  <c r="N280" i="3"/>
  <c r="E9" i="3"/>
  <c r="E8" i="3" s="1"/>
  <c r="M8" i="3" l="1"/>
  <c r="J37" i="2"/>
  <c r="K23" i="2" s="1"/>
  <c r="O8" i="3"/>
  <c r="P8" i="3" s="1"/>
  <c r="I9" i="3"/>
  <c r="F8" i="3"/>
  <c r="H8" i="3" s="1"/>
  <c r="H9" i="3"/>
  <c r="G9" i="3"/>
  <c r="K19" i="2" l="1"/>
  <c r="K33" i="2"/>
  <c r="K27" i="2"/>
  <c r="K31" i="2"/>
  <c r="K35" i="2"/>
  <c r="K13" i="2"/>
  <c r="K17" i="2"/>
  <c r="K15" i="2"/>
  <c r="K29" i="2"/>
  <c r="K37" i="2"/>
  <c r="K21" i="2"/>
  <c r="K25" i="2"/>
  <c r="G8" i="3"/>
  <c r="M37" i="2"/>
  <c r="J9" i="3"/>
  <c r="I8" i="3"/>
  <c r="J8" i="3" s="1"/>
  <c r="N29" i="2" l="1"/>
  <c r="N23" i="2"/>
  <c r="N25" i="2"/>
  <c r="N21" i="2"/>
  <c r="N17" i="2"/>
  <c r="N13" i="2"/>
  <c r="N19" i="2"/>
  <c r="N15" i="2"/>
  <c r="N27" i="2"/>
  <c r="N33" i="2"/>
  <c r="N35" i="2"/>
  <c r="N31" i="2"/>
  <c r="N37" i="2"/>
</calcChain>
</file>

<file path=xl/sharedStrings.xml><?xml version="1.0" encoding="utf-8"?>
<sst xmlns="http://schemas.openxmlformats.org/spreadsheetml/2006/main" count="1771" uniqueCount="588">
  <si>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</si>
  <si>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</si>
  <si>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</si>
  <si>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</si>
  <si>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</si>
  <si>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</si>
  <si>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</si>
  <si>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</si>
  <si>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</si>
  <si>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</si>
  <si>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</si>
  <si>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</si>
  <si>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</si>
  <si>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</si>
  <si>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</si>
  <si>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</si>
  <si>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</si>
  <si>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</si>
  <si>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</si>
  <si>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</si>
  <si>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</si>
  <si>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</si>
  <si>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</si>
  <si>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</si>
  <si>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</si>
  <si>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</si>
  <si>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</si>
  <si>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</si>
  <si>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</si>
  <si>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Ostvarenje - 2023</t>
  </si>
  <si>
    <t>PLAN - 2023</t>
  </si>
  <si>
    <t>Godina</t>
  </si>
  <si>
    <t>Hlookup</t>
  </si>
  <si>
    <t>UKUPNO</t>
  </si>
  <si>
    <t>Izdaci za:</t>
  </si>
  <si>
    <t>POLITIČKI SISTEM I UPRAVLJANJE</t>
  </si>
  <si>
    <t>PRAVOSUĐE I ZAŠTITA PRAVA</t>
  </si>
  <si>
    <t>JAVNA BEZBJEDNOST I ODBRANA</t>
  </si>
  <si>
    <t>JAVNE FINANSIJE</t>
  </si>
  <si>
    <t>EKONOMIJA I TURIZAM</t>
  </si>
  <si>
    <t>POLJOPRIVREDA, ŠUMARSTVO I VODOPRIVREDA</t>
  </si>
  <si>
    <t>SAOBRAĆAJ</t>
  </si>
  <si>
    <t>PROSTORNO PLANIRANJE I ZAŠTITA ŽIVOTNE SREDINE</t>
  </si>
  <si>
    <t>OBRAZOVANJE, NAUKA I SPORT</t>
  </si>
  <si>
    <t>KULTURA</t>
  </si>
  <si>
    <t>ZDRAVSTVO</t>
  </si>
  <si>
    <t>SOCIJALNO STARANJE</t>
  </si>
  <si>
    <t>11 009 003</t>
  </si>
  <si>
    <t>11 011 001</t>
  </si>
  <si>
    <t>11 018 001</t>
  </si>
  <si>
    <t>11 019 001</t>
  </si>
  <si>
    <t>11 023 003</t>
  </si>
  <si>
    <t>11 024 002</t>
  </si>
  <si>
    <t>11 033 002</t>
  </si>
  <si>
    <t>11 033 003</t>
  </si>
  <si>
    <t>11 034 002</t>
  </si>
  <si>
    <t>11 047 001</t>
  </si>
  <si>
    <t>11 048 001</t>
  </si>
  <si>
    <t>11 048 002</t>
  </si>
  <si>
    <t>11 049 001</t>
  </si>
  <si>
    <t>11 049 002</t>
  </si>
  <si>
    <t>11 049 003</t>
  </si>
  <si>
    <t>11 049 004</t>
  </si>
  <si>
    <t>11 049 005</t>
  </si>
  <si>
    <t>11 049 006</t>
  </si>
  <si>
    <t>11 049 007</t>
  </si>
  <si>
    <t>11 049 008</t>
  </si>
  <si>
    <t>11 050 001</t>
  </si>
  <si>
    <t>11 051 001</t>
  </si>
  <si>
    <t>11 051 002</t>
  </si>
  <si>
    <t>11 051 011</t>
  </si>
  <si>
    <t>11 051 012</t>
  </si>
  <si>
    <t>11 052 K01</t>
  </si>
  <si>
    <t>11 053 001</t>
  </si>
  <si>
    <t>11 053 002</t>
  </si>
  <si>
    <t>11 053 003</t>
  </si>
  <si>
    <t>11 053 004</t>
  </si>
  <si>
    <t>11 053 005</t>
  </si>
  <si>
    <t>11 054 001</t>
  </si>
  <si>
    <t>11 055 001</t>
  </si>
  <si>
    <t>11 056 001</t>
  </si>
  <si>
    <t>12 001 002</t>
  </si>
  <si>
    <t>12 003 004</t>
  </si>
  <si>
    <t>12 003 005</t>
  </si>
  <si>
    <t>12 003 006</t>
  </si>
  <si>
    <t>12 003 007</t>
  </si>
  <si>
    <t>12 003 008</t>
  </si>
  <si>
    <t>12 005 004</t>
  </si>
  <si>
    <t>12 005 005</t>
  </si>
  <si>
    <t>12 005 006</t>
  </si>
  <si>
    <t>12 005 007</t>
  </si>
  <si>
    <t>12 012 001</t>
  </si>
  <si>
    <t>12 013 002</t>
  </si>
  <si>
    <t>12 020 001</t>
  </si>
  <si>
    <t>12 021 001</t>
  </si>
  <si>
    <t>12 024 001</t>
  </si>
  <si>
    <t>12 024 002</t>
  </si>
  <si>
    <t>12 024 003</t>
  </si>
  <si>
    <t>12 024 004</t>
  </si>
  <si>
    <t>12 024 005</t>
  </si>
  <si>
    <t>12 024 006</t>
  </si>
  <si>
    <t>12 024 K01</t>
  </si>
  <si>
    <t>12 024 K02</t>
  </si>
  <si>
    <t>12 025 001</t>
  </si>
  <si>
    <t>12 025 002</t>
  </si>
  <si>
    <t>12 025 003</t>
  </si>
  <si>
    <t>12 026 001</t>
  </si>
  <si>
    <t>12 027 001</t>
  </si>
  <si>
    <t>13 002 001</t>
  </si>
  <si>
    <t>13 013 002</t>
  </si>
  <si>
    <t>13 015 002</t>
  </si>
  <si>
    <t>13 016 002</t>
  </si>
  <si>
    <t>13 023 001</t>
  </si>
  <si>
    <t>13 023 002</t>
  </si>
  <si>
    <t>13 023 003</t>
  </si>
  <si>
    <t>13 023 004</t>
  </si>
  <si>
    <t>13 023 K01</t>
  </si>
  <si>
    <t>13 024 001</t>
  </si>
  <si>
    <t>13 024 K01</t>
  </si>
  <si>
    <t>13 025 001</t>
  </si>
  <si>
    <t>13 025 002</t>
  </si>
  <si>
    <t>13 025 003</t>
  </si>
  <si>
    <t>13 025 K01</t>
  </si>
  <si>
    <t>13 026 001</t>
  </si>
  <si>
    <t>13 027 001</t>
  </si>
  <si>
    <t>13 028 001</t>
  </si>
  <si>
    <t>13 028 002</t>
  </si>
  <si>
    <t>13 029 001</t>
  </si>
  <si>
    <t>13 029 002</t>
  </si>
  <si>
    <t>13 029 003</t>
  </si>
  <si>
    <t>13 029 004</t>
  </si>
  <si>
    <t>13 030 001</t>
  </si>
  <si>
    <t>13 030 002</t>
  </si>
  <si>
    <t>13 031 001</t>
  </si>
  <si>
    <t>13 031 002</t>
  </si>
  <si>
    <t>13 040 001</t>
  </si>
  <si>
    <t>14 002 003</t>
  </si>
  <si>
    <t>14 002 004</t>
  </si>
  <si>
    <t>14 002 005</t>
  </si>
  <si>
    <t>14 005 002</t>
  </si>
  <si>
    <t>14 017 002</t>
  </si>
  <si>
    <t>14 021 003</t>
  </si>
  <si>
    <t>14 022 002</t>
  </si>
  <si>
    <t>14 036 001</t>
  </si>
  <si>
    <t>14 036 002</t>
  </si>
  <si>
    <t>14 040 001</t>
  </si>
  <si>
    <t>14 040 002</t>
  </si>
  <si>
    <t>14 040 003</t>
  </si>
  <si>
    <t>14 040 004</t>
  </si>
  <si>
    <t>14 040 005</t>
  </si>
  <si>
    <t>14 040 006</t>
  </si>
  <si>
    <t>14 040 007</t>
  </si>
  <si>
    <t>14 040 008</t>
  </si>
  <si>
    <t>14 040 009</t>
  </si>
  <si>
    <t>14 040 010</t>
  </si>
  <si>
    <t>14 040 011</t>
  </si>
  <si>
    <t>14 042 001</t>
  </si>
  <si>
    <t>14 042 002</t>
  </si>
  <si>
    <t>14 042 003</t>
  </si>
  <si>
    <t>14 043 001</t>
  </si>
  <si>
    <t>14 044 001</t>
  </si>
  <si>
    <t>14 044 002</t>
  </si>
  <si>
    <t>14 044 003</t>
  </si>
  <si>
    <t>14 047 001</t>
  </si>
  <si>
    <t>14 048 001</t>
  </si>
  <si>
    <t>14 048 002</t>
  </si>
  <si>
    <t>14 048 003</t>
  </si>
  <si>
    <t>14 048 004</t>
  </si>
  <si>
    <t>14 048 005</t>
  </si>
  <si>
    <t>14 049 001</t>
  </si>
  <si>
    <t>14 050 001</t>
  </si>
  <si>
    <t>14 051 001</t>
  </si>
  <si>
    <t>15 004 001</t>
  </si>
  <si>
    <t>15 004 003</t>
  </si>
  <si>
    <t>15 004 004</t>
  </si>
  <si>
    <t>15 004 005</t>
  </si>
  <si>
    <t>15 019 003</t>
  </si>
  <si>
    <t>15 019 004</t>
  </si>
  <si>
    <t>15 019 005</t>
  </si>
  <si>
    <t>15 019 006</t>
  </si>
  <si>
    <t>15 019 007</t>
  </si>
  <si>
    <t>15 019 K01</t>
  </si>
  <si>
    <t>15 021 001</t>
  </si>
  <si>
    <t>15 021 003</t>
  </si>
  <si>
    <t>15 021 004</t>
  </si>
  <si>
    <t>15 021 005</t>
  </si>
  <si>
    <t>15 021 006</t>
  </si>
  <si>
    <t>15 021 007</t>
  </si>
  <si>
    <t>15 021 008</t>
  </si>
  <si>
    <t>15 021 009</t>
  </si>
  <si>
    <t>15 021 010</t>
  </si>
  <si>
    <t>15 022 002</t>
  </si>
  <si>
    <t>15 030 001</t>
  </si>
  <si>
    <t>15 030 002</t>
  </si>
  <si>
    <t>15 030 003</t>
  </si>
  <si>
    <t>15 030 006</t>
  </si>
  <si>
    <t>15 030 007</t>
  </si>
  <si>
    <t>15 030 008</t>
  </si>
  <si>
    <t>15 030 009</t>
  </si>
  <si>
    <t>15 030 K01</t>
  </si>
  <si>
    <t>15 030 K02</t>
  </si>
  <si>
    <t>15 031 001</t>
  </si>
  <si>
    <t>15 031 002</t>
  </si>
  <si>
    <t>15 032 001</t>
  </si>
  <si>
    <t>15 033 001</t>
  </si>
  <si>
    <t>15 033 002</t>
  </si>
  <si>
    <t>15 033 003</t>
  </si>
  <si>
    <t>15 034 001</t>
  </si>
  <si>
    <t>15 034 002</t>
  </si>
  <si>
    <t>15 034 003</t>
  </si>
  <si>
    <t>15 035 001</t>
  </si>
  <si>
    <t>15 035 002</t>
  </si>
  <si>
    <t>15 036 001</t>
  </si>
  <si>
    <t>15 037 002</t>
  </si>
  <si>
    <t>15 037 003</t>
  </si>
  <si>
    <t>15 038 001</t>
  </si>
  <si>
    <t>15 038 002</t>
  </si>
  <si>
    <t>15 039 001</t>
  </si>
  <si>
    <t>16 002 001</t>
  </si>
  <si>
    <t>16 002 005</t>
  </si>
  <si>
    <t>16 002 006</t>
  </si>
  <si>
    <t>16 002 007</t>
  </si>
  <si>
    <t>16 002 008</t>
  </si>
  <si>
    <t>16 002 K01</t>
  </si>
  <si>
    <t>16 004 001</t>
  </si>
  <si>
    <t>16 005 002</t>
  </si>
  <si>
    <t>16 005 003</t>
  </si>
  <si>
    <t>16 006 003</t>
  </si>
  <si>
    <t>16 006 004</t>
  </si>
  <si>
    <t>16 011 001</t>
  </si>
  <si>
    <t>17 019 001</t>
  </si>
  <si>
    <t>17 019 002</t>
  </si>
  <si>
    <t>17 019 003</t>
  </si>
  <si>
    <t>17 019 004</t>
  </si>
  <si>
    <t>17 019 005</t>
  </si>
  <si>
    <t>17 019 006</t>
  </si>
  <si>
    <t>17 019 007</t>
  </si>
  <si>
    <t>17 019 008</t>
  </si>
  <si>
    <t>17 019 009</t>
  </si>
  <si>
    <t>17 019 K01</t>
  </si>
  <si>
    <t>17 019 K02</t>
  </si>
  <si>
    <t>17 020 K01</t>
  </si>
  <si>
    <t>17 020 K02</t>
  </si>
  <si>
    <t>17 020 K03</t>
  </si>
  <si>
    <t>17 020 K04</t>
  </si>
  <si>
    <t>17 020 K05</t>
  </si>
  <si>
    <t>18 003 001</t>
  </si>
  <si>
    <t>18 003 002</t>
  </si>
  <si>
    <t>18 003 004</t>
  </si>
  <si>
    <t>18 003 K01</t>
  </si>
  <si>
    <t>18 003 K02</t>
  </si>
  <si>
    <t>18 004 001</t>
  </si>
  <si>
    <t>18 004 002</t>
  </si>
  <si>
    <t>18 004 003</t>
  </si>
  <si>
    <t>18 004 004</t>
  </si>
  <si>
    <t>18 004 005</t>
  </si>
  <si>
    <t>18 007 001</t>
  </si>
  <si>
    <t>18 008 001</t>
  </si>
  <si>
    <t>18 008 002</t>
  </si>
  <si>
    <t>19 032 001</t>
  </si>
  <si>
    <t>19 032 002</t>
  </si>
  <si>
    <t>19 032 003</t>
  </si>
  <si>
    <t>19 032 004</t>
  </si>
  <si>
    <t>19 032 005</t>
  </si>
  <si>
    <t>19 032 006</t>
  </si>
  <si>
    <t>19 032 K01</t>
  </si>
  <si>
    <t>19 032 K02</t>
  </si>
  <si>
    <t>19 032 K03</t>
  </si>
  <si>
    <t>19 032 K04</t>
  </si>
  <si>
    <t>19 032 K05</t>
  </si>
  <si>
    <t>19 033 001</t>
  </si>
  <si>
    <t>19 033 002</t>
  </si>
  <si>
    <t>19 034 001</t>
  </si>
  <si>
    <t>19 035 001</t>
  </si>
  <si>
    <t>19 035 002</t>
  </si>
  <si>
    <t>19 036 001</t>
  </si>
  <si>
    <t>19 036 002</t>
  </si>
  <si>
    <t>19 037 001</t>
  </si>
  <si>
    <t>19 038 001</t>
  </si>
  <si>
    <t>19 038 002</t>
  </si>
  <si>
    <t>19 038 003</t>
  </si>
  <si>
    <t>19 038 K01</t>
  </si>
  <si>
    <t>19 039 001</t>
  </si>
  <si>
    <t>19 040 001</t>
  </si>
  <si>
    <t>19 040 002</t>
  </si>
  <si>
    <t>19 040 K01</t>
  </si>
  <si>
    <t>19 041 001</t>
  </si>
  <si>
    <t>19 042 001</t>
  </si>
  <si>
    <t>19 043 001</t>
  </si>
  <si>
    <t>20 020 001</t>
  </si>
  <si>
    <t>20 020 002</t>
  </si>
  <si>
    <t>20 020 003</t>
  </si>
  <si>
    <t>20 020 004</t>
  </si>
  <si>
    <t>20 021 001</t>
  </si>
  <si>
    <t>20 021 002</t>
  </si>
  <si>
    <t>20 021 003</t>
  </si>
  <si>
    <t>20 021 004</t>
  </si>
  <si>
    <t>20 021 005</t>
  </si>
  <si>
    <t>20 021 006</t>
  </si>
  <si>
    <t>20 021 008</t>
  </si>
  <si>
    <t>20 021 009</t>
  </si>
  <si>
    <t>20 021 K01</t>
  </si>
  <si>
    <t>20 022 001</t>
  </si>
  <si>
    <t>20 023 001</t>
  </si>
  <si>
    <t>21 007 002</t>
  </si>
  <si>
    <t>21 011 001</t>
  </si>
  <si>
    <t>21 011 002</t>
  </si>
  <si>
    <t>21 011 003</t>
  </si>
  <si>
    <t>21 011 004</t>
  </si>
  <si>
    <t>21 011 005</t>
  </si>
  <si>
    <t>21 011 K01</t>
  </si>
  <si>
    <t>21 011 K02</t>
  </si>
  <si>
    <t>21 012 001</t>
  </si>
  <si>
    <t>22 010 001</t>
  </si>
  <si>
    <t>22 010 002</t>
  </si>
  <si>
    <t>22 010 003</t>
  </si>
  <si>
    <t>22 012 003</t>
  </si>
  <si>
    <t>22 013 001</t>
  </si>
  <si>
    <t>22 025 001</t>
  </si>
  <si>
    <t>22 025 002</t>
  </si>
  <si>
    <t>22 025 003</t>
  </si>
  <si>
    <t>22 025 004</t>
  </si>
  <si>
    <t>22 025 005</t>
  </si>
  <si>
    <t>22 025 K01</t>
  </si>
  <si>
    <t>22 026 001</t>
  </si>
  <si>
    <t>Djelovanje Državne izborne komisije</t>
  </si>
  <si>
    <t>Stručni i operativni poslovi Savjeta za građansku kontrolu rada policije</t>
  </si>
  <si>
    <t>Stabilizacija i pridruživanje i pristupanje Crne Gore Evropskoj uniji</t>
  </si>
  <si>
    <t>Stručni i operativni poslovi Ministarstva evropskih poslova</t>
  </si>
  <si>
    <t>Djelovanje Uprave za ljudske resurse</t>
  </si>
  <si>
    <t>Koordinirani inspekcijski nadzor</t>
  </si>
  <si>
    <t>Stručni i operativni poslovi i međunarodna saradnja u oblasti sprječavanja korupcije</t>
  </si>
  <si>
    <t>Prevencija korupcije</t>
  </si>
  <si>
    <t>Djelatnost Službenog lista Crne Gore</t>
  </si>
  <si>
    <t>Djelovanje Predsjednika Crne Gore</t>
  </si>
  <si>
    <t>Zakonodavna, kontrolna i predstavnička funkcija Skupštine Crne Gore</t>
  </si>
  <si>
    <t>Stručni i operativni poslovi Skupštine Crne Gore</t>
  </si>
  <si>
    <t>Stručni i operativni poslovi Generalnog sekretarijata Vlade</t>
  </si>
  <si>
    <t>Djelatnost Kancelarije zastupnika Crne Gore pred Evropskim sudom za ljudska prava</t>
  </si>
  <si>
    <t>Djelatnost Kabineta Potpredsjednika Vlade</t>
  </si>
  <si>
    <t>Stručni i operativni poslovi Kabineta Predsjednika Vlade</t>
  </si>
  <si>
    <t>Djelovanje Savjeta za privatizaciju i kapitalne projekte</t>
  </si>
  <si>
    <t>Stručni i operativni poslovi Sekretarijata za zakonodavstvo</t>
  </si>
  <si>
    <t>Stručni i operativni poslovi Komisije za koncesije</t>
  </si>
  <si>
    <t>Stručni i operativni poslovi Savjeta za NATO</t>
  </si>
  <si>
    <t>Finansiranje rada parlamentarnih subjekata</t>
  </si>
  <si>
    <t>Rad diplomatskih i konzularnih predstavništava</t>
  </si>
  <si>
    <t>Bilateralni i multilateralni poslovi</t>
  </si>
  <si>
    <t>Bilateralni, multilateralni i konzularni poslovi</t>
  </si>
  <si>
    <t>Saradnja sa iseljenicima - dijasporom</t>
  </si>
  <si>
    <t>Izgradnja i rekonstrukcija administrativnog prostora za rad državnih organa - sektor Politički sistem i upravljanje</t>
  </si>
  <si>
    <t>Informaciono društvo</t>
  </si>
  <si>
    <t>Reforma javne uprave</t>
  </si>
  <si>
    <t>Medijski pluralizam</t>
  </si>
  <si>
    <t>Stručni i operativni poslovi Ministarstva javne uprave</t>
  </si>
  <si>
    <t>Djelatnost RTCG</t>
  </si>
  <si>
    <t>Stručni i operativni poslovi Ministarstva vanjskih poslova</t>
  </si>
  <si>
    <t>Djelovanje Ustavnog suda</t>
  </si>
  <si>
    <t>Nadležnost Vrhovnog i Apelacionog suda</t>
  </si>
  <si>
    <t>Nadležnost Upravnog i Privrednog suda</t>
  </si>
  <si>
    <t>Nadležnost viših sudova</t>
  </si>
  <si>
    <t>Nadležnost osnovnih sudova</t>
  </si>
  <si>
    <t>Nadležnost sudova za prekršaje</t>
  </si>
  <si>
    <t>Nadležnost osnovnih državnih tužilaštava</t>
  </si>
  <si>
    <t>Nadležnost viših državnih tužilaštava</t>
  </si>
  <si>
    <t>Nadležnost Specijalnog državnog tužilaštva</t>
  </si>
  <si>
    <t>Nadležnost Vrhovnog državnog tužilaštva</t>
  </si>
  <si>
    <t>Upravljanje sistemnom izvršenja krivičnih sankcija</t>
  </si>
  <si>
    <t>Stručni i operativni poslovi Ministarstva ljudskih i manjinskih prava</t>
  </si>
  <si>
    <t>Djelovanje Zaštitnika ljudskih prava i sloboda</t>
  </si>
  <si>
    <t>Djelovanje Agencije za zaštitu ličnih podataka i slobodan pristup informacijama</t>
  </si>
  <si>
    <t>Sprovođenje politika iz nadležnosti Ministarstva pravde</t>
  </si>
  <si>
    <t>Stručni i operativni poslovi Sudskog savjeta</t>
  </si>
  <si>
    <t>Stručni i operativni poslovi Tužilačkog savjeta</t>
  </si>
  <si>
    <t>Djelovanje Centra za obuku u sudstvu i državnom tužilaštvu</t>
  </si>
  <si>
    <t>Stručni i operativni poslovi Centra za alternativno rješavanje sporova</t>
  </si>
  <si>
    <t>Obezbjeđivanje samostalnosti u radu državnih tužilaca</t>
  </si>
  <si>
    <t>Izgradnja i rekonstrukcija administrativnog prostora za rad pravosuđa</t>
  </si>
  <si>
    <t>Projekti koji se finansiraju iz IPA fondova - sektor Pravosuđe</t>
  </si>
  <si>
    <t>Zaštita ljudskih i manjinskih prava</t>
  </si>
  <si>
    <t>Ostvarivanje rodne ravnopravnosti</t>
  </si>
  <si>
    <t>Unapređenje i zaštita manjinskih prava</t>
  </si>
  <si>
    <t>Stručni i operativni poslovi Ministarstva pravde</t>
  </si>
  <si>
    <t>Pravda i fundamentalna prava</t>
  </si>
  <si>
    <t>Ublažavanje efekata elementarnih nepogoda i tehničko-tehnoloških nesreća</t>
  </si>
  <si>
    <t>Djelatnost Direkcije za zaštitu tajnih podataka</t>
  </si>
  <si>
    <t>Djelovanje Agencije za nacionalnu bezbjednost</t>
  </si>
  <si>
    <t>Djelovanje Regionalnog ronilačkog centra za podvodno deminiranje i obuku ronilaca</t>
  </si>
  <si>
    <t>Stručni i operativni poslovi Ministarstva unutrašnjih poslova</t>
  </si>
  <si>
    <t>Izgradnja kapaciteta, izdavanje dokumenata u oblastima upravnih poslova, državljanstava i stranaca</t>
  </si>
  <si>
    <t>Međunarodna zaštita</t>
  </si>
  <si>
    <t>Integrisano upravljanje granicom</t>
  </si>
  <si>
    <t>Projekti koji se finansiraju iz IPA fondova - sektor Javna bezbijednost i odbrana</t>
  </si>
  <si>
    <t>Poslovi iz oblasti rada policije</t>
  </si>
  <si>
    <t>Izgradnja i rekonstrukcija administrativnog prostora za potrebe javne bezbjednosti</t>
  </si>
  <si>
    <t>Stručni i operativni poslovi Ministarstva odbrane</t>
  </si>
  <si>
    <t>Funkcionisanje Vojske Crne Gore</t>
  </si>
  <si>
    <t>Obavještajno-bezbjednosni poslovi</t>
  </si>
  <si>
    <t>Izgradnja i rekonstrukcija administrativnog prostora za potrebe odbrane</t>
  </si>
  <si>
    <t>Izgradnja kapaciteta - izdavanje dokumenata u oblastima upravnih poslova, državljanstva i stranaca</t>
  </si>
  <si>
    <t>Međunarodna saradnja</t>
  </si>
  <si>
    <t>Operacije</t>
  </si>
  <si>
    <t>Funkcionisanje Vojske</t>
  </si>
  <si>
    <t>Međunarodna vojna saradnja</t>
  </si>
  <si>
    <t>Obuke i vježbe</t>
  </si>
  <si>
    <t>Opremanje i infrastruktura Vojske Crne Gore</t>
  </si>
  <si>
    <t>Opremanje Ministarstva Odbrane</t>
  </si>
  <si>
    <t>Rukovođenje i koordinacija rada Obavještajno bezbjednosnog direktorata</t>
  </si>
  <si>
    <t>Međunarodna saradnja Obavještajno bezbjednosnog direktorata</t>
  </si>
  <si>
    <t>Vršenje poslova u oblasti međunarodne zaštite</t>
  </si>
  <si>
    <t>Upravljanje i izvršenje budžeta</t>
  </si>
  <si>
    <t>Upravljanje sredstvima EU</t>
  </si>
  <si>
    <t>Rezerve</t>
  </si>
  <si>
    <t>Stručni i operativni poslovi u vezi sa javnim dugom</t>
  </si>
  <si>
    <t>Stručni i operativni poslovi Zaštitnika imovinsko-interesa Crne Gore</t>
  </si>
  <si>
    <t>Izrada rezultata zvanične statistike</t>
  </si>
  <si>
    <t>Stručni i operativni poslovi Komisije za zaštitu prava u postupcima javnih nabavki</t>
  </si>
  <si>
    <t>Sprovodjenje aktivnosti iz nadleznosti Revizorskog tijela</t>
  </si>
  <si>
    <t>Realizacija strateškog plana razvoja Revizorskog tijela</t>
  </si>
  <si>
    <t>Upravljanje budžetom</t>
  </si>
  <si>
    <t>Upravljenje sredstvima EU</t>
  </si>
  <si>
    <t>Sprovođenje politika iz nadležnosti Ministarstva finansija</t>
  </si>
  <si>
    <t>Stručni i operativni poslovi iz oblasti Uprave prihoda i carina</t>
  </si>
  <si>
    <t>Poslovanje područnih jedinica - upravljanje javnim prihodima</t>
  </si>
  <si>
    <t>Obavljanje poslova iz oblasti igara na sreću</t>
  </si>
  <si>
    <t>Stručni i operativni poslovi iz oblasti carina</t>
  </si>
  <si>
    <t>Carinski postupci i carinarnice</t>
  </si>
  <si>
    <t>Djelovanje Fonda za obeštećenje</t>
  </si>
  <si>
    <t>Sprječavanje pranja novca i finansiranja terorizma</t>
  </si>
  <si>
    <t>Sprovođenje revizija</t>
  </si>
  <si>
    <t>Strateški plan i obuke</t>
  </si>
  <si>
    <t>Stručni i operativni poslovi Državne revizorske institucije</t>
  </si>
  <si>
    <t>Zajednički poslovi</t>
  </si>
  <si>
    <t>Stručni i operativni poslovi Uprave za katastar i državnu imovinu</t>
  </si>
  <si>
    <t>Premjer i kartografija</t>
  </si>
  <si>
    <t>Poslovanje područnih jedinica Uprave za katastar i državnu imovinu</t>
  </si>
  <si>
    <t>Stručni i operativni poslovi iz oblasti poreza</t>
  </si>
  <si>
    <t>Stručni i operativni poslovi Uprave prihoda i carina</t>
  </si>
  <si>
    <t>Stručni i operativni poslovi Ministarstva finansija</t>
  </si>
  <si>
    <t>Politika javnih nabavki</t>
  </si>
  <si>
    <t>Spoljna trgovina i ekonomski odnosi sa inostranstvom</t>
  </si>
  <si>
    <t>Unutrašnja trgovina i zaštita intelektualne svojine</t>
  </si>
  <si>
    <t>Sprječavanje narušavanja slobodne konkurencije i kontrola državne pomoći</t>
  </si>
  <si>
    <t>Jačanje konkurentnosti i sektora inovacija</t>
  </si>
  <si>
    <t>Strateško planiranje i međunarodna saradnja</t>
  </si>
  <si>
    <t>Unapređenje turističkog ambijenta</t>
  </si>
  <si>
    <t>Podsticanje, promocija i investicije u turizmu</t>
  </si>
  <si>
    <t>Normativni poslovi i upravni postupak</t>
  </si>
  <si>
    <t>Djelovanje Nacionalne turističke organizacije Crne Gore</t>
  </si>
  <si>
    <t>Unapređenje turističke ponude</t>
  </si>
  <si>
    <t>Radni odnosi, zaštita i zdravlje na radu i pristup tržištu rada</t>
  </si>
  <si>
    <t>Profesionalna rehabilitacija</t>
  </si>
  <si>
    <t>Mjere aktivne politike zapošljavanja</t>
  </si>
  <si>
    <t>Stručni i operativni poslovi Zavoda za zapošljavanje</t>
  </si>
  <si>
    <t>Isplata neisplaćenih potraživanja zaposlenih</t>
  </si>
  <si>
    <t>Stručni i operativni poslovi Fonda za rad</t>
  </si>
  <si>
    <t>Profesonalna rehabilitacija</t>
  </si>
  <si>
    <t>Pasivne mjere tržišta rada</t>
  </si>
  <si>
    <t>Stručni i operativni poslovi Ministarstva rada i socijalnog staranja</t>
  </si>
  <si>
    <t>Djelovanje Agencije za mirno rješavanje radnih sporova</t>
  </si>
  <si>
    <t>Unaprjeđenje i implementacija strateškog i zakonodavnog okvira za efikasniji industrijski i regionalni razvoj</t>
  </si>
  <si>
    <t>Standardizacija i akreditacija</t>
  </si>
  <si>
    <t>Stručni i operativni poslovi Ministarstva ekonomskog razvoja i turizma</t>
  </si>
  <si>
    <t>Realizacija i promocija investicionih potencijala</t>
  </si>
  <si>
    <t>Programski okvir za unaprjeđenje konkurentnosti industrije i sveukupnog regionalnog razvoja</t>
  </si>
  <si>
    <t>Unaprjeđenje i implementacija zakonodavnog okvira za efikasniji industrijski i regionalni razvoj</t>
  </si>
  <si>
    <t>Podrška pristupanju Crne Gore Evropskoj uniji u oblasti jačanja konkurentnosti i inovacija</t>
  </si>
  <si>
    <t>Razvojni projekti Prijestonice Cetinje</t>
  </si>
  <si>
    <t>Razvoj manje razvijenih lokalnih samouprava</t>
  </si>
  <si>
    <t>Elektronske komunikacije, poštanska djelatnost i radio spektar</t>
  </si>
  <si>
    <t>Inovacije i tehnološki razvoj</t>
  </si>
  <si>
    <t>Djelovanje Zavoda za metrologiju</t>
  </si>
  <si>
    <t>Energetika i energetska efikasnost</t>
  </si>
  <si>
    <t>Rudarstvo, geologija i ugljovodonici</t>
  </si>
  <si>
    <t>Djelovanje Uprave za ugljovodonike</t>
  </si>
  <si>
    <t>Unaprjeđenje poslovnog okruženja za razvoj preduzetništva</t>
  </si>
  <si>
    <t>Unapređenje konkurentnosti privrede</t>
  </si>
  <si>
    <t>Upravljanje reputacijom države, komuniciranje nacionalnog brenda i marketing aktivnosti</t>
  </si>
  <si>
    <t>Stručni i operativni poslovi Ministarstva kapitalnih investicija</t>
  </si>
  <si>
    <t>Međunarodna saradnja i projekti u oblasti kapitalnih investicija</t>
  </si>
  <si>
    <t>Podrška razvoju inovacione djelatnosti</t>
  </si>
  <si>
    <t>Podrška razvoju inovacione infrastrukture i inovacioni programi Fonda za inovacije</t>
  </si>
  <si>
    <t>Elektronske komunikacije</t>
  </si>
  <si>
    <t>Poštanska djelatnost</t>
  </si>
  <si>
    <t>Podrška poljoprivredi</t>
  </si>
  <si>
    <t>Bezbjednost hrane, veterina i fitosanitarni poslovi</t>
  </si>
  <si>
    <t>Podrška ruralnom razvoju</t>
  </si>
  <si>
    <t>Podrška Agenciji za plaćanje</t>
  </si>
  <si>
    <t>Stručni i operativni poslovi Ministarstva poljoprivrede, šumarstva i vodoprivrede</t>
  </si>
  <si>
    <t>Projekti koji se finansiraju iz IPA fondova - IPA2021, oblast poljoprivrede</t>
  </si>
  <si>
    <t>Podrška ribarstvu</t>
  </si>
  <si>
    <t>Šumarstvo, lovstvo i drvna industrija</t>
  </si>
  <si>
    <t>Djelovanje Uprave za gazdovanje šumama i lovištima</t>
  </si>
  <si>
    <t>Podrška vodopirvredi</t>
  </si>
  <si>
    <t>Djelovanje Uprave za vode</t>
  </si>
  <si>
    <t>Državni putevi i drumski saobraćaj</t>
  </si>
  <si>
    <t>Željeznički saobraćaj</t>
  </si>
  <si>
    <t>Pomorski saobraćaj</t>
  </si>
  <si>
    <t>Vazdušni saobraćaj</t>
  </si>
  <si>
    <t>Inspekcijski nadzor u oblasti saobraćaja</t>
  </si>
  <si>
    <t>Djelovanje Uprave pomorske sigurnosti i upravljanja lukama</t>
  </si>
  <si>
    <t>Stručni i operativni poslovi Uprave za saobraćaj</t>
  </si>
  <si>
    <t>Djelovanje Uprave za željeznice</t>
  </si>
  <si>
    <t>Djelovanje Komisije za istraživanje nesreća</t>
  </si>
  <si>
    <t>Državna komisija za tehnički pregled autoputa Bar-Boljare</t>
  </si>
  <si>
    <t>Projekti koji se finansiraju iz IPA fondova - sektor Saobraćaj</t>
  </si>
  <si>
    <t>Rekonstrukcija regionalnih i magistralnih puteva</t>
  </si>
  <si>
    <t>Rješavanje uskih grla na saobraćajnoj mreži Crne Gore</t>
  </si>
  <si>
    <t>Izgradnja autoputeva</t>
  </si>
  <si>
    <t>Izgradnja lokalne infrastrukture</t>
  </si>
  <si>
    <t>Sanacija mostova, klizišta i kosina na magistralnim i regionalnim putevima</t>
  </si>
  <si>
    <t>Ekologija</t>
  </si>
  <si>
    <t>Priroda</t>
  </si>
  <si>
    <t>Monitoring i unapređenje životne sredine</t>
  </si>
  <si>
    <t>Projekti očuvanja životne sredine</t>
  </si>
  <si>
    <t>Projekti koji se finansiraju iz IPA fondova - sektor Održivi razvoj</t>
  </si>
  <si>
    <t>Uređenje prostora, građevinarstvo i stambeni razvoj</t>
  </si>
  <si>
    <t>Inspekcijski poslovi u oblasti izgradnje objekata</t>
  </si>
  <si>
    <t>Stručni i operativni poslovi Ministarstva ekologije, prostornog planiranja i urbanizma</t>
  </si>
  <si>
    <t>Stručni i operativni poslovi Uprave za kapitalne projekte</t>
  </si>
  <si>
    <t>Hidrometeorologija</t>
  </si>
  <si>
    <t>Seizmologija</t>
  </si>
  <si>
    <t>Nadzor nad obrazovnim sistemom</t>
  </si>
  <si>
    <t>Unapređenje kvaliteta obrazovanja</t>
  </si>
  <si>
    <t>Djelatnosti Zavoda za školstvo</t>
  </si>
  <si>
    <t>Djelovanje Ispitnog centra</t>
  </si>
  <si>
    <t>Djelovanje Centra za stručno obrazovanje</t>
  </si>
  <si>
    <t>Djelovanje Agencije za kontrolu i obezbjeđenje kvaliteta visokog obrazovanja</t>
  </si>
  <si>
    <t>Izgradnja i rekonstrukcija objekata obrazovanja i nauke</t>
  </si>
  <si>
    <t>Izgradnja i rekonstrukcija sportskih objekata</t>
  </si>
  <si>
    <t>Projekti koji se finansiraju iz IPA fondova - sektor Obrazovanje</t>
  </si>
  <si>
    <t>Izgradnja i rekonstrukcija objekata u oblasti obrazovanja</t>
  </si>
  <si>
    <t>Predškolsko vaspitanje i obrazovanje</t>
  </si>
  <si>
    <t>Osnovno obrazovanje</t>
  </si>
  <si>
    <t>Podrška radu i unapređenju kvaliteta srednjeg obrazovanja</t>
  </si>
  <si>
    <t>Politike visokog obrazovanja</t>
  </si>
  <si>
    <t>Podrška radu visokoškolskih ustanova</t>
  </si>
  <si>
    <t>Učenički standard</t>
  </si>
  <si>
    <t>Studentski standard</t>
  </si>
  <si>
    <t>Djelovanje Crnogorske akademije nauka i umjetnosti</t>
  </si>
  <si>
    <t>Vrhunski sport</t>
  </si>
  <si>
    <t>Stručni i operativni poslovi Uprave za sport i mlade</t>
  </si>
  <si>
    <t>Stručni i operativni poslovi Ministarstva sporta i mladih</t>
  </si>
  <si>
    <t>Razvoj i sprovođenje politike mladih</t>
  </si>
  <si>
    <t>Naučnoistraživačka djelatnost</t>
  </si>
  <si>
    <t>Stručni i operativni poslovi Ministarstva nauke i tehnološkog razvoja</t>
  </si>
  <si>
    <t>Izgradnja i rekonstrukcija objekata u oblasti nauke</t>
  </si>
  <si>
    <t>Stručni i operativni poslovi Ministarstva prosvjete</t>
  </si>
  <si>
    <t>Stručni i operativni poslovi Ministarstva nauke</t>
  </si>
  <si>
    <t>Kulturno umjetničko stvaralaštvo</t>
  </si>
  <si>
    <t>Pozorišna, filmska i muzička djelatnost</t>
  </si>
  <si>
    <t>Kreativna Crna Gora i projekti</t>
  </si>
  <si>
    <t>Stručni i operativni poslovi Ministarstva kulture i medija</t>
  </si>
  <si>
    <t>Kulturna baština</t>
  </si>
  <si>
    <t>Muzejska djelatnost</t>
  </si>
  <si>
    <t>Bibliotekarska delatnost</t>
  </si>
  <si>
    <t>Konzervatorska djelatnost i arheologija</t>
  </si>
  <si>
    <t>Djelovanje Državnog arhiva</t>
  </si>
  <si>
    <t>Djelovanje Uprave za zaštitu kulturnih dobara</t>
  </si>
  <si>
    <t>Djelovanje Matice crnogorske</t>
  </si>
  <si>
    <t>Unapređenja manjinskih prava u oblasti kulture</t>
  </si>
  <si>
    <t>Izgradnja, rekonstrukcija i adaptacija objekata kulture</t>
  </si>
  <si>
    <t>Djelovanje Senata Prijestonice Cetinje</t>
  </si>
  <si>
    <t>Djelovanje Crvenog krsta Crne Gore</t>
  </si>
  <si>
    <t>Razvoj i podrška sistemu zdravstva</t>
  </si>
  <si>
    <t>Zdravstvena zaštita</t>
  </si>
  <si>
    <t>Ostala zdravstvena zaštita</t>
  </si>
  <si>
    <t>Stručni i operativni poslovi Fonda za zdravstveno osiguranje</t>
  </si>
  <si>
    <t>Djelatnost Instituta za javno zdravlje</t>
  </si>
  <si>
    <t>Izgradnja i rekonstrukcija objekata zdravstva</t>
  </si>
  <si>
    <t>Projekti koji se finansiraju iz IPA fondova - sektor Zdravstvo</t>
  </si>
  <si>
    <t>Stručni i operativni poslovi Ministarstva zdravlja</t>
  </si>
  <si>
    <t>Prava iz penzijskog i invalidskog osiguranja</t>
  </si>
  <si>
    <t>Socijalni programi za potrebe korisnika prava</t>
  </si>
  <si>
    <t>Stručni i operativni poslovi Fonda za penzijsko i invalidsko osiguranje</t>
  </si>
  <si>
    <t>Finansiranje prava na privremeno izdržavanje djece</t>
  </si>
  <si>
    <t>Obavljanje djelatnosti ustanova socijalne i dječije zaštite</t>
  </si>
  <si>
    <t>Prava iz oblasti boračke, invalidske i dječje zaštite</t>
  </si>
  <si>
    <t>Djelovanje Socijalnog savjeta</t>
  </si>
  <si>
    <t>Socijalna i dječja zaštita</t>
  </si>
  <si>
    <t>Socijalna inkluzija i jačanje sistema socijalne i dječije zaštite</t>
  </si>
  <si>
    <t>Izgradnja i rekonstrukcija objekata socijalnog staranja</t>
  </si>
  <si>
    <t xml:space="preserve">BDP - 2023 </t>
  </si>
  <si>
    <t>Pregled po glavnim programima</t>
  </si>
  <si>
    <t>Naziv POTPROGRAMA</t>
  </si>
  <si>
    <t>Prog. klasif.</t>
  </si>
  <si>
    <t>Prog. Klas.</t>
  </si>
  <si>
    <r>
      <t xml:space="preserve">Ostvarenje budžeta po </t>
    </r>
    <r>
      <rPr>
        <b/>
        <sz val="14"/>
        <color theme="1"/>
        <rFont val="Cambria"/>
        <family val="1"/>
      </rPr>
      <t>PROGRAMSKOJ</t>
    </r>
    <r>
      <rPr>
        <sz val="14"/>
        <color theme="1"/>
        <rFont val="Cambria"/>
        <family val="1"/>
      </rPr>
      <t xml:space="preserve"> KLASIFIKACIJI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</si>
</sst>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thin">
        <color theme="0" tint="-0.149967955565050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0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Alignment="1" applyProtection="1">
      <alignment vertical="center"/>
      <protection hidden="1"/>
    </xf>
    <xf numFmtId="0" fontId="6" fillId="3" borderId="0" xfId="0" applyFont="1" applyFill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9" fillId="0" borderId="14" xfId="0" applyFont="1" applyBorder="1" applyAlignment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17" fontId="8" fillId="4" borderId="17" xfId="0" applyNumberFormat="1" applyFont="1" applyFill="1" applyBorder="1" applyAlignment="1">
      <alignment horizontal="center" vertical="center" wrapText="1"/>
    </xf>
    <xf numFmtId="17" fontId="10" fillId="4" borderId="18" xfId="0" applyNumberFormat="1" applyFont="1" applyFill="1" applyBorder="1" applyAlignment="1">
      <alignment vertical="center"/>
    </xf>
    <xf numFmtId="17" fontId="8" fillId="5" borderId="17" xfId="0" applyNumberFormat="1" applyFont="1" applyFill="1" applyBorder="1" applyAlignment="1">
      <alignment horizontal="right" vertical="center" wrapText="1" indent="1"/>
    </xf>
    <xf numFmtId="17" fontId="4" fillId="5" borderId="18" xfId="0" applyNumberFormat="1" applyFont="1" applyFill="1" applyBorder="1" applyAlignment="1">
      <alignment vertical="center" wrapText="1"/>
    </xf>
    <xf numFmtId="17" fontId="10" fillId="5" borderId="18" xfId="0" applyNumberFormat="1" applyFont="1" applyFill="1" applyBorder="1" applyAlignment="1">
      <alignment vertical="center" wrapText="1"/>
    </xf>
    <xf numFmtId="17" fontId="10" fillId="5" borderId="19" xfId="0" applyNumberFormat="1" applyFont="1" applyFill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17" fontId="8" fillId="0" borderId="21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7" fontId="11" fillId="0" borderId="26" xfId="0" applyNumberFormat="1" applyFont="1" applyBorder="1" applyAlignment="1">
      <alignment horizontal="center" vertical="center" wrapText="1"/>
    </xf>
    <xf numFmtId="17" fontId="11" fillId="0" borderId="27" xfId="0" applyNumberFormat="1" applyFont="1" applyBorder="1" applyAlignment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>
      <alignment horizontal="right" vertical="center" indent="1"/>
    </xf>
    <xf numFmtId="166" fontId="10" fillId="6" borderId="32" xfId="0" applyNumberFormat="1" applyFont="1" applyFill="1" applyBorder="1" applyAlignment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left" vertical="center" wrapText="1" indent="1"/>
    </xf>
    <xf numFmtId="166" fontId="8" fillId="0" borderId="38" xfId="0" applyNumberFormat="1" applyFont="1" applyBorder="1" applyAlignment="1">
      <alignment horizontal="right" vertical="center" wrapText="1" indent="1"/>
    </xf>
    <xf numFmtId="166" fontId="8" fillId="0" borderId="39" xfId="0" applyNumberFormat="1" applyFont="1" applyBorder="1" applyAlignment="1">
      <alignment horizontal="right" vertical="center" wrapText="1" indent="1"/>
    </xf>
    <xf numFmtId="165" fontId="8" fillId="0" borderId="40" xfId="2" applyNumberFormat="1" applyFont="1" applyFill="1" applyBorder="1" applyAlignment="1" applyProtection="1">
      <alignment horizontal="right" vertical="center" wrapText="1" indent="1"/>
    </xf>
    <xf numFmtId="165" fontId="8" fillId="0" borderId="41" xfId="2" applyNumberFormat="1" applyFont="1" applyFill="1" applyBorder="1" applyAlignment="1" applyProtection="1">
      <alignment horizontal="right" vertical="center" wrapText="1" indent="1"/>
    </xf>
    <xf numFmtId="166" fontId="8" fillId="0" borderId="42" xfId="0" applyNumberFormat="1" applyFont="1" applyBorder="1" applyAlignment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0" fontId="3" fillId="0" borderId="44" xfId="0" applyFont="1" applyBorder="1"/>
    <xf numFmtId="0" fontId="8" fillId="0" borderId="45" xfId="0" applyFont="1" applyBorder="1" applyAlignment="1">
      <alignment horizontal="center"/>
    </xf>
    <xf numFmtId="0" fontId="8" fillId="0" borderId="45" xfId="0" applyFont="1" applyBorder="1" applyAlignment="1">
      <alignment wrapText="1"/>
    </xf>
    <xf numFmtId="0" fontId="8" fillId="0" borderId="46" xfId="0" applyFont="1" applyBorder="1"/>
    <xf numFmtId="165" fontId="8" fillId="0" borderId="46" xfId="2" applyNumberFormat="1" applyFont="1" applyBorder="1" applyAlignment="1" applyProtection="1">
      <alignment horizontal="right" indent="1"/>
    </xf>
    <xf numFmtId="0" fontId="8" fillId="0" borderId="46" xfId="0" applyFont="1" applyBorder="1" applyAlignment="1">
      <alignment horizontal="right" indent="1"/>
    </xf>
    <xf numFmtId="0" fontId="3" fillId="0" borderId="47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>
      <alignment horizontal="right" indent="1"/>
    </xf>
    <xf numFmtId="164" fontId="8" fillId="0" borderId="0" xfId="0" applyNumberFormat="1" applyFont="1" applyAlignment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/>
    <xf numFmtId="4" fontId="8" fillId="0" borderId="0" xfId="0" applyNumberFormat="1" applyFont="1" applyAlignment="1">
      <alignment horizontal="right" indent="1"/>
    </xf>
    <xf numFmtId="0" fontId="3" fillId="0" borderId="0" xfId="0" applyFont="1" applyAlignment="1">
      <alignment wrapText="1"/>
    </xf>
    <xf numFmtId="17" fontId="8" fillId="0" borderId="48" xfId="0" applyNumberFormat="1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4" fontId="8" fillId="0" borderId="5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52" xfId="0" applyNumberFormat="1" applyFont="1" applyFill="1" applyBorder="1" applyAlignment="1">
      <alignment horizontal="right" vertical="center" indent="1"/>
    </xf>
    <xf numFmtId="0" fontId="3" fillId="0" borderId="20" xfId="0" applyFont="1" applyBorder="1"/>
    <xf numFmtId="0" fontId="8" fillId="0" borderId="53" xfId="0" applyFont="1" applyBorder="1" applyAlignment="1">
      <alignment horizontal="right" vertical="center" indent="1"/>
    </xf>
    <xf numFmtId="0" fontId="8" fillId="0" borderId="54" xfId="0" applyFont="1" applyBorder="1" applyAlignment="1">
      <alignment horizontal="left" vertical="center" wrapText="1" indent="2"/>
    </xf>
    <xf numFmtId="4" fontId="8" fillId="0" borderId="55" xfId="0" applyNumberFormat="1" applyFont="1" applyBorder="1" applyAlignment="1">
      <alignment horizontal="right" vertical="center" wrapText="1" indent="1"/>
    </xf>
    <xf numFmtId="0" fontId="8" fillId="0" borderId="45" xfId="0" applyFont="1" applyBorder="1" applyAlignment="1">
      <alignment horizontal="center" vertical="center"/>
    </xf>
    <xf numFmtId="0" fontId="8" fillId="0" borderId="45" xfId="0" applyFont="1" applyBorder="1" applyAlignment="1">
      <alignment horizontal="left" vertical="top" wrapText="1" indent="1"/>
    </xf>
    <xf numFmtId="167" fontId="8" fillId="0" borderId="45" xfId="0" applyNumberFormat="1" applyFont="1" applyBorder="1"/>
    <xf numFmtId="0" fontId="0" fillId="0" borderId="9" xfId="0" applyBorder="1" applyAlignment="1">
      <alignment horizontal="center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Alignment="1" applyProtection="1">
      <alignment horizontal="left" vertical="center"/>
      <protection hidden="1"/>
    </xf>
    <xf numFmtId="0" fontId="7" fillId="3" borderId="0" xfId="0" applyFont="1" applyFill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56" xfId="0" applyFont="1" applyFill="1" applyBorder="1" applyAlignment="1" applyProtection="1">
      <alignment vertical="center"/>
      <protection hidden="1"/>
    </xf>
    <xf numFmtId="0" fontId="16" fillId="3" borderId="56" xfId="0" applyFont="1" applyFill="1" applyBorder="1" applyAlignment="1" applyProtection="1">
      <alignment horizontal="center" vertical="top"/>
      <protection hidden="1"/>
    </xf>
    <xf numFmtId="0" fontId="17" fillId="3" borderId="56" xfId="0" applyFont="1" applyFill="1" applyBorder="1" applyAlignment="1" applyProtection="1">
      <alignment horizontal="center" vertical="top"/>
      <protection hidden="1"/>
    </xf>
    <xf numFmtId="0" fontId="18" fillId="3" borderId="56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56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56" xfId="1" applyNumberFormat="1" applyFont="1" applyFill="1" applyBorder="1" applyAlignment="1" applyProtection="1">
      <alignment horizontal="center" vertical="top"/>
      <protection hidden="1"/>
    </xf>
    <xf numFmtId="167" fontId="10" fillId="0" borderId="0" xfId="1" applyNumberFormat="1" applyFont="1" applyBorder="1" applyAlignment="1" applyProtection="1">
      <alignment horizontal="left" vertical="center" wrapText="1"/>
    </xf>
    <xf numFmtId="0" fontId="19" fillId="3" borderId="0" xfId="0" applyFont="1" applyFill="1" applyAlignment="1" applyProtection="1">
      <alignment vertical="center"/>
      <protection hidden="1"/>
    </xf>
    <xf numFmtId="0" fontId="8" fillId="0" borderId="7" xfId="0" applyFont="1" applyBorder="1" applyAlignment="1">
      <alignment horizontal="left" vertical="center" wrapText="1" indent="1"/>
    </xf>
    <xf numFmtId="0" fontId="0" fillId="0" borderId="9" xfId="0" applyBorder="1"/>
    <xf numFmtId="0" fontId="2" fillId="8" borderId="9" xfId="0" applyFont="1" applyFill="1" applyBorder="1" applyAlignment="1">
      <alignment horizontal="center"/>
    </xf>
    <xf numFmtId="165" fontId="10" fillId="6" borderId="32" xfId="2" applyNumberFormat="1" applyFont="1" applyFill="1" applyBorder="1" applyAlignment="1" applyProtection="1">
      <alignment horizontal="right" vertical="center" indent="1"/>
    </xf>
    <xf numFmtId="166" fontId="8" fillId="0" borderId="58" xfId="0" applyNumberFormat="1" applyFont="1" applyBorder="1" applyAlignment="1">
      <alignment horizontal="right" vertical="center" wrapText="1" indent="1"/>
    </xf>
    <xf numFmtId="166" fontId="8" fillId="0" borderId="59" xfId="0" applyNumberFormat="1" applyFont="1" applyBorder="1" applyAlignment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165" fontId="8" fillId="0" borderId="60" xfId="2" applyNumberFormat="1" applyFont="1" applyFill="1" applyBorder="1" applyAlignment="1" applyProtection="1">
      <alignment horizontal="right" vertical="center" wrapText="1" indent="1"/>
    </xf>
    <xf numFmtId="165" fontId="8" fillId="0" borderId="39" xfId="2" applyNumberFormat="1" applyFont="1" applyFill="1" applyBorder="1" applyAlignment="1" applyProtection="1">
      <alignment horizontal="right" vertical="center" wrapText="1" indent="1"/>
    </xf>
    <xf numFmtId="166" fontId="8" fillId="0" borderId="26" xfId="0" applyNumberFormat="1" applyFont="1" applyBorder="1" applyAlignment="1">
      <alignment horizontal="right" vertical="center" wrapText="1" indent="1"/>
    </xf>
    <xf numFmtId="166" fontId="8" fillId="0" borderId="27" xfId="0" applyNumberFormat="1" applyFont="1" applyBorder="1" applyAlignment="1">
      <alignment horizontal="right" vertical="center" wrapText="1" indent="1"/>
    </xf>
    <xf numFmtId="165" fontId="8" fillId="0" borderId="27" xfId="2" applyNumberFormat="1" applyFont="1" applyFill="1" applyBorder="1" applyAlignment="1" applyProtection="1">
      <alignment horizontal="right" vertical="center" wrapText="1" indent="1"/>
    </xf>
    <xf numFmtId="165" fontId="8" fillId="0" borderId="30" xfId="2" applyNumberFormat="1" applyFont="1" applyFill="1" applyBorder="1" applyAlignment="1" applyProtection="1">
      <alignment horizontal="right" vertical="center" wrapText="1" indent="1"/>
    </xf>
    <xf numFmtId="0" fontId="20" fillId="3" borderId="0" xfId="0" applyFont="1" applyFill="1" applyAlignment="1" applyProtection="1">
      <alignment vertical="center"/>
      <protection hidden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>
      <alignment horizontal="center" vertical="center" wrapText="1"/>
    </xf>
    <xf numFmtId="17" fontId="8" fillId="0" borderId="25" xfId="0" applyNumberFormat="1" applyFont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wrapText="1"/>
    </xf>
    <xf numFmtId="0" fontId="10" fillId="6" borderId="57" xfId="0" applyFont="1" applyFill="1" applyBorder="1" applyAlignment="1">
      <alignment horizontal="center" wrapText="1"/>
    </xf>
    <xf numFmtId="17" fontId="8" fillId="0" borderId="22" xfId="0" applyNumberFormat="1" applyFont="1" applyBorder="1" applyAlignment="1">
      <alignment horizontal="center" vertical="center" wrapText="1"/>
    </xf>
    <xf numFmtId="17" fontId="8" fillId="0" borderId="23" xfId="0" applyNumberFormat="1" applyFont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/>
    </xf>
    <xf numFmtId="0" fontId="14" fillId="7" borderId="56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56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56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246529</xdr:colOff>
      <xdr:row>7</xdr:row>
      <xdr:rowOff>190500</xdr:rowOff>
    </xdr:from>
    <xdr:to>
      <xdr:col>20</xdr:col>
      <xdr:colOff>421341</xdr:colOff>
      <xdr:row>38</xdr:row>
      <xdr:rowOff>190501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9816353" y="1557618"/>
          <a:ext cx="3200400" cy="48521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2023.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budžetu Crne Gore za 2023. godinu.</a:t>
          </a:r>
          <a:endParaRPr lang="en-US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5" sqref="C5"/>
    </sheetView>
  </sheetViews>
  <sheetFormatPr defaultRowHeight="14.5" x14ac:dyDescent="0.35"/>
  <cols>
    <col min="3" max="3" width="5" bestFit="1" customWidth="1"/>
    <col min="4" max="4" width="17.54296875" customWidth="1"/>
    <col min="6" max="6" width="16.7265625" bestFit="1" customWidth="1"/>
  </cols>
  <sheetData>
    <row r="1" spans="2:7" ht="15" thickBot="1" x14ac:dyDescent="0.4"/>
    <row r="2" spans="2:7" ht="15" thickBot="1" x14ac:dyDescent="0.4">
      <c r="B2" t="s">
        <v>31</v>
      </c>
      <c r="C2" s="141">
        <v>2023</v>
      </c>
    </row>
    <row r="3" spans="2:7" ht="7.15" customHeight="1" thickBot="1" x14ac:dyDescent="0.4"/>
    <row r="4" spans="2:7" ht="15" thickBot="1" x14ac:dyDescent="0.4">
      <c r="B4" t="s">
        <v>5</v>
      </c>
      <c r="C4" s="142">
        <v>9</v>
      </c>
      <c r="D4" t="str">
        <f>VLOOKUP(C4,C9:D20,2,FALSE)</f>
        <v>Septembar</v>
      </c>
    </row>
    <row r="5" spans="2:7" ht="7.15" customHeight="1" thickBot="1" x14ac:dyDescent="0.4"/>
    <row r="6" spans="2:7" ht="15" thickBot="1" x14ac:dyDescent="0.4">
      <c r="B6" t="s">
        <v>6</v>
      </c>
      <c r="C6" s="117">
        <f>VLOOKUP(C4,C9:F20,3,FALSE)</f>
        <v>9</v>
      </c>
      <c r="D6" t="str">
        <f>VLOOKUP(C6,E9:F20,2,FALSE)</f>
        <v>Januar - Septembar</v>
      </c>
    </row>
    <row r="8" spans="2:7" x14ac:dyDescent="0.35">
      <c r="D8" t="s">
        <v>5</v>
      </c>
      <c r="F8" t="s">
        <v>6</v>
      </c>
      <c r="G8" s="50" t="s">
        <v>32</v>
      </c>
    </row>
    <row r="9" spans="2:7" x14ac:dyDescent="0.35">
      <c r="C9">
        <v>1</v>
      </c>
      <c r="D9" t="s">
        <v>4</v>
      </c>
      <c r="E9">
        <v>1</v>
      </c>
      <c r="F9" t="str">
        <f>D9</f>
        <v>Januar</v>
      </c>
      <c r="G9" s="118">
        <v>3</v>
      </c>
    </row>
    <row r="10" spans="2:7" x14ac:dyDescent="0.35">
      <c r="C10">
        <v>2</v>
      </c>
      <c r="D10" t="s">
        <v>15</v>
      </c>
      <c r="E10">
        <v>2</v>
      </c>
      <c r="F10" t="str">
        <f>$F$9&amp;" - "&amp;D10</f>
        <v>Januar - Februar</v>
      </c>
      <c r="G10" s="119">
        <v>4</v>
      </c>
    </row>
    <row r="11" spans="2:7" x14ac:dyDescent="0.3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19">
        <v>5</v>
      </c>
    </row>
    <row r="12" spans="2:7" x14ac:dyDescent="0.35">
      <c r="C12">
        <v>4</v>
      </c>
      <c r="D12" t="s">
        <v>17</v>
      </c>
      <c r="E12">
        <v>4</v>
      </c>
      <c r="F12" t="str">
        <f t="shared" si="0"/>
        <v>Januar - April</v>
      </c>
      <c r="G12" s="118">
        <v>6</v>
      </c>
    </row>
    <row r="13" spans="2:7" x14ac:dyDescent="0.35">
      <c r="C13">
        <v>5</v>
      </c>
      <c r="D13" t="s">
        <v>18</v>
      </c>
      <c r="E13">
        <v>5</v>
      </c>
      <c r="F13" t="str">
        <f t="shared" si="0"/>
        <v>Januar - Maj</v>
      </c>
      <c r="G13" s="119">
        <v>7</v>
      </c>
    </row>
    <row r="14" spans="2:7" x14ac:dyDescent="0.35">
      <c r="C14">
        <v>6</v>
      </c>
      <c r="D14" t="s">
        <v>19</v>
      </c>
      <c r="E14">
        <v>6</v>
      </c>
      <c r="F14" t="str">
        <f t="shared" si="0"/>
        <v>Januar - Jun</v>
      </c>
      <c r="G14" s="119">
        <v>8</v>
      </c>
    </row>
    <row r="15" spans="2:7" x14ac:dyDescent="0.35">
      <c r="C15">
        <v>7</v>
      </c>
      <c r="D15" t="s">
        <v>20</v>
      </c>
      <c r="E15">
        <v>7</v>
      </c>
      <c r="F15" t="str">
        <f t="shared" si="0"/>
        <v>Januar - Jul</v>
      </c>
      <c r="G15" s="118">
        <v>9</v>
      </c>
    </row>
    <row r="16" spans="2:7" x14ac:dyDescent="0.35">
      <c r="C16">
        <v>8</v>
      </c>
      <c r="D16" t="s">
        <v>21</v>
      </c>
      <c r="E16">
        <v>8</v>
      </c>
      <c r="F16" t="str">
        <f t="shared" si="0"/>
        <v>Januar - Avgust</v>
      </c>
      <c r="G16" s="119">
        <v>10</v>
      </c>
    </row>
    <row r="17" spans="3:7" x14ac:dyDescent="0.35">
      <c r="C17">
        <v>9</v>
      </c>
      <c r="D17" t="s">
        <v>22</v>
      </c>
      <c r="E17">
        <v>9</v>
      </c>
      <c r="F17" t="str">
        <f t="shared" si="0"/>
        <v>Januar - Septembar</v>
      </c>
      <c r="G17" s="119">
        <v>11</v>
      </c>
    </row>
    <row r="18" spans="3:7" x14ac:dyDescent="0.35">
      <c r="C18">
        <v>10</v>
      </c>
      <c r="D18" t="s">
        <v>23</v>
      </c>
      <c r="E18">
        <v>10</v>
      </c>
      <c r="F18" t="str">
        <f t="shared" si="0"/>
        <v>Januar - Oktobar</v>
      </c>
      <c r="G18" s="118">
        <v>12</v>
      </c>
    </row>
    <row r="19" spans="3:7" x14ac:dyDescent="0.35">
      <c r="C19">
        <v>11</v>
      </c>
      <c r="D19" t="s">
        <v>24</v>
      </c>
      <c r="E19">
        <v>11</v>
      </c>
      <c r="F19" t="str">
        <f t="shared" si="0"/>
        <v>Januar - Novembar</v>
      </c>
      <c r="G19" s="119">
        <v>13</v>
      </c>
    </row>
    <row r="20" spans="3:7" x14ac:dyDescent="0.35">
      <c r="C20">
        <v>12</v>
      </c>
      <c r="D20" t="s">
        <v>25</v>
      </c>
      <c r="E20">
        <v>12</v>
      </c>
      <c r="F20" t="str">
        <f t="shared" si="0"/>
        <v>Januar - Decembar</v>
      </c>
      <c r="G20" s="119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42"/>
  <sheetViews>
    <sheetView zoomScale="85" zoomScaleNormal="85" zoomScaleSheetLayoutView="85" workbookViewId="0">
      <selection activeCell="M27" sqref="M27"/>
    </sheetView>
  </sheetViews>
  <sheetFormatPr defaultColWidth="9.1796875" defaultRowHeight="14.5" x14ac:dyDescent="0.35"/>
  <cols>
    <col min="1" max="1" width="9.1796875" style="6"/>
    <col min="2" max="2" width="2.7265625" style="6" customWidth="1"/>
    <col min="3" max="3" width="9.1796875" style="6"/>
    <col min="4" max="4" width="3" style="6" bestFit="1" customWidth="1"/>
    <col min="5" max="6" width="9.1796875" style="6"/>
    <col min="7" max="7" width="14.26953125" style="6" customWidth="1"/>
    <col min="8" max="8" width="11" style="6" bestFit="1" customWidth="1"/>
    <col min="9" max="9" width="9.1796875" style="6"/>
    <col min="10" max="10" width="15.26953125" style="6" bestFit="1" customWidth="1"/>
    <col min="11" max="11" width="9.26953125" style="6" bestFit="1" customWidth="1"/>
    <col min="12" max="12" width="9.1796875" style="6"/>
    <col min="13" max="13" width="15.26953125" style="6" bestFit="1" customWidth="1"/>
    <col min="14" max="14" width="9.26953125" style="6" bestFit="1" customWidth="1"/>
    <col min="15" max="16384" width="9.1796875" style="6"/>
  </cols>
  <sheetData>
    <row r="1" spans="3:15" s="1" customFormat="1" x14ac:dyDescent="0.35"/>
    <row r="2" spans="3:15" s="1" customFormat="1" x14ac:dyDescent="0.3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35">
      <c r="E3" s="5" t="s">
        <v>1</v>
      </c>
      <c r="F3" s="3"/>
      <c r="G3" s="3"/>
    </row>
    <row r="4" spans="3:15" s="1" customFormat="1" x14ac:dyDescent="0.35">
      <c r="E4" s="5" t="s">
        <v>2</v>
      </c>
      <c r="F4" s="3"/>
      <c r="G4" s="3"/>
    </row>
    <row r="5" spans="3:15" s="1" customFormat="1" x14ac:dyDescent="0.35"/>
    <row r="7" spans="3:15" s="153" customFormat="1" ht="17.5" x14ac:dyDescent="0.35">
      <c r="C7" s="153" t="s">
        <v>587</v>
      </c>
    </row>
    <row r="8" spans="3:15" ht="15" thickBot="1" x14ac:dyDescent="0.4"/>
    <row r="9" spans="3:15" ht="15" thickBot="1" x14ac:dyDescent="0.4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" thickBot="1" x14ac:dyDescent="0.4">
      <c r="C10" s="10"/>
      <c r="D10" s="139" t="s">
        <v>583</v>
      </c>
      <c r="E10" s="139"/>
      <c r="F10" s="139"/>
      <c r="G10" s="139"/>
      <c r="H10" s="120" t="s">
        <v>34</v>
      </c>
      <c r="I10" s="133" t="s">
        <v>5</v>
      </c>
      <c r="J10" s="154" t="str">
        <f>'Analitika 2023'!L4</f>
        <v>Septembar</v>
      </c>
      <c r="K10" s="155"/>
      <c r="L10" s="133" t="s">
        <v>6</v>
      </c>
      <c r="M10" s="154" t="str">
        <f>IF(J10="Januar","-",'Analitika 2023'!F4)</f>
        <v>Januar - Septembar</v>
      </c>
      <c r="N10" s="155"/>
      <c r="O10" s="21"/>
    </row>
    <row r="11" spans="3:15" x14ac:dyDescent="0.35">
      <c r="C11" s="10"/>
      <c r="I11" s="20"/>
      <c r="J11" s="121" t="s">
        <v>7</v>
      </c>
      <c r="K11" s="121" t="s">
        <v>8</v>
      </c>
      <c r="L11" s="121"/>
      <c r="M11" s="121" t="s">
        <v>7</v>
      </c>
      <c r="N11" s="121" t="s">
        <v>8</v>
      </c>
      <c r="O11" s="21"/>
    </row>
    <row r="12" spans="3:15" x14ac:dyDescent="0.35">
      <c r="C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35">
      <c r="C13" s="10"/>
      <c r="D13" s="22">
        <v>11</v>
      </c>
      <c r="E13" s="22" t="s">
        <v>35</v>
      </c>
      <c r="F13" s="22"/>
      <c r="G13" s="23"/>
      <c r="H13" s="24"/>
      <c r="I13" s="24"/>
      <c r="J13" s="134">
        <f>SUMPRODUCT((D13=VALUE(LEFT('Analitika 2023'!$C$9:$C$286,2)))*('Analitika 2023'!$L$9:$L$286))</f>
        <v>7587923.7999999998</v>
      </c>
      <c r="K13" s="129">
        <f>IFERROR($J13/$J$37,0)</f>
        <v>3.0524031136295603E-2</v>
      </c>
      <c r="L13" s="122"/>
      <c r="M13" s="134">
        <f>IF($J$10="Januar","-",
SUMPRODUCT((D13=VALUE(LEFT('Analitika 2023'!$C$9:$C$286,2)))*('Analitika 2023'!$F$9:$F$286)))</f>
        <v>63194306.840000011</v>
      </c>
      <c r="N13" s="129">
        <f>IF($J$10="Januar","-",IFERROR($M13/$M$37,0))</f>
        <v>3.2393695754741443E-2</v>
      </c>
      <c r="O13" s="11"/>
    </row>
    <row r="14" spans="3:15" ht="7.15" customHeight="1" x14ac:dyDescent="0.35">
      <c r="C14" s="10"/>
      <c r="H14" s="18"/>
      <c r="I14" s="18"/>
      <c r="J14" s="135"/>
      <c r="K14" s="130"/>
      <c r="L14" s="123"/>
      <c r="M14" s="136"/>
      <c r="N14" s="130"/>
      <c r="O14" s="11"/>
    </row>
    <row r="15" spans="3:15" x14ac:dyDescent="0.35">
      <c r="C15" s="10"/>
      <c r="D15" s="22">
        <v>12</v>
      </c>
      <c r="E15" s="22" t="s">
        <v>36</v>
      </c>
      <c r="F15" s="22"/>
      <c r="G15" s="22"/>
      <c r="H15" s="24"/>
      <c r="I15" s="24"/>
      <c r="J15" s="134">
        <f>SUMPRODUCT((D15=VALUE(LEFT('Analitika 2023'!$C$9:$C$286,2)))*('Analitika 2023'!$L$9:$L$286))</f>
        <v>7307451.7999999998</v>
      </c>
      <c r="K15" s="129">
        <f>IFERROR($J15/$J$37,0)</f>
        <v>2.93957730927898E-2</v>
      </c>
      <c r="L15" s="122"/>
      <c r="M15" s="134">
        <f>IF($J$10="Januar","-",
SUMPRODUCT((D15=VALUE(LEFT('Analitika 2023'!$C$9:$C$286,2)))*('Analitika 2023'!$F$9:$F$286)))</f>
        <v>49848084.790000007</v>
      </c>
      <c r="N15" s="129">
        <f>IF($J$10="Januar","-",IFERROR($M15/$M$37,0))</f>
        <v>2.5552360226565849E-2</v>
      </c>
      <c r="O15" s="11"/>
    </row>
    <row r="16" spans="3:15" ht="7.15" customHeight="1" x14ac:dyDescent="0.35">
      <c r="C16" s="10"/>
      <c r="H16" s="18"/>
      <c r="I16" s="18"/>
      <c r="J16" s="135"/>
      <c r="K16" s="130"/>
      <c r="L16" s="123"/>
      <c r="M16" s="136"/>
      <c r="N16" s="130"/>
      <c r="O16" s="11"/>
    </row>
    <row r="17" spans="3:15" x14ac:dyDescent="0.35">
      <c r="C17" s="10"/>
      <c r="D17" s="22">
        <v>13</v>
      </c>
      <c r="E17" s="22" t="s">
        <v>37</v>
      </c>
      <c r="F17" s="22"/>
      <c r="G17" s="22"/>
      <c r="H17" s="24"/>
      <c r="I17" s="24"/>
      <c r="J17" s="134">
        <f>SUMPRODUCT((D17=VALUE(LEFT('Analitika 2023'!$C$9:$C$286,2)))*('Analitika 2023'!$L$9:$L$286))</f>
        <v>18407961.509999998</v>
      </c>
      <c r="K17" s="129">
        <f>IFERROR($J17/$J$37,0)</f>
        <v>7.4049925262424349E-2</v>
      </c>
      <c r="L17" s="122"/>
      <c r="M17" s="134">
        <f>IF($J$10="Januar","-",
SUMPRODUCT((D17=VALUE(LEFT('Analitika 2023'!$C$9:$C$286,2)))*('Analitika 2023'!$F$9:$F$286)))</f>
        <v>135838667.25999999</v>
      </c>
      <c r="N17" s="129">
        <f>IF($J$10="Januar","-",IFERROR($M17/$M$37,0))</f>
        <v>6.9631532949495617E-2</v>
      </c>
      <c r="O17" s="11"/>
    </row>
    <row r="18" spans="3:15" ht="7.15" customHeight="1" x14ac:dyDescent="0.35">
      <c r="C18" s="10"/>
      <c r="H18" s="18"/>
      <c r="I18" s="18"/>
      <c r="J18" s="135"/>
      <c r="K18" s="130"/>
      <c r="L18" s="123"/>
      <c r="M18" s="136"/>
      <c r="N18" s="130"/>
      <c r="O18" s="11"/>
    </row>
    <row r="19" spans="3:15" x14ac:dyDescent="0.35">
      <c r="C19" s="10"/>
      <c r="D19" s="22">
        <v>14</v>
      </c>
      <c r="E19" s="22" t="s">
        <v>38</v>
      </c>
      <c r="F19" s="22"/>
      <c r="G19" s="22"/>
      <c r="H19" s="24"/>
      <c r="I19" s="24"/>
      <c r="J19" s="134">
        <f>SUMPRODUCT((D19=VALUE(LEFT('Analitika 2023'!$C$9:$C$286,2)))*('Analitika 2023'!$L$9:$L$286))</f>
        <v>44700339.119999975</v>
      </c>
      <c r="K19" s="129">
        <f>IFERROR($J19/$J$37,0)</f>
        <v>0.17981658475561543</v>
      </c>
      <c r="L19" s="122"/>
      <c r="M19" s="134">
        <f>IF($J$10="Januar","-",
SUMPRODUCT((D19=VALUE(LEFT('Analitika 2023'!$C$9:$C$286,2)))*('Analitika 2023'!$F$9:$F$286)))</f>
        <v>390332854.09000003</v>
      </c>
      <c r="N19" s="129">
        <f>IF($J$10="Januar","-",IFERROR($M19/$M$37,0))</f>
        <v>0.20008643738248719</v>
      </c>
      <c r="O19" s="11"/>
    </row>
    <row r="20" spans="3:15" ht="7.15" customHeight="1" x14ac:dyDescent="0.35">
      <c r="C20" s="10"/>
      <c r="H20" s="18"/>
      <c r="I20" s="18"/>
      <c r="J20" s="135"/>
      <c r="K20" s="130"/>
      <c r="L20" s="123"/>
      <c r="M20" s="136"/>
      <c r="N20" s="130"/>
      <c r="O20" s="11"/>
    </row>
    <row r="21" spans="3:15" x14ac:dyDescent="0.35">
      <c r="C21" s="10"/>
      <c r="D21" s="22">
        <v>15</v>
      </c>
      <c r="E21" s="22" t="s">
        <v>39</v>
      </c>
      <c r="F21" s="22"/>
      <c r="G21" s="23"/>
      <c r="H21" s="24"/>
      <c r="I21" s="24"/>
      <c r="J21" s="134">
        <f>SUMPRODUCT((D21=VALUE(LEFT('Analitika 2023'!$C$9:$C$286,2)))*('Analitika 2023'!$L$9:$L$286))</f>
        <v>11774201.050000001</v>
      </c>
      <c r="K21" s="129">
        <f>IFERROR($J21/$J$37,0)</f>
        <v>4.7364218319536154E-2</v>
      </c>
      <c r="L21" s="122"/>
      <c r="M21" s="134">
        <f>IF($J$10="Januar","-",
SUMPRODUCT((D21=VALUE(LEFT('Analitika 2023'!$C$9:$C$286,2)))*('Analitika 2023'!$F$9:$F$286)))</f>
        <v>78410613.809999973</v>
      </c>
      <c r="N21" s="129">
        <f>IF($J$10="Januar","-",IFERROR($M21/$M$37,0))</f>
        <v>4.0193645515167208E-2</v>
      </c>
      <c r="O21" s="11"/>
    </row>
    <row r="22" spans="3:15" ht="7.15" customHeight="1" x14ac:dyDescent="0.35">
      <c r="C22" s="10"/>
      <c r="H22" s="18"/>
      <c r="I22" s="18"/>
      <c r="J22" s="135"/>
      <c r="K22" s="130"/>
      <c r="L22" s="123"/>
      <c r="M22" s="136"/>
      <c r="N22" s="130"/>
      <c r="O22" s="11"/>
    </row>
    <row r="23" spans="3:15" x14ac:dyDescent="0.35">
      <c r="C23" s="10"/>
      <c r="D23" s="22">
        <v>16</v>
      </c>
      <c r="E23" s="22" t="s">
        <v>40</v>
      </c>
      <c r="F23" s="22"/>
      <c r="G23" s="22"/>
      <c r="H23" s="24"/>
      <c r="I23" s="24"/>
      <c r="J23" s="134">
        <f>SUMPRODUCT((D23=VALUE(LEFT('Analitika 2023'!$C$9:$C$286,2)))*('Analitika 2023'!$L$9:$L$286))</f>
        <v>6884797.8500000024</v>
      </c>
      <c r="K23" s="129">
        <f>IFERROR($J23/$J$37,0)</f>
        <v>2.7695558031368358E-2</v>
      </c>
      <c r="L23" s="122"/>
      <c r="M23" s="134">
        <f>IF($J$10="Januar","-",
SUMPRODUCT((D23=VALUE(LEFT('Analitika 2023'!$C$9:$C$286,2)))*('Analitika 2023'!$F$9:$F$286)))</f>
        <v>34810300.280000001</v>
      </c>
      <c r="N23" s="129">
        <f>IF($J$10="Januar","-",IFERROR($M23/$M$37,0))</f>
        <v>1.784392190987296E-2</v>
      </c>
      <c r="O23" s="11"/>
    </row>
    <row r="24" spans="3:15" ht="7.15" customHeight="1" x14ac:dyDescent="0.35">
      <c r="C24" s="10"/>
      <c r="H24" s="18"/>
      <c r="I24" s="18"/>
      <c r="J24" s="135"/>
      <c r="K24" s="130"/>
      <c r="L24" s="123"/>
      <c r="M24" s="136"/>
      <c r="N24" s="130"/>
      <c r="O24" s="11"/>
    </row>
    <row r="25" spans="3:15" x14ac:dyDescent="0.35">
      <c r="C25" s="10"/>
      <c r="D25" s="22">
        <v>17</v>
      </c>
      <c r="E25" s="22" t="s">
        <v>41</v>
      </c>
      <c r="F25" s="22"/>
      <c r="G25" s="22"/>
      <c r="H25" s="24"/>
      <c r="I25" s="24"/>
      <c r="J25" s="134">
        <f>SUMPRODUCT((D25=VALUE(LEFT('Analitika 2023'!$C$9:$C$286,2)))*('Analitika 2023'!$L$9:$L$286))</f>
        <v>20686400.329999994</v>
      </c>
      <c r="K25" s="129">
        <f>IFERROR($J25/$J$37,0)</f>
        <v>8.3215428147920448E-2</v>
      </c>
      <c r="L25" s="122"/>
      <c r="M25" s="134">
        <f>IF($J$10="Januar","-",
SUMPRODUCT((D25=VALUE(LEFT('Analitika 2023'!$C$9:$C$286,2)))*('Analitika 2023'!$F$9:$F$286)))</f>
        <v>82153529.760000005</v>
      </c>
      <c r="N25" s="129">
        <f>IF($J$10="Januar","-",IFERROR($M25/$M$37,0))</f>
        <v>4.2112281648432372E-2</v>
      </c>
      <c r="O25" s="11"/>
    </row>
    <row r="26" spans="3:15" ht="7.15" customHeight="1" x14ac:dyDescent="0.35">
      <c r="C26" s="10"/>
      <c r="H26" s="18"/>
      <c r="I26" s="18"/>
      <c r="J26" s="135"/>
      <c r="K26" s="130"/>
      <c r="L26" s="123"/>
      <c r="M26" s="136"/>
      <c r="N26" s="130"/>
      <c r="O26" s="11"/>
    </row>
    <row r="27" spans="3:15" x14ac:dyDescent="0.35">
      <c r="C27" s="10"/>
      <c r="D27" s="22">
        <v>18</v>
      </c>
      <c r="E27" s="22" t="s">
        <v>42</v>
      </c>
      <c r="F27" s="22"/>
      <c r="G27" s="22"/>
      <c r="H27" s="24"/>
      <c r="I27" s="24"/>
      <c r="J27" s="134">
        <f>SUMPRODUCT((D27=VALUE(LEFT('Analitika 2023'!$C$9:$C$286,2)))*('Analitika 2023'!$L$9:$L$286))</f>
        <v>2585070.8199999994</v>
      </c>
      <c r="K27" s="129">
        <f>IFERROR($J27/$J$37,0)</f>
        <v>1.0398995071512077E-2</v>
      </c>
      <c r="L27" s="122"/>
      <c r="M27" s="134">
        <f>IF($J$10="Januar","-",
SUMPRODUCT((D27=VALUE(LEFT('Analitika 2023'!$C$9:$C$286,2)))*('Analitika 2023'!$F$9:$F$286)))</f>
        <v>15658342.75</v>
      </c>
      <c r="N27" s="129">
        <f>IF($J$10="Januar","-",IFERROR($M27/$M$37,0))</f>
        <v>8.0265393582242724E-3</v>
      </c>
      <c r="O27" s="11"/>
    </row>
    <row r="28" spans="3:15" ht="7.15" customHeight="1" x14ac:dyDescent="0.35">
      <c r="C28" s="10"/>
      <c r="H28" s="18"/>
      <c r="I28" s="18"/>
      <c r="J28" s="135"/>
      <c r="K28" s="130"/>
      <c r="L28" s="123"/>
      <c r="M28" s="136"/>
      <c r="N28" s="130"/>
      <c r="O28" s="11"/>
    </row>
    <row r="29" spans="3:15" x14ac:dyDescent="0.35">
      <c r="C29" s="10"/>
      <c r="D29" s="22">
        <v>19</v>
      </c>
      <c r="E29" s="22" t="s">
        <v>43</v>
      </c>
      <c r="F29" s="22"/>
      <c r="G29" s="23"/>
      <c r="H29" s="24"/>
      <c r="I29" s="24"/>
      <c r="J29" s="134">
        <f>SUMPRODUCT((D29=VALUE(LEFT('Analitika 2023'!$C$9:$C$286,2)))*('Analitika 2023'!$L$9:$L$286))</f>
        <v>22671502.909999993</v>
      </c>
      <c r="K29" s="129">
        <f>IFERROR($J29/$J$37,0)</f>
        <v>9.1200923858968663E-2</v>
      </c>
      <c r="L29" s="122"/>
      <c r="M29" s="134">
        <f>IF($J$10="Januar","-",
SUMPRODUCT((D29=VALUE(LEFT('Analitika 2023'!$C$9:$C$286,2)))*('Analitika 2023'!$F$9:$F$286)))</f>
        <v>216874994.12000003</v>
      </c>
      <c r="N29" s="129">
        <f>IF($J$10="Januar","-",IFERROR($M29/$M$37,0))</f>
        <v>0.11117113119259302</v>
      </c>
      <c r="O29" s="11"/>
    </row>
    <row r="30" spans="3:15" ht="7.15" customHeight="1" x14ac:dyDescent="0.35">
      <c r="C30" s="10"/>
      <c r="H30" s="18"/>
      <c r="I30" s="18"/>
      <c r="J30" s="135"/>
      <c r="K30" s="130"/>
      <c r="L30" s="123"/>
      <c r="M30" s="136"/>
      <c r="N30" s="130"/>
      <c r="O30" s="11"/>
    </row>
    <row r="31" spans="3:15" x14ac:dyDescent="0.35">
      <c r="C31" s="10"/>
      <c r="D31" s="22">
        <v>20</v>
      </c>
      <c r="E31" s="22" t="s">
        <v>44</v>
      </c>
      <c r="F31" s="22"/>
      <c r="G31" s="22"/>
      <c r="H31" s="24"/>
      <c r="I31" s="24"/>
      <c r="J31" s="134">
        <f>SUMPRODUCT((D31=VALUE(LEFT('Analitika 2023'!$C$9:$C$286,2)))*('Analitika 2023'!$L$9:$L$286))</f>
        <v>2605745.3899999997</v>
      </c>
      <c r="K31" s="129">
        <f>IFERROR($J31/$J$37,0)</f>
        <v>1.0482162909651085E-2</v>
      </c>
      <c r="L31" s="122"/>
      <c r="M31" s="134">
        <f>IF($J$10="Januar","-",
SUMPRODUCT((D31=VALUE(LEFT('Analitika 2023'!$C$9:$C$286,2)))*('Analitika 2023'!$F$9:$F$286)))</f>
        <v>16964385.609999999</v>
      </c>
      <c r="N31" s="129">
        <f>IF($J$10="Januar","-",IFERROR($M31/$M$37,0))</f>
        <v>8.6960230058036291E-3</v>
      </c>
      <c r="O31" s="11"/>
    </row>
    <row r="32" spans="3:15" ht="7.15" customHeight="1" x14ac:dyDescent="0.35">
      <c r="C32" s="10"/>
      <c r="H32" s="18"/>
      <c r="I32" s="18"/>
      <c r="J32" s="135"/>
      <c r="K32" s="130"/>
      <c r="L32" s="123"/>
      <c r="M32" s="136"/>
      <c r="N32" s="130"/>
      <c r="O32" s="11"/>
    </row>
    <row r="33" spans="3:15" x14ac:dyDescent="0.35">
      <c r="C33" s="10"/>
      <c r="D33" s="22">
        <v>21</v>
      </c>
      <c r="E33" s="22" t="s">
        <v>45</v>
      </c>
      <c r="F33" s="22"/>
      <c r="G33" s="22"/>
      <c r="H33" s="24"/>
      <c r="I33" s="24"/>
      <c r="J33" s="134">
        <f>SUMPRODUCT((D33=VALUE(LEFT('Analitika 2023'!$C$9:$C$286,2)))*('Analitika 2023'!$L$9:$L$286))</f>
        <v>34506123.450000003</v>
      </c>
      <c r="K33" s="129">
        <f>IFERROR($J33/$J$37,0)</f>
        <v>0.13880819237808634</v>
      </c>
      <c r="L33" s="122"/>
      <c r="M33" s="134">
        <f>IF($J$10="Januar","-",
SUMPRODUCT((D33=VALUE(LEFT('Analitika 2023'!$C$9:$C$286,2)))*('Analitika 2023'!$F$9:$F$286)))</f>
        <v>276035320.52000004</v>
      </c>
      <c r="N33" s="129">
        <f>IF($J$10="Januar","-",IFERROR($M33/$M$37,0))</f>
        <v>0.14149698980205502</v>
      </c>
      <c r="O33" s="11"/>
    </row>
    <row r="34" spans="3:15" ht="7.15" customHeight="1" x14ac:dyDescent="0.35">
      <c r="C34" s="10"/>
      <c r="H34" s="18"/>
      <c r="I34" s="18"/>
      <c r="J34" s="135"/>
      <c r="K34" s="130"/>
      <c r="L34" s="123"/>
      <c r="M34" s="136"/>
      <c r="N34" s="130"/>
      <c r="O34" s="11"/>
    </row>
    <row r="35" spans="3:15" x14ac:dyDescent="0.35">
      <c r="C35" s="10"/>
      <c r="D35" s="22">
        <v>22</v>
      </c>
      <c r="E35" s="22" t="s">
        <v>46</v>
      </c>
      <c r="F35" s="22"/>
      <c r="G35" s="22"/>
      <c r="H35" s="24"/>
      <c r="I35" s="24"/>
      <c r="J35" s="134">
        <f>SUMPRODUCT((D35=VALUE(LEFT('Analitika 2023'!$C$9:$C$286,2)))*('Analitika 2023'!$L$9:$L$286))</f>
        <v>68871004.440000042</v>
      </c>
      <c r="K35" s="129">
        <f>IFERROR($J35/$J$37,0)</f>
        <v>0.27704820703583161</v>
      </c>
      <c r="L35" s="122"/>
      <c r="M35" s="134">
        <f>IF($J$10="Januar","-",
SUMPRODUCT((D35=VALUE(LEFT('Analitika 2023'!$C$9:$C$286,2)))*('Analitika 2023'!$F$9:$F$286)))</f>
        <v>590699751.25000024</v>
      </c>
      <c r="N35" s="129">
        <f>IF($J$10="Januar","-",IFERROR($M35/$M$37,0))</f>
        <v>0.30279544125456148</v>
      </c>
      <c r="O35" s="11"/>
    </row>
    <row r="36" spans="3:15" ht="15" thickBot="1" x14ac:dyDescent="0.4">
      <c r="C36" s="10"/>
      <c r="G36" s="13"/>
      <c r="H36" s="18"/>
      <c r="I36" s="18"/>
      <c r="J36" s="136"/>
      <c r="K36" s="130"/>
      <c r="L36" s="123"/>
      <c r="M36" s="136"/>
      <c r="N36" s="130"/>
      <c r="O36" s="11"/>
    </row>
    <row r="37" spans="3:15" ht="15" thickBot="1" x14ac:dyDescent="0.4">
      <c r="C37" s="10"/>
      <c r="D37" s="124"/>
      <c r="E37" s="125" t="s">
        <v>26</v>
      </c>
      <c r="F37" s="125"/>
      <c r="G37" s="126"/>
      <c r="H37" s="127"/>
      <c r="I37" s="127"/>
      <c r="J37" s="137">
        <f>SUM(J13:J35)</f>
        <v>248588522.47000003</v>
      </c>
      <c r="K37" s="131">
        <f>IFERROR($J37/$J$37,0)</f>
        <v>1</v>
      </c>
      <c r="L37" s="128"/>
      <c r="M37" s="137">
        <f>SUM(M13:M35)</f>
        <v>1950821151.0800002</v>
      </c>
      <c r="N37" s="132">
        <f>IFERROR($M37/$M$37,0)</f>
        <v>1</v>
      </c>
      <c r="O37" s="11"/>
    </row>
    <row r="38" spans="3:15" x14ac:dyDescent="0.35">
      <c r="C38" s="10"/>
      <c r="G38" s="13"/>
      <c r="H38" s="18"/>
      <c r="I38" s="18"/>
      <c r="J38" s="18"/>
      <c r="K38" s="18"/>
      <c r="L38" s="18"/>
      <c r="M38" s="18"/>
      <c r="N38" s="18"/>
      <c r="O38" s="11"/>
    </row>
    <row r="39" spans="3:15" ht="15" thickBot="1" x14ac:dyDescent="0.4">
      <c r="C39" s="14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6"/>
    </row>
    <row r="42" spans="3:15" x14ac:dyDescent="0.35">
      <c r="H42" s="17"/>
    </row>
  </sheetData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290"/>
  <sheetViews>
    <sheetView showGridLines="0" zoomScale="85" zoomScaleNormal="85" zoomScaleSheetLayoutView="85" workbookViewId="0">
      <selection activeCell="L4" sqref="L4"/>
    </sheetView>
  </sheetViews>
  <sheetFormatPr defaultColWidth="8.81640625" defaultRowHeight="14.5" x14ac:dyDescent="0.3"/>
  <cols>
    <col min="1" max="1" width="8.81640625" style="31"/>
    <col min="2" max="2" width="3.54296875" style="25" customWidth="1"/>
    <col min="3" max="3" width="10.54296875" style="93" bestFit="1" customWidth="1"/>
    <col min="4" max="4" width="57.1796875" style="94" bestFit="1" customWidth="1"/>
    <col min="5" max="6" width="10.81640625" style="95" customWidth="1"/>
    <col min="7" max="7" width="9.453125" style="96" bestFit="1" customWidth="1"/>
    <col min="8" max="8" width="8.81640625" style="96" customWidth="1"/>
    <col min="9" max="9" width="10.81640625" style="95" customWidth="1"/>
    <col min="10" max="10" width="10.54296875" style="96" customWidth="1"/>
    <col min="11" max="11" width="10.81640625" style="97" customWidth="1"/>
    <col min="12" max="13" width="12" style="95" customWidth="1"/>
    <col min="14" max="14" width="8.81640625" style="96" customWidth="1"/>
    <col min="15" max="15" width="10.81640625" style="95" customWidth="1"/>
    <col min="16" max="16" width="10" style="96" customWidth="1"/>
    <col min="17" max="17" width="3.81640625" style="25" customWidth="1"/>
    <col min="18" max="16384" width="8.81640625" style="31"/>
  </cols>
  <sheetData>
    <row r="2" spans="2:17" ht="15" thickBot="1" x14ac:dyDescent="0.35">
      <c r="C2" s="26"/>
      <c r="D2" s="27"/>
      <c r="E2" s="28"/>
      <c r="F2" s="28"/>
      <c r="G2" s="29"/>
      <c r="H2" s="29"/>
      <c r="I2" s="28"/>
      <c r="J2" s="29"/>
      <c r="K2" s="30"/>
      <c r="L2" s="28"/>
      <c r="M2" s="28"/>
      <c r="N2" s="29"/>
      <c r="O2" s="28"/>
      <c r="P2" s="29"/>
    </row>
    <row r="3" spans="2:17" ht="22" thickTop="1" thickBot="1" x14ac:dyDescent="0.35">
      <c r="B3" s="32"/>
      <c r="C3" s="33"/>
      <c r="D3" s="34"/>
      <c r="E3" s="35"/>
      <c r="F3" s="35"/>
      <c r="G3" s="36"/>
      <c r="H3" s="36"/>
      <c r="I3" s="35"/>
      <c r="J3" s="36"/>
      <c r="K3" s="37"/>
      <c r="L3" s="35"/>
      <c r="M3" s="35"/>
      <c r="N3" s="36"/>
      <c r="O3" s="35"/>
      <c r="P3" s="36"/>
      <c r="Q3" s="38"/>
    </row>
    <row r="4" spans="2:17" s="48" customFormat="1" ht="15" thickTop="1" x14ac:dyDescent="0.35">
      <c r="B4" s="39"/>
      <c r="C4" s="40" t="s">
        <v>582</v>
      </c>
      <c r="D4" s="138">
        <v>6174600000</v>
      </c>
      <c r="E4" s="41" t="s">
        <v>9</v>
      </c>
      <c r="F4" s="42" t="str">
        <f>Master!D6</f>
        <v>Januar - Septembar</v>
      </c>
      <c r="G4" s="42"/>
      <c r="H4" s="42"/>
      <c r="I4" s="42"/>
      <c r="J4" s="42"/>
      <c r="K4" s="43" t="s">
        <v>10</v>
      </c>
      <c r="L4" s="44" t="str">
        <f>Master!D4</f>
        <v>Septembar</v>
      </c>
      <c r="M4" s="45"/>
      <c r="N4" s="45"/>
      <c r="O4" s="45"/>
      <c r="P4" s="46"/>
      <c r="Q4" s="47"/>
    </row>
    <row r="5" spans="2:17" ht="13.9" customHeight="1" x14ac:dyDescent="0.3">
      <c r="B5" s="49"/>
      <c r="C5" s="50"/>
      <c r="D5" s="27"/>
      <c r="E5" s="51" t="s">
        <v>11</v>
      </c>
      <c r="F5" s="160" t="s">
        <v>12</v>
      </c>
      <c r="G5" s="161"/>
      <c r="H5" s="161"/>
      <c r="I5" s="156" t="s">
        <v>28</v>
      </c>
      <c r="J5" s="157"/>
      <c r="K5" s="51" t="s">
        <v>11</v>
      </c>
      <c r="L5" s="160" t="s">
        <v>12</v>
      </c>
      <c r="M5" s="161"/>
      <c r="N5" s="161"/>
      <c r="O5" s="156" t="s">
        <v>28</v>
      </c>
      <c r="P5" s="157"/>
      <c r="Q5" s="52"/>
    </row>
    <row r="6" spans="2:17" s="63" customFormat="1" ht="12.5" thickBot="1" x14ac:dyDescent="0.35">
      <c r="B6" s="53"/>
      <c r="C6" s="54"/>
      <c r="D6" s="55"/>
      <c r="E6" s="56" t="s">
        <v>3</v>
      </c>
      <c r="F6" s="57" t="s">
        <v>3</v>
      </c>
      <c r="G6" s="58" t="s">
        <v>13</v>
      </c>
      <c r="H6" s="59" t="s">
        <v>14</v>
      </c>
      <c r="I6" s="60" t="s">
        <v>3</v>
      </c>
      <c r="J6" s="61" t="s">
        <v>13</v>
      </c>
      <c r="K6" s="56" t="s">
        <v>3</v>
      </c>
      <c r="L6" s="57" t="s">
        <v>3</v>
      </c>
      <c r="M6" s="58" t="s">
        <v>13</v>
      </c>
      <c r="N6" s="59" t="s">
        <v>14</v>
      </c>
      <c r="O6" s="60" t="s">
        <v>3</v>
      </c>
      <c r="P6" s="61" t="s">
        <v>13</v>
      </c>
      <c r="Q6" s="62"/>
    </row>
    <row r="7" spans="2:17" ht="15.5" thickTop="1" thickBot="1" x14ac:dyDescent="0.4">
      <c r="B7" s="64"/>
      <c r="C7" s="65" t="s">
        <v>585</v>
      </c>
      <c r="D7" s="140" t="s">
        <v>584</v>
      </c>
      <c r="E7" s="66"/>
      <c r="F7" s="66"/>
      <c r="G7" s="67"/>
      <c r="H7" s="67"/>
      <c r="I7" s="66"/>
      <c r="J7" s="67"/>
      <c r="K7" s="68"/>
      <c r="L7" s="66"/>
      <c r="M7" s="66"/>
      <c r="N7" s="67"/>
      <c r="O7" s="66"/>
      <c r="P7" s="67"/>
      <c r="Q7" s="69"/>
    </row>
    <row r="8" spans="2:17" s="77" customFormat="1" ht="15" customHeight="1" thickBot="1" x14ac:dyDescent="0.35">
      <c r="B8" s="70"/>
      <c r="C8" s="158" t="s">
        <v>33</v>
      </c>
      <c r="D8" s="159"/>
      <c r="E8" s="71">
        <f>SUM(E9:E286)</f>
        <v>2074043373.6900015</v>
      </c>
      <c r="F8" s="72">
        <f>SUM(F9:F286)</f>
        <v>1950821151.0799994</v>
      </c>
      <c r="G8" s="73">
        <f t="shared" ref="G8" si="0">IFERROR(F8/E8,0)</f>
        <v>0.94058840611863714</v>
      </c>
      <c r="H8" s="74">
        <f>F8/$D$4</f>
        <v>0.31594291955430304</v>
      </c>
      <c r="I8" s="72">
        <f>SUM(I9:I286)</f>
        <v>-123222222.60999981</v>
      </c>
      <c r="J8" s="75">
        <f t="shared" ref="J8:J9" si="1">IFERROR(I8/E8,0)</f>
        <v>-5.9411593881361767E-2</v>
      </c>
      <c r="K8" s="71">
        <f>SUM(K9:K286)</f>
        <v>231809980.9499999</v>
      </c>
      <c r="L8" s="72">
        <f>SUM(L9:L286)</f>
        <v>248588522.47000009</v>
      </c>
      <c r="M8" s="143">
        <f>IFERROR(L8/K8,0)</f>
        <v>1.0723805827999235</v>
      </c>
      <c r="N8" s="143">
        <f>L8/$D$4</f>
        <v>4.0259858528487687E-2</v>
      </c>
      <c r="O8" s="72">
        <f>SUM(O9:O286)</f>
        <v>16778541.520000014</v>
      </c>
      <c r="P8" s="75">
        <f t="shared" ref="P8:P9" si="2">IFERROR(O8/K8,0)</f>
        <v>7.2380582799922891E-2</v>
      </c>
      <c r="Q8" s="76"/>
    </row>
    <row r="9" spans="2:17" s="77" customFormat="1" ht="13" x14ac:dyDescent="0.3">
      <c r="B9" s="70"/>
      <c r="C9" s="78" t="s">
        <v>47</v>
      </c>
      <c r="D9" s="79" t="s">
        <v>325</v>
      </c>
      <c r="E9" s="80">
        <f>VLOOKUP($C9,'2023'!$C$295:$U$572,19,FALSE)</f>
        <v>2010422.5499999998</v>
      </c>
      <c r="F9" s="81">
        <f>VLOOKUP($C9,'2023'!$C$8:$U$285,19,FALSE)</f>
        <v>4142340.040000001</v>
      </c>
      <c r="G9" s="82">
        <f t="shared" ref="G9" si="3">IFERROR(F9/E9,0)</f>
        <v>2.0604325394181444</v>
      </c>
      <c r="H9" s="83">
        <f t="shared" ref="H9" si="4">F9/$D$4</f>
        <v>6.7086775499627526E-4</v>
      </c>
      <c r="I9" s="84">
        <f t="shared" ref="I9" si="5">F9-E9</f>
        <v>2131917.4900000012</v>
      </c>
      <c r="J9" s="85">
        <f t="shared" si="1"/>
        <v>1.0604325394181444</v>
      </c>
      <c r="K9" s="144">
        <f>VLOOKUP($C9,'2023'!$C$295:$U$572,VLOOKUP($L$4,Master!$D$9:$G$20,4,FALSE),FALSE)</f>
        <v>36007.94999999999</v>
      </c>
      <c r="L9" s="145">
        <f>VLOOKUP($C9,'2023'!$C$8:$U$285,VLOOKUP($L$4,Master!$D$9:$G$20,4,FALSE),FALSE)</f>
        <v>30729.159999999996</v>
      </c>
      <c r="M9" s="146">
        <f>IFERROR(L9/K9,0)</f>
        <v>0.8533993187615514</v>
      </c>
      <c r="N9" s="146">
        <f>L9/$D$4</f>
        <v>4.9767045638583873E-6</v>
      </c>
      <c r="O9" s="145">
        <f>L9-K9</f>
        <v>-5278.7899999999936</v>
      </c>
      <c r="P9" s="147">
        <f t="shared" si="2"/>
        <v>-0.1466006812384486</v>
      </c>
      <c r="Q9" s="76"/>
    </row>
    <row r="10" spans="2:17" s="77" customFormat="1" ht="13" x14ac:dyDescent="0.3">
      <c r="B10" s="70"/>
      <c r="C10" s="78" t="s">
        <v>48</v>
      </c>
      <c r="D10" s="79" t="s">
        <v>326</v>
      </c>
      <c r="E10" s="80">
        <f>VLOOKUP($C10,'2023'!$C$295:$U$572,19,FALSE)</f>
        <v>32925.779999999992</v>
      </c>
      <c r="F10" s="81">
        <f>VLOOKUP($C10,'2023'!$C$8:$U$285,19,FALSE)</f>
        <v>29860</v>
      </c>
      <c r="G10" s="82">
        <f t="shared" ref="G10:G73" si="6">IFERROR(F10/E10,0)</f>
        <v>0.90688815876191875</v>
      </c>
      <c r="H10" s="83">
        <f t="shared" ref="H10:H73" si="7">F10/$D$4</f>
        <v>4.8359407896867813E-6</v>
      </c>
      <c r="I10" s="84">
        <f t="shared" ref="I10:I73" si="8">F10-E10</f>
        <v>-3065.7799999999916</v>
      </c>
      <c r="J10" s="85">
        <f t="shared" ref="J10:J73" si="9">IFERROR(I10/E10,0)</f>
        <v>-9.3111841238081292E-2</v>
      </c>
      <c r="K10" s="80">
        <f>VLOOKUP($C10,'2023'!$C$295:$U$572,VLOOKUP($L$4,Master!$D$9:$G$20,4,FALSE),FALSE)</f>
        <v>3658.42</v>
      </c>
      <c r="L10" s="81">
        <f>VLOOKUP($C10,'2023'!$C$8:$U$285,VLOOKUP($L$4,Master!$D$9:$G$20,4,FALSE),FALSE)</f>
        <v>3280</v>
      </c>
      <c r="M10" s="148">
        <f t="shared" ref="M10:M73" si="10">IFERROR(L10/K10,0)</f>
        <v>0.89656190377266687</v>
      </c>
      <c r="N10" s="148">
        <f t="shared" ref="N10:N73" si="11">L10/$D$4</f>
        <v>5.3120849933598939E-7</v>
      </c>
      <c r="O10" s="81">
        <f t="shared" ref="O10:O73" si="12">L10-K10</f>
        <v>-378.42000000000007</v>
      </c>
      <c r="P10" s="85">
        <f t="shared" ref="P10:P73" si="13">IFERROR(O10/K10,0)</f>
        <v>-0.10343809622733313</v>
      </c>
      <c r="Q10" s="76"/>
    </row>
    <row r="11" spans="2:17" s="77" customFormat="1" ht="13" x14ac:dyDescent="0.3">
      <c r="B11" s="70"/>
      <c r="C11" s="78" t="s">
        <v>49</v>
      </c>
      <c r="D11" s="79" t="s">
        <v>327</v>
      </c>
      <c r="E11" s="80">
        <f>VLOOKUP($C11,'2023'!$C$295:$U$572,19,FALSE)</f>
        <v>921106.04</v>
      </c>
      <c r="F11" s="81">
        <f>VLOOKUP($C11,'2023'!$C$8:$U$285,19,FALSE)</f>
        <v>1047086.32</v>
      </c>
      <c r="G11" s="82">
        <f t="shared" si="6"/>
        <v>1.1367706588917819</v>
      </c>
      <c r="H11" s="83">
        <f t="shared" si="7"/>
        <v>1.6957961973245228E-4</v>
      </c>
      <c r="I11" s="84">
        <f t="shared" si="8"/>
        <v>125980.27999999991</v>
      </c>
      <c r="J11" s="85">
        <f t="shared" si="9"/>
        <v>0.13677065889178178</v>
      </c>
      <c r="K11" s="80">
        <f>VLOOKUP($C11,'2023'!$C$295:$U$572,VLOOKUP($L$4,Master!$D$9:$G$20,4,FALSE),FALSE)</f>
        <v>117699.59000000001</v>
      </c>
      <c r="L11" s="81">
        <f>VLOOKUP($C11,'2023'!$C$8:$U$285,VLOOKUP($L$4,Master!$D$9:$G$20,4,FALSE),FALSE)</f>
        <v>136304</v>
      </c>
      <c r="M11" s="148">
        <f t="shared" si="10"/>
        <v>1.1580669057555764</v>
      </c>
      <c r="N11" s="148">
        <f t="shared" si="11"/>
        <v>2.2074952223625822E-5</v>
      </c>
      <c r="O11" s="81">
        <f t="shared" si="12"/>
        <v>18604.409999999989</v>
      </c>
      <c r="P11" s="85">
        <f t="shared" si="13"/>
        <v>0.15806690575557644</v>
      </c>
      <c r="Q11" s="76"/>
    </row>
    <row r="12" spans="2:17" s="77" customFormat="1" ht="13" x14ac:dyDescent="0.3">
      <c r="B12" s="70"/>
      <c r="C12" s="78" t="s">
        <v>50</v>
      </c>
      <c r="D12" s="79" t="s">
        <v>328</v>
      </c>
      <c r="E12" s="80">
        <f>VLOOKUP($C12,'2023'!$C$295:$U$572,19,FALSE)</f>
        <v>400141.37000000005</v>
      </c>
      <c r="F12" s="81">
        <f>VLOOKUP($C12,'2023'!$C$8:$U$285,19,FALSE)</f>
        <v>293490.33</v>
      </c>
      <c r="G12" s="82">
        <f t="shared" si="6"/>
        <v>0.73346659956704796</v>
      </c>
      <c r="H12" s="83">
        <f t="shared" si="7"/>
        <v>4.7531877368574483E-5</v>
      </c>
      <c r="I12" s="84">
        <f t="shared" si="8"/>
        <v>-106651.04000000004</v>
      </c>
      <c r="J12" s="85">
        <f t="shared" si="9"/>
        <v>-0.26653340043295204</v>
      </c>
      <c r="K12" s="80">
        <f>VLOOKUP($C12,'2023'!$C$295:$U$572,VLOOKUP($L$4,Master!$D$9:$G$20,4,FALSE),FALSE)</f>
        <v>44429.55000000001</v>
      </c>
      <c r="L12" s="81">
        <f>VLOOKUP($C12,'2023'!$C$8:$U$285,VLOOKUP($L$4,Master!$D$9:$G$20,4,FALSE),FALSE)</f>
        <v>29465.57</v>
      </c>
      <c r="M12" s="148">
        <f t="shared" si="10"/>
        <v>0.66319757908869192</v>
      </c>
      <c r="N12" s="148">
        <f t="shared" si="11"/>
        <v>4.7720613481035205E-6</v>
      </c>
      <c r="O12" s="81">
        <f t="shared" si="12"/>
        <v>-14963.98000000001</v>
      </c>
      <c r="P12" s="85">
        <f t="shared" si="13"/>
        <v>-0.33680242091130808</v>
      </c>
      <c r="Q12" s="76"/>
    </row>
    <row r="13" spans="2:17" s="77" customFormat="1" ht="13" x14ac:dyDescent="0.3">
      <c r="B13" s="70"/>
      <c r="C13" s="78" t="s">
        <v>51</v>
      </c>
      <c r="D13" s="79" t="s">
        <v>329</v>
      </c>
      <c r="E13" s="80">
        <f>VLOOKUP($C13,'2023'!$C$295:$U$572,19,FALSE)</f>
        <v>1294173.4499999997</v>
      </c>
      <c r="F13" s="81">
        <f>VLOOKUP($C13,'2023'!$C$8:$U$285,19,FALSE)</f>
        <v>1060737.9199999997</v>
      </c>
      <c r="G13" s="82">
        <f t="shared" si="6"/>
        <v>0.81962577736392284</v>
      </c>
      <c r="H13" s="83">
        <f t="shared" si="7"/>
        <v>1.7179054837560323E-4</v>
      </c>
      <c r="I13" s="84">
        <f t="shared" si="8"/>
        <v>-233435.53000000003</v>
      </c>
      <c r="J13" s="85">
        <f t="shared" si="9"/>
        <v>-0.18037422263607716</v>
      </c>
      <c r="K13" s="80">
        <f>VLOOKUP($C13,'2023'!$C$295:$U$572,VLOOKUP($L$4,Master!$D$9:$G$20,4,FALSE),FALSE)</f>
        <v>154860.12</v>
      </c>
      <c r="L13" s="81">
        <f>VLOOKUP($C13,'2023'!$C$8:$U$285,VLOOKUP($L$4,Master!$D$9:$G$20,4,FALSE),FALSE)</f>
        <v>129290.05</v>
      </c>
      <c r="M13" s="148">
        <f t="shared" si="10"/>
        <v>0.83488279616469374</v>
      </c>
      <c r="N13" s="148">
        <f t="shared" si="11"/>
        <v>2.0939016292553363E-5</v>
      </c>
      <c r="O13" s="81">
        <f t="shared" si="12"/>
        <v>-25570.069999999992</v>
      </c>
      <c r="P13" s="85">
        <f t="shared" si="13"/>
        <v>-0.16511720383530629</v>
      </c>
      <c r="Q13" s="76"/>
    </row>
    <row r="14" spans="2:17" s="77" customFormat="1" ht="13" x14ac:dyDescent="0.3">
      <c r="B14" s="70"/>
      <c r="C14" s="78" t="s">
        <v>52</v>
      </c>
      <c r="D14" s="79" t="s">
        <v>330</v>
      </c>
      <c r="E14" s="80">
        <f>VLOOKUP($C14,'2023'!$C$295:$U$572,19,FALSE)</f>
        <v>4841604.4000000004</v>
      </c>
      <c r="F14" s="81">
        <f>VLOOKUP($C14,'2023'!$C$8:$U$285,19,FALSE)</f>
        <v>4857234.1199999992</v>
      </c>
      <c r="G14" s="82">
        <f t="shared" si="6"/>
        <v>1.0032282108798478</v>
      </c>
      <c r="H14" s="83">
        <f t="shared" si="7"/>
        <v>7.8664757555145255E-4</v>
      </c>
      <c r="I14" s="84">
        <f t="shared" si="8"/>
        <v>15629.719999998808</v>
      </c>
      <c r="J14" s="85">
        <f t="shared" si="9"/>
        <v>3.2282108798477641E-3</v>
      </c>
      <c r="K14" s="80">
        <f>VLOOKUP($C14,'2023'!$C$295:$U$572,VLOOKUP($L$4,Master!$D$9:$G$20,4,FALSE),FALSE)</f>
        <v>559163.78999999992</v>
      </c>
      <c r="L14" s="81">
        <f>VLOOKUP($C14,'2023'!$C$8:$U$285,VLOOKUP($L$4,Master!$D$9:$G$20,4,FALSE),FALSE)</f>
        <v>660445.57999999996</v>
      </c>
      <c r="M14" s="148">
        <f t="shared" si="10"/>
        <v>1.1811308096327198</v>
      </c>
      <c r="N14" s="148">
        <f t="shared" si="11"/>
        <v>1.0696167848929485E-4</v>
      </c>
      <c r="O14" s="81">
        <f t="shared" si="12"/>
        <v>101281.79000000004</v>
      </c>
      <c r="P14" s="85">
        <f t="shared" si="13"/>
        <v>0.18113080963271969</v>
      </c>
      <c r="Q14" s="76"/>
    </row>
    <row r="15" spans="2:17" s="77" customFormat="1" ht="26" x14ac:dyDescent="0.3">
      <c r="B15" s="70"/>
      <c r="C15" s="78" t="s">
        <v>53</v>
      </c>
      <c r="D15" s="79" t="s">
        <v>331</v>
      </c>
      <c r="E15" s="80">
        <f>VLOOKUP($C15,'2023'!$C$295:$U$572,19,FALSE)</f>
        <v>769418.17999999993</v>
      </c>
      <c r="F15" s="81">
        <f>VLOOKUP($C15,'2023'!$C$8:$U$285,19,FALSE)</f>
        <v>568777.53</v>
      </c>
      <c r="G15" s="82">
        <f t="shared" si="6"/>
        <v>0.7392306872707376</v>
      </c>
      <c r="H15" s="83">
        <f t="shared" si="7"/>
        <v>9.2115688465649597E-5</v>
      </c>
      <c r="I15" s="84">
        <f t="shared" si="8"/>
        <v>-200640.64999999991</v>
      </c>
      <c r="J15" s="85">
        <f t="shared" si="9"/>
        <v>-0.2607693127292624</v>
      </c>
      <c r="K15" s="80">
        <f>VLOOKUP($C15,'2023'!$C$295:$U$572,VLOOKUP($L$4,Master!$D$9:$G$20,4,FALSE),FALSE)</f>
        <v>98724.21</v>
      </c>
      <c r="L15" s="81">
        <f>VLOOKUP($C15,'2023'!$C$8:$U$285,VLOOKUP($L$4,Master!$D$9:$G$20,4,FALSE),FALSE)</f>
        <v>63277.440000000002</v>
      </c>
      <c r="M15" s="148">
        <f t="shared" si="10"/>
        <v>0.64095159637134602</v>
      </c>
      <c r="N15" s="148">
        <f t="shared" si="11"/>
        <v>1.024802254397046E-5</v>
      </c>
      <c r="O15" s="81">
        <f t="shared" si="12"/>
        <v>-35446.770000000004</v>
      </c>
      <c r="P15" s="85">
        <f t="shared" si="13"/>
        <v>-0.35904840362865403</v>
      </c>
      <c r="Q15" s="76"/>
    </row>
    <row r="16" spans="2:17" s="77" customFormat="1" ht="13" x14ac:dyDescent="0.3">
      <c r="B16" s="70"/>
      <c r="C16" s="78" t="s">
        <v>54</v>
      </c>
      <c r="D16" s="79" t="s">
        <v>332</v>
      </c>
      <c r="E16" s="80">
        <f>VLOOKUP($C16,'2023'!$C$295:$U$572,19,FALSE)</f>
        <v>1101631.6499999999</v>
      </c>
      <c r="F16" s="81">
        <f>VLOOKUP($C16,'2023'!$C$8:$U$285,19,FALSE)</f>
        <v>706945.17000000016</v>
      </c>
      <c r="G16" s="82">
        <f t="shared" si="6"/>
        <v>0.64172554410541871</v>
      </c>
      <c r="H16" s="83">
        <f t="shared" si="7"/>
        <v>1.1449246428918475E-4</v>
      </c>
      <c r="I16" s="84">
        <f t="shared" si="8"/>
        <v>-394686.47999999975</v>
      </c>
      <c r="J16" s="85">
        <f t="shared" si="9"/>
        <v>-0.35827445589458129</v>
      </c>
      <c r="K16" s="80">
        <f>VLOOKUP($C16,'2023'!$C$295:$U$572,VLOOKUP($L$4,Master!$D$9:$G$20,4,FALSE),FALSE)</f>
        <v>135690.97999999998</v>
      </c>
      <c r="L16" s="81">
        <f>VLOOKUP($C16,'2023'!$C$8:$U$285,VLOOKUP($L$4,Master!$D$9:$G$20,4,FALSE),FALSE)</f>
        <v>93864.290000000008</v>
      </c>
      <c r="M16" s="148">
        <f t="shared" si="10"/>
        <v>0.69175040227434437</v>
      </c>
      <c r="N16" s="148">
        <f t="shared" si="11"/>
        <v>1.5201679461017719E-5</v>
      </c>
      <c r="O16" s="81">
        <f t="shared" si="12"/>
        <v>-41826.689999999973</v>
      </c>
      <c r="P16" s="85">
        <f t="shared" si="13"/>
        <v>-0.30824959772565558</v>
      </c>
      <c r="Q16" s="76"/>
    </row>
    <row r="17" spans="2:17" s="77" customFormat="1" ht="13" x14ac:dyDescent="0.3">
      <c r="B17" s="70"/>
      <c r="C17" s="78" t="s">
        <v>55</v>
      </c>
      <c r="D17" s="79" t="s">
        <v>333</v>
      </c>
      <c r="E17" s="80">
        <f>VLOOKUP($C17,'2023'!$C$295:$U$572,19,FALSE)</f>
        <v>134749.97999999998</v>
      </c>
      <c r="F17" s="81">
        <f>VLOOKUP($C17,'2023'!$C$8:$U$285,19,FALSE)</f>
        <v>162686.28</v>
      </c>
      <c r="G17" s="82">
        <f t="shared" si="6"/>
        <v>1.2073195112904656</v>
      </c>
      <c r="H17" s="83">
        <f t="shared" si="7"/>
        <v>2.6347663006510543E-5</v>
      </c>
      <c r="I17" s="84">
        <f t="shared" si="8"/>
        <v>27936.300000000017</v>
      </c>
      <c r="J17" s="85">
        <f t="shared" si="9"/>
        <v>0.20731951129046566</v>
      </c>
      <c r="K17" s="80">
        <f>VLOOKUP($C17,'2023'!$C$295:$U$572,VLOOKUP($L$4,Master!$D$9:$G$20,4,FALSE),FALSE)</f>
        <v>19250</v>
      </c>
      <c r="L17" s="81">
        <f>VLOOKUP($C17,'2023'!$C$8:$U$285,VLOOKUP($L$4,Master!$D$9:$G$20,4,FALSE),FALSE)</f>
        <v>19250</v>
      </c>
      <c r="M17" s="148">
        <f t="shared" si="10"/>
        <v>1</v>
      </c>
      <c r="N17" s="148">
        <f t="shared" si="11"/>
        <v>3.1176108573834742E-6</v>
      </c>
      <c r="O17" s="81">
        <f t="shared" si="12"/>
        <v>0</v>
      </c>
      <c r="P17" s="85">
        <f t="shared" si="13"/>
        <v>0</v>
      </c>
      <c r="Q17" s="76"/>
    </row>
    <row r="18" spans="2:17" s="77" customFormat="1" ht="13" x14ac:dyDescent="0.3">
      <c r="B18" s="70"/>
      <c r="C18" s="78" t="s">
        <v>56</v>
      </c>
      <c r="D18" s="79" t="s">
        <v>334</v>
      </c>
      <c r="E18" s="80">
        <f>VLOOKUP($C18,'2023'!$C$295:$U$572,19,FALSE)</f>
        <v>849612.76</v>
      </c>
      <c r="F18" s="81">
        <f>VLOOKUP($C18,'2023'!$C$8:$U$285,19,FALSE)</f>
        <v>1043647.13</v>
      </c>
      <c r="G18" s="82">
        <f t="shared" si="6"/>
        <v>1.228379773863095</v>
      </c>
      <c r="H18" s="83">
        <f t="shared" si="7"/>
        <v>1.6902262980597932E-4</v>
      </c>
      <c r="I18" s="84">
        <f t="shared" si="8"/>
        <v>194034.37</v>
      </c>
      <c r="J18" s="85">
        <f t="shared" si="9"/>
        <v>0.22837977386309499</v>
      </c>
      <c r="K18" s="80">
        <f>VLOOKUP($C18,'2023'!$C$295:$U$572,VLOOKUP($L$4,Master!$D$9:$G$20,4,FALSE),FALSE)</f>
        <v>107154.62000000001</v>
      </c>
      <c r="L18" s="81">
        <f>VLOOKUP($C18,'2023'!$C$8:$U$285,VLOOKUP($L$4,Master!$D$9:$G$20,4,FALSE),FALSE)</f>
        <v>138137.82999999999</v>
      </c>
      <c r="M18" s="148">
        <f t="shared" si="10"/>
        <v>1.2891448824138425</v>
      </c>
      <c r="N18" s="148">
        <f t="shared" si="11"/>
        <v>2.2371947980435978E-5</v>
      </c>
      <c r="O18" s="81">
        <f t="shared" si="12"/>
        <v>30983.209999999977</v>
      </c>
      <c r="P18" s="85">
        <f t="shared" si="13"/>
        <v>0.28914488241384251</v>
      </c>
      <c r="Q18" s="76"/>
    </row>
    <row r="19" spans="2:17" s="77" customFormat="1" ht="13" x14ac:dyDescent="0.3">
      <c r="B19" s="70"/>
      <c r="C19" s="78" t="s">
        <v>57</v>
      </c>
      <c r="D19" s="79" t="s">
        <v>335</v>
      </c>
      <c r="E19" s="80">
        <f>VLOOKUP($C19,'2023'!$C$295:$U$572,19,FALSE)</f>
        <v>4382443.47</v>
      </c>
      <c r="F19" s="81">
        <f>VLOOKUP($C19,'2023'!$C$8:$U$285,19,FALSE)</f>
        <v>3460310.72</v>
      </c>
      <c r="G19" s="82">
        <f t="shared" si="6"/>
        <v>0.78958479297851625</v>
      </c>
      <c r="H19" s="83">
        <f t="shared" si="7"/>
        <v>5.6041050756324296E-4</v>
      </c>
      <c r="I19" s="84">
        <f t="shared" si="8"/>
        <v>-922132.74999999953</v>
      </c>
      <c r="J19" s="85">
        <f t="shared" si="9"/>
        <v>-0.21041520702148375</v>
      </c>
      <c r="K19" s="80">
        <f>VLOOKUP($C19,'2023'!$C$295:$U$572,VLOOKUP($L$4,Master!$D$9:$G$20,4,FALSE),FALSE)</f>
        <v>356770.33999999997</v>
      </c>
      <c r="L19" s="81">
        <f>VLOOKUP($C19,'2023'!$C$8:$U$285,VLOOKUP($L$4,Master!$D$9:$G$20,4,FALSE),FALSE)</f>
        <v>908783.25</v>
      </c>
      <c r="M19" s="148">
        <f t="shared" si="10"/>
        <v>2.5472500040221955</v>
      </c>
      <c r="N19" s="148">
        <f t="shared" si="11"/>
        <v>1.4718091050432415E-4</v>
      </c>
      <c r="O19" s="81">
        <f t="shared" si="12"/>
        <v>552012.91</v>
      </c>
      <c r="P19" s="85">
        <f t="shared" si="13"/>
        <v>1.5472500040221955</v>
      </c>
      <c r="Q19" s="76"/>
    </row>
    <row r="20" spans="2:17" s="77" customFormat="1" ht="13" x14ac:dyDescent="0.3">
      <c r="B20" s="70"/>
      <c r="C20" s="78" t="s">
        <v>58</v>
      </c>
      <c r="D20" s="79" t="s">
        <v>336</v>
      </c>
      <c r="E20" s="80">
        <f>VLOOKUP($C20,'2023'!$C$295:$U$572,19,FALSE)</f>
        <v>4342276.12</v>
      </c>
      <c r="F20" s="81">
        <f>VLOOKUP($C20,'2023'!$C$8:$U$285,19,FALSE)</f>
        <v>3747755.79</v>
      </c>
      <c r="G20" s="82">
        <f t="shared" si="6"/>
        <v>0.86308555385003938</v>
      </c>
      <c r="H20" s="83">
        <f t="shared" si="7"/>
        <v>6.0696333203770286E-4</v>
      </c>
      <c r="I20" s="84">
        <f t="shared" si="8"/>
        <v>-594520.33000000007</v>
      </c>
      <c r="J20" s="85">
        <f t="shared" si="9"/>
        <v>-0.13691444614996065</v>
      </c>
      <c r="K20" s="80">
        <f>VLOOKUP($C20,'2023'!$C$295:$U$572,VLOOKUP($L$4,Master!$D$9:$G$20,4,FALSE),FALSE)</f>
        <v>391205.43</v>
      </c>
      <c r="L20" s="81">
        <f>VLOOKUP($C20,'2023'!$C$8:$U$285,VLOOKUP($L$4,Master!$D$9:$G$20,4,FALSE),FALSE)</f>
        <v>579807.65999999992</v>
      </c>
      <c r="M20" s="148">
        <f t="shared" si="10"/>
        <v>1.482105348077607</v>
      </c>
      <c r="N20" s="148">
        <f t="shared" si="11"/>
        <v>9.3902060052473028E-5</v>
      </c>
      <c r="O20" s="81">
        <f t="shared" si="12"/>
        <v>188602.22999999992</v>
      </c>
      <c r="P20" s="85">
        <f t="shared" si="13"/>
        <v>0.48210534807760702</v>
      </c>
      <c r="Q20" s="76"/>
    </row>
    <row r="21" spans="2:17" s="77" customFormat="1" ht="13" x14ac:dyDescent="0.3">
      <c r="B21" s="70"/>
      <c r="C21" s="78" t="s">
        <v>59</v>
      </c>
      <c r="D21" s="79" t="s">
        <v>337</v>
      </c>
      <c r="E21" s="80">
        <f>VLOOKUP($C21,'2023'!$C$295:$U$572,19,FALSE)</f>
        <v>2837105.7</v>
      </c>
      <c r="F21" s="81">
        <f>VLOOKUP($C21,'2023'!$C$8:$U$285,19,FALSE)</f>
        <v>3160460.3000000003</v>
      </c>
      <c r="G21" s="82">
        <f t="shared" si="6"/>
        <v>1.1139734060666122</v>
      </c>
      <c r="H21" s="83">
        <f t="shared" si="7"/>
        <v>5.1184858938230823E-4</v>
      </c>
      <c r="I21" s="84">
        <f t="shared" si="8"/>
        <v>323354.60000000009</v>
      </c>
      <c r="J21" s="85">
        <f t="shared" si="9"/>
        <v>0.1139734060666122</v>
      </c>
      <c r="K21" s="80">
        <f>VLOOKUP($C21,'2023'!$C$295:$U$572,VLOOKUP($L$4,Master!$D$9:$G$20,4,FALSE),FALSE)</f>
        <v>300029.82</v>
      </c>
      <c r="L21" s="81">
        <f>VLOOKUP($C21,'2023'!$C$8:$U$285,VLOOKUP($L$4,Master!$D$9:$G$20,4,FALSE),FALSE)</f>
        <v>341936.47000000003</v>
      </c>
      <c r="M21" s="148">
        <f t="shared" si="10"/>
        <v>1.1396749496433389</v>
      </c>
      <c r="N21" s="148">
        <f t="shared" si="11"/>
        <v>5.537791435882487E-5</v>
      </c>
      <c r="O21" s="81">
        <f t="shared" si="12"/>
        <v>41906.650000000023</v>
      </c>
      <c r="P21" s="85">
        <f t="shared" si="13"/>
        <v>0.13967494964333885</v>
      </c>
      <c r="Q21" s="76"/>
    </row>
    <row r="22" spans="2:17" s="77" customFormat="1" ht="26" x14ac:dyDescent="0.3">
      <c r="B22" s="70"/>
      <c r="C22" s="78" t="s">
        <v>60</v>
      </c>
      <c r="D22" s="79" t="s">
        <v>338</v>
      </c>
      <c r="E22" s="80">
        <f>VLOOKUP($C22,'2023'!$C$295:$U$572,19,FALSE)</f>
        <v>20156</v>
      </c>
      <c r="F22" s="81">
        <f>VLOOKUP($C22,'2023'!$C$8:$U$285,19,FALSE)</f>
        <v>11561.09</v>
      </c>
      <c r="G22" s="82">
        <f t="shared" si="6"/>
        <v>0.57358057154197262</v>
      </c>
      <c r="H22" s="83">
        <f t="shared" si="7"/>
        <v>1.8723625821915589E-6</v>
      </c>
      <c r="I22" s="84">
        <f t="shared" si="8"/>
        <v>-8594.91</v>
      </c>
      <c r="J22" s="85">
        <f t="shared" si="9"/>
        <v>-0.42641942845802738</v>
      </c>
      <c r="K22" s="80">
        <f>VLOOKUP($C22,'2023'!$C$295:$U$572,VLOOKUP($L$4,Master!$D$9:$G$20,4,FALSE),FALSE)</f>
        <v>2608</v>
      </c>
      <c r="L22" s="81">
        <f>VLOOKUP($C22,'2023'!$C$8:$U$285,VLOOKUP($L$4,Master!$D$9:$G$20,4,FALSE),FALSE)</f>
        <v>2753.44</v>
      </c>
      <c r="M22" s="148">
        <f t="shared" si="10"/>
        <v>1.0557668711656443</v>
      </c>
      <c r="N22" s="148">
        <f t="shared" si="11"/>
        <v>4.459301007352703E-7</v>
      </c>
      <c r="O22" s="81">
        <f t="shared" si="12"/>
        <v>145.44000000000005</v>
      </c>
      <c r="P22" s="85">
        <f t="shared" si="13"/>
        <v>5.5766871165644195E-2</v>
      </c>
      <c r="Q22" s="76"/>
    </row>
    <row r="23" spans="2:17" s="77" customFormat="1" ht="13" x14ac:dyDescent="0.3">
      <c r="B23" s="70"/>
      <c r="C23" s="78" t="s">
        <v>61</v>
      </c>
      <c r="D23" s="79" t="s">
        <v>339</v>
      </c>
      <c r="E23" s="80">
        <f>VLOOKUP($C23,'2023'!$C$295:$U$572,19,FALSE)</f>
        <v>60340.72</v>
      </c>
      <c r="F23" s="81">
        <f>VLOOKUP($C23,'2023'!$C$8:$U$285,19,FALSE)</f>
        <v>4444.16</v>
      </c>
      <c r="G23" s="82">
        <f t="shared" si="6"/>
        <v>7.3651093324706762E-2</v>
      </c>
      <c r="H23" s="83">
        <f t="shared" si="7"/>
        <v>7.1974864768567999E-7</v>
      </c>
      <c r="I23" s="84">
        <f t="shared" si="8"/>
        <v>-55896.56</v>
      </c>
      <c r="J23" s="85">
        <f t="shared" si="9"/>
        <v>-0.92634890667529313</v>
      </c>
      <c r="K23" s="80">
        <f>VLOOKUP($C23,'2023'!$C$295:$U$572,VLOOKUP($L$4,Master!$D$9:$G$20,4,FALSE),FALSE)</f>
        <v>8620.08</v>
      </c>
      <c r="L23" s="81">
        <f>VLOOKUP($C23,'2023'!$C$8:$U$285,VLOOKUP($L$4,Master!$D$9:$G$20,4,FALSE),FALSE)</f>
        <v>555.52</v>
      </c>
      <c r="M23" s="148">
        <f t="shared" si="10"/>
        <v>6.4444877541739748E-2</v>
      </c>
      <c r="N23" s="148">
        <f t="shared" si="11"/>
        <v>8.9968580960709998E-8</v>
      </c>
      <c r="O23" s="81">
        <f t="shared" si="12"/>
        <v>-8064.5599999999995</v>
      </c>
      <c r="P23" s="85">
        <f t="shared" si="13"/>
        <v>-0.93555512245826022</v>
      </c>
      <c r="Q23" s="76"/>
    </row>
    <row r="24" spans="2:17" s="77" customFormat="1" ht="13" x14ac:dyDescent="0.3">
      <c r="B24" s="70"/>
      <c r="C24" s="78" t="s">
        <v>62</v>
      </c>
      <c r="D24" s="79" t="s">
        <v>340</v>
      </c>
      <c r="E24" s="80">
        <f>VLOOKUP($C24,'2023'!$C$295:$U$572,19,FALSE)</f>
        <v>901026.3</v>
      </c>
      <c r="F24" s="81">
        <f>VLOOKUP($C24,'2023'!$C$8:$U$285,19,FALSE)</f>
        <v>782643.21000000008</v>
      </c>
      <c r="G24" s="82">
        <f t="shared" si="6"/>
        <v>0.86861305824258406</v>
      </c>
      <c r="H24" s="83">
        <f t="shared" si="7"/>
        <v>1.267520503352444E-4</v>
      </c>
      <c r="I24" s="84">
        <f t="shared" si="8"/>
        <v>-118383.08999999997</v>
      </c>
      <c r="J24" s="85">
        <f t="shared" si="9"/>
        <v>-0.13138694175741591</v>
      </c>
      <c r="K24" s="80">
        <f>VLOOKUP($C24,'2023'!$C$295:$U$572,VLOOKUP($L$4,Master!$D$9:$G$20,4,FALSE),FALSE)</f>
        <v>92979.36</v>
      </c>
      <c r="L24" s="81">
        <f>VLOOKUP($C24,'2023'!$C$8:$U$285,VLOOKUP($L$4,Master!$D$9:$G$20,4,FALSE),FALSE)</f>
        <v>63713.289999999994</v>
      </c>
      <c r="M24" s="148">
        <f t="shared" si="10"/>
        <v>0.68524121912648128</v>
      </c>
      <c r="N24" s="148">
        <f t="shared" si="11"/>
        <v>1.0318610112395943E-5</v>
      </c>
      <c r="O24" s="81">
        <f t="shared" si="12"/>
        <v>-29266.070000000007</v>
      </c>
      <c r="P24" s="85">
        <f t="shared" si="13"/>
        <v>-0.31475878087351866</v>
      </c>
      <c r="Q24" s="76"/>
    </row>
    <row r="25" spans="2:17" s="77" customFormat="1" ht="13" x14ac:dyDescent="0.3">
      <c r="B25" s="70"/>
      <c r="C25" s="78" t="s">
        <v>63</v>
      </c>
      <c r="D25" s="79" t="s">
        <v>341</v>
      </c>
      <c r="E25" s="80">
        <f>VLOOKUP($C25,'2023'!$C$295:$U$572,19,FALSE)</f>
        <v>351299.86000000004</v>
      </c>
      <c r="F25" s="81">
        <f>VLOOKUP($C25,'2023'!$C$8:$U$285,19,FALSE)</f>
        <v>233462.03</v>
      </c>
      <c r="G25" s="82">
        <f t="shared" si="6"/>
        <v>0.66456624833269207</v>
      </c>
      <c r="H25" s="83">
        <f t="shared" si="7"/>
        <v>3.7810065429339551E-5</v>
      </c>
      <c r="I25" s="84">
        <f t="shared" si="8"/>
        <v>-117837.83000000005</v>
      </c>
      <c r="J25" s="85">
        <f t="shared" si="9"/>
        <v>-0.33543375166730788</v>
      </c>
      <c r="K25" s="80">
        <f>VLOOKUP($C25,'2023'!$C$295:$U$572,VLOOKUP($L$4,Master!$D$9:$G$20,4,FALSE),FALSE)</f>
        <v>50399.960000000014</v>
      </c>
      <c r="L25" s="81">
        <f>VLOOKUP($C25,'2023'!$C$8:$U$285,VLOOKUP($L$4,Master!$D$9:$G$20,4,FALSE),FALSE)</f>
        <v>25222.27</v>
      </c>
      <c r="M25" s="148">
        <f t="shared" si="10"/>
        <v>0.5004422622557636</v>
      </c>
      <c r="N25" s="148">
        <f t="shared" si="11"/>
        <v>4.0848427428497397E-6</v>
      </c>
      <c r="O25" s="81">
        <f t="shared" si="12"/>
        <v>-25177.690000000013</v>
      </c>
      <c r="P25" s="85">
        <f t="shared" si="13"/>
        <v>-0.49955773774423645</v>
      </c>
      <c r="Q25" s="76"/>
    </row>
    <row r="26" spans="2:17" s="77" customFormat="1" ht="13" x14ac:dyDescent="0.3">
      <c r="B26" s="70"/>
      <c r="C26" s="78" t="s">
        <v>64</v>
      </c>
      <c r="D26" s="79" t="s">
        <v>342</v>
      </c>
      <c r="E26" s="80">
        <f>VLOOKUP($C26,'2023'!$C$295:$U$572,19,FALSE)</f>
        <v>308347.02999999997</v>
      </c>
      <c r="F26" s="81">
        <f>VLOOKUP($C26,'2023'!$C$8:$U$285,19,FALSE)</f>
        <v>272869.63</v>
      </c>
      <c r="G26" s="82">
        <f t="shared" si="6"/>
        <v>0.8849432731685466</v>
      </c>
      <c r="H26" s="83">
        <f t="shared" si="7"/>
        <v>4.4192276422764228E-5</v>
      </c>
      <c r="I26" s="84">
        <f t="shared" si="8"/>
        <v>-35477.399999999965</v>
      </c>
      <c r="J26" s="85">
        <f t="shared" si="9"/>
        <v>-0.1150567268314534</v>
      </c>
      <c r="K26" s="80">
        <f>VLOOKUP($C26,'2023'!$C$295:$U$572,VLOOKUP($L$4,Master!$D$9:$G$20,4,FALSE),FALSE)</f>
        <v>41819.110000000008</v>
      </c>
      <c r="L26" s="81">
        <f>VLOOKUP($C26,'2023'!$C$8:$U$285,VLOOKUP($L$4,Master!$D$9:$G$20,4,FALSE),FALSE)</f>
        <v>32810.14</v>
      </c>
      <c r="M26" s="148">
        <f t="shared" si="10"/>
        <v>0.78457289024084909</v>
      </c>
      <c r="N26" s="148">
        <f t="shared" si="11"/>
        <v>5.3137272050011333E-6</v>
      </c>
      <c r="O26" s="81">
        <f t="shared" si="12"/>
        <v>-9008.9700000000084</v>
      </c>
      <c r="P26" s="85">
        <f t="shared" si="13"/>
        <v>-0.21542710975915094</v>
      </c>
      <c r="Q26" s="76"/>
    </row>
    <row r="27" spans="2:17" s="77" customFormat="1" ht="13" x14ac:dyDescent="0.3">
      <c r="B27" s="70"/>
      <c r="C27" s="78" t="s">
        <v>65</v>
      </c>
      <c r="D27" s="79" t="s">
        <v>343</v>
      </c>
      <c r="E27" s="80">
        <f>VLOOKUP($C27,'2023'!$C$295:$U$572,19,FALSE)</f>
        <v>26744.989999999998</v>
      </c>
      <c r="F27" s="81">
        <f>VLOOKUP($C27,'2023'!$C$8:$U$285,19,FALSE)</f>
        <v>19380.989999999998</v>
      </c>
      <c r="G27" s="82">
        <f t="shared" si="6"/>
        <v>0.7246587117811597</v>
      </c>
      <c r="H27" s="83">
        <f t="shared" si="7"/>
        <v>3.1388251870566512E-6</v>
      </c>
      <c r="I27" s="84">
        <f t="shared" si="8"/>
        <v>-7364</v>
      </c>
      <c r="J27" s="85">
        <f t="shared" si="9"/>
        <v>-0.27534128821884024</v>
      </c>
      <c r="K27" s="80">
        <f>VLOOKUP($C27,'2023'!$C$295:$U$572,VLOOKUP($L$4,Master!$D$9:$G$20,4,FALSE),FALSE)</f>
        <v>3693.33</v>
      </c>
      <c r="L27" s="81">
        <f>VLOOKUP($C27,'2023'!$C$8:$U$285,VLOOKUP($L$4,Master!$D$9:$G$20,4,FALSE),FALSE)</f>
        <v>2730</v>
      </c>
      <c r="M27" s="148">
        <f t="shared" si="10"/>
        <v>0.73917034221150024</v>
      </c>
      <c r="N27" s="148">
        <f t="shared" si="11"/>
        <v>4.4213390341074727E-7</v>
      </c>
      <c r="O27" s="81">
        <f t="shared" si="12"/>
        <v>-963.32999999999993</v>
      </c>
      <c r="P27" s="85">
        <f t="shared" si="13"/>
        <v>-0.26082965778849981</v>
      </c>
      <c r="Q27" s="76"/>
    </row>
    <row r="28" spans="2:17" s="77" customFormat="1" ht="13" x14ac:dyDescent="0.3">
      <c r="B28" s="70"/>
      <c r="C28" s="78" t="s">
        <v>66</v>
      </c>
      <c r="D28" s="79" t="s">
        <v>344</v>
      </c>
      <c r="E28" s="80">
        <f>VLOOKUP($C28,'2023'!$C$295:$U$572,19,FALSE)</f>
        <v>9800</v>
      </c>
      <c r="F28" s="81">
        <f>VLOOKUP($C28,'2023'!$C$8:$U$285,19,FALSE)</f>
        <v>0</v>
      </c>
      <c r="G28" s="82">
        <f t="shared" si="6"/>
        <v>0</v>
      </c>
      <c r="H28" s="83">
        <f t="shared" si="7"/>
        <v>0</v>
      </c>
      <c r="I28" s="84">
        <f t="shared" si="8"/>
        <v>-9800</v>
      </c>
      <c r="J28" s="85">
        <f t="shared" si="9"/>
        <v>-1</v>
      </c>
      <c r="K28" s="80">
        <f>VLOOKUP($C28,'2023'!$C$295:$U$572,VLOOKUP($L$4,Master!$D$9:$G$20,4,FALSE),FALSE)</f>
        <v>1400</v>
      </c>
      <c r="L28" s="81">
        <f>VLOOKUP($C28,'2023'!$C$8:$U$285,VLOOKUP($L$4,Master!$D$9:$G$20,4,FALSE),FALSE)</f>
        <v>0</v>
      </c>
      <c r="M28" s="148">
        <f t="shared" si="10"/>
        <v>0</v>
      </c>
      <c r="N28" s="148">
        <f t="shared" si="11"/>
        <v>0</v>
      </c>
      <c r="O28" s="81">
        <f t="shared" si="12"/>
        <v>-1400</v>
      </c>
      <c r="P28" s="85">
        <f t="shared" si="13"/>
        <v>-1</v>
      </c>
      <c r="Q28" s="76"/>
    </row>
    <row r="29" spans="2:17" s="77" customFormat="1" ht="13" x14ac:dyDescent="0.3">
      <c r="B29" s="70"/>
      <c r="C29" s="78" t="s">
        <v>67</v>
      </c>
      <c r="D29" s="79" t="s">
        <v>345</v>
      </c>
      <c r="E29" s="80">
        <f>VLOOKUP($C29,'2023'!$C$295:$U$572,19,FALSE)</f>
        <v>5238749.6599999992</v>
      </c>
      <c r="F29" s="81">
        <f>VLOOKUP($C29,'2023'!$C$8:$U$285,19,FALSE)</f>
        <v>4646917.83</v>
      </c>
      <c r="G29" s="82">
        <f t="shared" si="6"/>
        <v>0.88702803752603843</v>
      </c>
      <c r="H29" s="83">
        <f t="shared" si="7"/>
        <v>7.5258605091827813E-4</v>
      </c>
      <c r="I29" s="84">
        <f t="shared" si="8"/>
        <v>-591831.82999999914</v>
      </c>
      <c r="J29" s="85">
        <f t="shared" si="9"/>
        <v>-0.11297196247396163</v>
      </c>
      <c r="K29" s="80">
        <f>VLOOKUP($C29,'2023'!$C$295:$U$572,VLOOKUP($L$4,Master!$D$9:$G$20,4,FALSE),FALSE)</f>
        <v>582083.34000000008</v>
      </c>
      <c r="L29" s="81">
        <f>VLOOKUP($C29,'2023'!$C$8:$U$285,VLOOKUP($L$4,Master!$D$9:$G$20,4,FALSE),FALSE)</f>
        <v>610511.1100000001</v>
      </c>
      <c r="M29" s="148">
        <f t="shared" si="10"/>
        <v>1.0488379722395078</v>
      </c>
      <c r="N29" s="148">
        <f t="shared" si="11"/>
        <v>9.8874600783856463E-5</v>
      </c>
      <c r="O29" s="81">
        <f t="shared" si="12"/>
        <v>28427.770000000019</v>
      </c>
      <c r="P29" s="85">
        <f t="shared" si="13"/>
        <v>4.8837972239507858E-2</v>
      </c>
      <c r="Q29" s="76"/>
    </row>
    <row r="30" spans="2:17" s="77" customFormat="1" ht="13" x14ac:dyDescent="0.3">
      <c r="B30" s="70"/>
      <c r="C30" s="78" t="s">
        <v>68</v>
      </c>
      <c r="D30" s="79" t="s">
        <v>346</v>
      </c>
      <c r="E30" s="80">
        <f>VLOOKUP($C30,'2023'!$C$295:$U$572,19,FALSE)</f>
        <v>10382642.65</v>
      </c>
      <c r="F30" s="81">
        <f>VLOOKUP($C30,'2023'!$C$8:$U$285,19,FALSE)</f>
        <v>9965260.0200000014</v>
      </c>
      <c r="G30" s="82">
        <f t="shared" si="6"/>
        <v>0.95979996191046801</v>
      </c>
      <c r="H30" s="83">
        <f t="shared" si="7"/>
        <v>1.6139118355844916E-3</v>
      </c>
      <c r="I30" s="84">
        <f t="shared" si="8"/>
        <v>-417382.62999999896</v>
      </c>
      <c r="J30" s="85">
        <f t="shared" si="9"/>
        <v>-4.0200038089531952E-2</v>
      </c>
      <c r="K30" s="80">
        <f>VLOOKUP($C30,'2023'!$C$295:$U$572,VLOOKUP($L$4,Master!$D$9:$G$20,4,FALSE),FALSE)</f>
        <v>1148422.1100000001</v>
      </c>
      <c r="L30" s="81">
        <f>VLOOKUP($C30,'2023'!$C$8:$U$285,VLOOKUP($L$4,Master!$D$9:$G$20,4,FALSE),FALSE)</f>
        <v>1160349.0900000001</v>
      </c>
      <c r="M30" s="148">
        <f t="shared" si="10"/>
        <v>1.0103855367256904</v>
      </c>
      <c r="N30" s="148">
        <f t="shared" si="11"/>
        <v>1.879229569526771E-4</v>
      </c>
      <c r="O30" s="81">
        <f t="shared" si="12"/>
        <v>11926.979999999981</v>
      </c>
      <c r="P30" s="85">
        <f t="shared" si="13"/>
        <v>1.0385536725690505E-2</v>
      </c>
      <c r="Q30" s="76"/>
    </row>
    <row r="31" spans="2:17" s="77" customFormat="1" ht="13" x14ac:dyDescent="0.3">
      <c r="B31" s="70"/>
      <c r="C31" s="78" t="s">
        <v>69</v>
      </c>
      <c r="D31" s="79" t="s">
        <v>347</v>
      </c>
      <c r="E31" s="80">
        <f>VLOOKUP($C31,'2023'!$C$295:$U$572,19,FALSE)</f>
        <v>2777827.4</v>
      </c>
      <c r="F31" s="81">
        <f>VLOOKUP($C31,'2023'!$C$8:$U$285,19,FALSE)</f>
        <v>2037668.7800000003</v>
      </c>
      <c r="G31" s="82">
        <f t="shared" si="6"/>
        <v>0.73354765670466071</v>
      </c>
      <c r="H31" s="83">
        <f t="shared" si="7"/>
        <v>3.3000822401451111E-4</v>
      </c>
      <c r="I31" s="84">
        <f t="shared" si="8"/>
        <v>-740158.61999999965</v>
      </c>
      <c r="J31" s="85">
        <f t="shared" si="9"/>
        <v>-0.26645234329533923</v>
      </c>
      <c r="K31" s="80">
        <f>VLOOKUP($C31,'2023'!$C$295:$U$572,VLOOKUP($L$4,Master!$D$9:$G$20,4,FALSE),FALSE)</f>
        <v>205114.69</v>
      </c>
      <c r="L31" s="81">
        <f>VLOOKUP($C31,'2023'!$C$8:$U$285,VLOOKUP($L$4,Master!$D$9:$G$20,4,FALSE),FALSE)</f>
        <v>128689.90000000002</v>
      </c>
      <c r="M31" s="148">
        <f t="shared" si="10"/>
        <v>0.62740459983631602</v>
      </c>
      <c r="N31" s="148">
        <f t="shared" si="11"/>
        <v>2.084181971301785E-5</v>
      </c>
      <c r="O31" s="81">
        <f t="shared" si="12"/>
        <v>-76424.789999999979</v>
      </c>
      <c r="P31" s="85">
        <f t="shared" si="13"/>
        <v>-0.37259540016368392</v>
      </c>
      <c r="Q31" s="76"/>
    </row>
    <row r="32" spans="2:17" s="77" customFormat="1" ht="13" x14ac:dyDescent="0.3">
      <c r="B32" s="70"/>
      <c r="C32" s="78" t="s">
        <v>70</v>
      </c>
      <c r="D32" s="79" t="s">
        <v>348</v>
      </c>
      <c r="E32" s="80">
        <f>VLOOKUP($C32,'2023'!$C$295:$U$572,19,FALSE)</f>
        <v>0</v>
      </c>
      <c r="F32" s="81">
        <f>VLOOKUP($C32,'2023'!$C$8:$U$285,19,FALSE)</f>
        <v>0</v>
      </c>
      <c r="G32" s="82">
        <f t="shared" si="6"/>
        <v>0</v>
      </c>
      <c r="H32" s="83">
        <f t="shared" si="7"/>
        <v>0</v>
      </c>
      <c r="I32" s="84">
        <f t="shared" si="8"/>
        <v>0</v>
      </c>
      <c r="J32" s="85">
        <f t="shared" si="9"/>
        <v>0</v>
      </c>
      <c r="K32" s="80">
        <f>VLOOKUP($C32,'2023'!$C$295:$U$572,VLOOKUP($L$4,Master!$D$9:$G$20,4,FALSE),FALSE)</f>
        <v>0</v>
      </c>
      <c r="L32" s="81">
        <f>VLOOKUP($C32,'2023'!$C$8:$U$285,VLOOKUP($L$4,Master!$D$9:$G$20,4,FALSE),FALSE)</f>
        <v>0</v>
      </c>
      <c r="M32" s="148">
        <f t="shared" si="10"/>
        <v>0</v>
      </c>
      <c r="N32" s="148">
        <f t="shared" si="11"/>
        <v>0</v>
      </c>
      <c r="O32" s="81">
        <f t="shared" si="12"/>
        <v>0</v>
      </c>
      <c r="P32" s="85">
        <f t="shared" si="13"/>
        <v>0</v>
      </c>
      <c r="Q32" s="76"/>
    </row>
    <row r="33" spans="2:17" s="77" customFormat="1" ht="13" x14ac:dyDescent="0.3">
      <c r="B33" s="70"/>
      <c r="C33" s="78" t="s">
        <v>71</v>
      </c>
      <c r="D33" s="79" t="s">
        <v>349</v>
      </c>
      <c r="E33" s="80">
        <f>VLOOKUP($C33,'2023'!$C$295:$U$572,19,FALSE)</f>
        <v>708304.90999999992</v>
      </c>
      <c r="F33" s="81">
        <f>VLOOKUP($C33,'2023'!$C$8:$U$285,19,FALSE)</f>
        <v>482354.68000000005</v>
      </c>
      <c r="G33" s="82">
        <f t="shared" si="6"/>
        <v>0.68099863941363914</v>
      </c>
      <c r="H33" s="83">
        <f t="shared" si="7"/>
        <v>7.8119178570271771E-5</v>
      </c>
      <c r="I33" s="84">
        <f t="shared" si="8"/>
        <v>-225950.22999999986</v>
      </c>
      <c r="J33" s="85">
        <f t="shared" si="9"/>
        <v>-0.31900136058636086</v>
      </c>
      <c r="K33" s="80">
        <f>VLOOKUP($C33,'2023'!$C$295:$U$572,VLOOKUP($L$4,Master!$D$9:$G$20,4,FALSE),FALSE)</f>
        <v>47611.369999999988</v>
      </c>
      <c r="L33" s="81">
        <f>VLOOKUP($C33,'2023'!$C$8:$U$285,VLOOKUP($L$4,Master!$D$9:$G$20,4,FALSE),FALSE)</f>
        <v>63590.28</v>
      </c>
      <c r="M33" s="148">
        <f t="shared" si="10"/>
        <v>1.3356112205970971</v>
      </c>
      <c r="N33" s="148">
        <f t="shared" si="11"/>
        <v>1.0298688174132738E-5</v>
      </c>
      <c r="O33" s="81">
        <f t="shared" si="12"/>
        <v>15978.910000000011</v>
      </c>
      <c r="P33" s="85">
        <f t="shared" si="13"/>
        <v>0.33561122059709719</v>
      </c>
      <c r="Q33" s="76"/>
    </row>
    <row r="34" spans="2:17" s="77" customFormat="1" ht="26" x14ac:dyDescent="0.3">
      <c r="B34" s="70"/>
      <c r="C34" s="78" t="s">
        <v>72</v>
      </c>
      <c r="D34" s="79" t="s">
        <v>350</v>
      </c>
      <c r="E34" s="80">
        <f>VLOOKUP($C34,'2023'!$C$295:$U$572,19,FALSE)</f>
        <v>74528.450000000012</v>
      </c>
      <c r="F34" s="81">
        <f>VLOOKUP($C34,'2023'!$C$8:$U$285,19,FALSE)</f>
        <v>6659.84</v>
      </c>
      <c r="G34" s="82">
        <f t="shared" si="6"/>
        <v>8.9359700892746322E-2</v>
      </c>
      <c r="H34" s="83">
        <f t="shared" si="7"/>
        <v>1.0785864671395718E-6</v>
      </c>
      <c r="I34" s="84">
        <f t="shared" si="8"/>
        <v>-67868.610000000015</v>
      </c>
      <c r="J34" s="85">
        <f t="shared" si="9"/>
        <v>-0.91064029910725375</v>
      </c>
      <c r="K34" s="80">
        <f>VLOOKUP($C34,'2023'!$C$295:$U$572,VLOOKUP($L$4,Master!$D$9:$G$20,4,FALSE),FALSE)</f>
        <v>10117.83</v>
      </c>
      <c r="L34" s="81">
        <f>VLOOKUP($C34,'2023'!$C$8:$U$285,VLOOKUP($L$4,Master!$D$9:$G$20,4,FALSE),FALSE)</f>
        <v>0</v>
      </c>
      <c r="M34" s="148">
        <f t="shared" si="10"/>
        <v>0</v>
      </c>
      <c r="N34" s="148">
        <f t="shared" si="11"/>
        <v>0</v>
      </c>
      <c r="O34" s="81">
        <f t="shared" si="12"/>
        <v>-10117.83</v>
      </c>
      <c r="P34" s="85">
        <f t="shared" si="13"/>
        <v>-1</v>
      </c>
      <c r="Q34" s="76"/>
    </row>
    <row r="35" spans="2:17" s="77" customFormat="1" ht="13" x14ac:dyDescent="0.3">
      <c r="B35" s="70"/>
      <c r="C35" s="78" t="s">
        <v>73</v>
      </c>
      <c r="D35" s="79" t="s">
        <v>351</v>
      </c>
      <c r="E35" s="80">
        <f>VLOOKUP($C35,'2023'!$C$295:$U$572,19,FALSE)</f>
        <v>4779328.0199999996</v>
      </c>
      <c r="F35" s="81">
        <f>VLOOKUP($C35,'2023'!$C$8:$U$285,19,FALSE)</f>
        <v>3598834.4799999995</v>
      </c>
      <c r="G35" s="82">
        <f t="shared" si="6"/>
        <v>0.7530001006292093</v>
      </c>
      <c r="H35" s="83">
        <f t="shared" si="7"/>
        <v>5.8284495837787056E-4</v>
      </c>
      <c r="I35" s="84">
        <f t="shared" si="8"/>
        <v>-1180493.54</v>
      </c>
      <c r="J35" s="85">
        <f t="shared" si="9"/>
        <v>-0.24699989937079064</v>
      </c>
      <c r="K35" s="80">
        <f>VLOOKUP($C35,'2023'!$C$295:$U$572,VLOOKUP($L$4,Master!$D$9:$G$20,4,FALSE),FALSE)</f>
        <v>162775.85</v>
      </c>
      <c r="L35" s="81">
        <f>VLOOKUP($C35,'2023'!$C$8:$U$285,VLOOKUP($L$4,Master!$D$9:$G$20,4,FALSE),FALSE)</f>
        <v>405539.01</v>
      </c>
      <c r="M35" s="148">
        <f t="shared" si="10"/>
        <v>2.491395437345282</v>
      </c>
      <c r="N35" s="148">
        <f t="shared" si="11"/>
        <v>6.567858808667768E-5</v>
      </c>
      <c r="O35" s="81">
        <f t="shared" si="12"/>
        <v>242763.16</v>
      </c>
      <c r="P35" s="85">
        <f t="shared" si="13"/>
        <v>1.4913954373452818</v>
      </c>
      <c r="Q35" s="76"/>
    </row>
    <row r="36" spans="2:17" s="77" customFormat="1" ht="13" x14ac:dyDescent="0.3">
      <c r="B36" s="70"/>
      <c r="C36" s="78" t="s">
        <v>74</v>
      </c>
      <c r="D36" s="79" t="s">
        <v>352</v>
      </c>
      <c r="E36" s="80">
        <f>VLOOKUP($C36,'2023'!$C$295:$U$572,19,FALSE)</f>
        <v>921589.27</v>
      </c>
      <c r="F36" s="81">
        <f>VLOOKUP($C36,'2023'!$C$8:$U$285,19,FALSE)</f>
        <v>194406.09</v>
      </c>
      <c r="G36" s="82">
        <f t="shared" si="6"/>
        <v>0.21094656408054749</v>
      </c>
      <c r="H36" s="83">
        <f t="shared" si="7"/>
        <v>3.1484807113011366E-5</v>
      </c>
      <c r="I36" s="84">
        <f t="shared" si="8"/>
        <v>-727183.18</v>
      </c>
      <c r="J36" s="85">
        <f t="shared" si="9"/>
        <v>-0.78905343591945254</v>
      </c>
      <c r="K36" s="80">
        <f>VLOOKUP($C36,'2023'!$C$295:$U$572,VLOOKUP($L$4,Master!$D$9:$G$20,4,FALSE),FALSE)</f>
        <v>85637.19</v>
      </c>
      <c r="L36" s="81">
        <f>VLOOKUP($C36,'2023'!$C$8:$U$285,VLOOKUP($L$4,Master!$D$9:$G$20,4,FALSE),FALSE)</f>
        <v>95446.93</v>
      </c>
      <c r="M36" s="148">
        <f t="shared" si="10"/>
        <v>1.1145499986629639</v>
      </c>
      <c r="N36" s="148">
        <f t="shared" si="11"/>
        <v>1.5457994040099763E-5</v>
      </c>
      <c r="O36" s="81">
        <f t="shared" si="12"/>
        <v>9809.7399999999907</v>
      </c>
      <c r="P36" s="85">
        <f t="shared" si="13"/>
        <v>0.11454999866296396</v>
      </c>
      <c r="Q36" s="76"/>
    </row>
    <row r="37" spans="2:17" s="77" customFormat="1" ht="13" x14ac:dyDescent="0.3">
      <c r="B37" s="70"/>
      <c r="C37" s="78" t="s">
        <v>75</v>
      </c>
      <c r="D37" s="79" t="s">
        <v>353</v>
      </c>
      <c r="E37" s="80">
        <f>VLOOKUP($C37,'2023'!$C$295:$U$572,19,FALSE)</f>
        <v>0</v>
      </c>
      <c r="F37" s="81">
        <f>VLOOKUP($C37,'2023'!$C$8:$U$285,19,FALSE)</f>
        <v>0</v>
      </c>
      <c r="G37" s="82">
        <f t="shared" si="6"/>
        <v>0</v>
      </c>
      <c r="H37" s="83">
        <f t="shared" si="7"/>
        <v>0</v>
      </c>
      <c r="I37" s="84">
        <f t="shared" si="8"/>
        <v>0</v>
      </c>
      <c r="J37" s="85">
        <f t="shared" si="9"/>
        <v>0</v>
      </c>
      <c r="K37" s="80">
        <f>VLOOKUP($C37,'2023'!$C$295:$U$572,VLOOKUP($L$4,Master!$D$9:$G$20,4,FALSE),FALSE)</f>
        <v>0</v>
      </c>
      <c r="L37" s="81">
        <f>VLOOKUP($C37,'2023'!$C$8:$U$285,VLOOKUP($L$4,Master!$D$9:$G$20,4,FALSE),FALSE)</f>
        <v>0</v>
      </c>
      <c r="M37" s="148">
        <f t="shared" si="10"/>
        <v>0</v>
      </c>
      <c r="N37" s="148">
        <f t="shared" si="11"/>
        <v>0</v>
      </c>
      <c r="O37" s="81">
        <f t="shared" si="12"/>
        <v>0</v>
      </c>
      <c r="P37" s="85">
        <f t="shared" si="13"/>
        <v>0</v>
      </c>
      <c r="Q37" s="76"/>
    </row>
    <row r="38" spans="2:17" s="77" customFormat="1" ht="13" x14ac:dyDescent="0.3">
      <c r="B38" s="70"/>
      <c r="C38" s="78" t="s">
        <v>76</v>
      </c>
      <c r="D38" s="79" t="s">
        <v>354</v>
      </c>
      <c r="E38" s="80">
        <f>VLOOKUP($C38,'2023'!$C$295:$U$572,19,FALSE)</f>
        <v>0</v>
      </c>
      <c r="F38" s="81">
        <f>VLOOKUP($C38,'2023'!$C$8:$U$285,19,FALSE)</f>
        <v>0</v>
      </c>
      <c r="G38" s="82">
        <f t="shared" si="6"/>
        <v>0</v>
      </c>
      <c r="H38" s="83">
        <f t="shared" si="7"/>
        <v>0</v>
      </c>
      <c r="I38" s="84">
        <f t="shared" si="8"/>
        <v>0</v>
      </c>
      <c r="J38" s="85">
        <f t="shared" si="9"/>
        <v>0</v>
      </c>
      <c r="K38" s="80">
        <f>VLOOKUP($C38,'2023'!$C$295:$U$572,VLOOKUP($L$4,Master!$D$9:$G$20,4,FALSE),FALSE)</f>
        <v>0</v>
      </c>
      <c r="L38" s="81">
        <f>VLOOKUP($C38,'2023'!$C$8:$U$285,VLOOKUP($L$4,Master!$D$9:$G$20,4,FALSE),FALSE)</f>
        <v>0</v>
      </c>
      <c r="M38" s="148">
        <f t="shared" si="10"/>
        <v>0</v>
      </c>
      <c r="N38" s="148">
        <f t="shared" si="11"/>
        <v>0</v>
      </c>
      <c r="O38" s="81">
        <f t="shared" si="12"/>
        <v>0</v>
      </c>
      <c r="P38" s="85">
        <f t="shared" si="13"/>
        <v>0</v>
      </c>
      <c r="Q38" s="76"/>
    </row>
    <row r="39" spans="2:17" s="77" customFormat="1" ht="13" x14ac:dyDescent="0.3">
      <c r="B39" s="70"/>
      <c r="C39" s="78" t="s">
        <v>77</v>
      </c>
      <c r="D39" s="79" t="s">
        <v>355</v>
      </c>
      <c r="E39" s="80">
        <f>VLOOKUP($C39,'2023'!$C$295:$U$572,19,FALSE)</f>
        <v>12902625</v>
      </c>
      <c r="F39" s="81">
        <f>VLOOKUP($C39,'2023'!$C$8:$U$285,19,FALSE)</f>
        <v>12902625</v>
      </c>
      <c r="G39" s="82">
        <f t="shared" si="6"/>
        <v>1</v>
      </c>
      <c r="H39" s="83">
        <f t="shared" si="7"/>
        <v>2.0896292877271403E-3</v>
      </c>
      <c r="I39" s="84">
        <f t="shared" si="8"/>
        <v>0</v>
      </c>
      <c r="J39" s="85">
        <f t="shared" si="9"/>
        <v>0</v>
      </c>
      <c r="K39" s="80">
        <f>VLOOKUP($C39,'2023'!$C$295:$U$572,VLOOKUP($L$4,Master!$D$9:$G$20,4,FALSE),FALSE)</f>
        <v>1433625</v>
      </c>
      <c r="L39" s="81">
        <f>VLOOKUP($C39,'2023'!$C$8:$U$285,VLOOKUP($L$4,Master!$D$9:$G$20,4,FALSE),FALSE)</f>
        <v>1433625</v>
      </c>
      <c r="M39" s="148">
        <f t="shared" si="10"/>
        <v>1</v>
      </c>
      <c r="N39" s="148">
        <f t="shared" si="11"/>
        <v>2.3218103196968225E-4</v>
      </c>
      <c r="O39" s="81">
        <f t="shared" si="12"/>
        <v>0</v>
      </c>
      <c r="P39" s="85">
        <f t="shared" si="13"/>
        <v>0</v>
      </c>
      <c r="Q39" s="76"/>
    </row>
    <row r="40" spans="2:17" s="77" customFormat="1" ht="13" x14ac:dyDescent="0.3">
      <c r="B40" s="70"/>
      <c r="C40" s="78" t="s">
        <v>78</v>
      </c>
      <c r="D40" s="79" t="s">
        <v>353</v>
      </c>
      <c r="E40" s="80">
        <f>VLOOKUP($C40,'2023'!$C$295:$U$572,19,FALSE)</f>
        <v>1058952.6400000001</v>
      </c>
      <c r="F40" s="81">
        <f>VLOOKUP($C40,'2023'!$C$8:$U$285,19,FALSE)</f>
        <v>581215.8899999999</v>
      </c>
      <c r="G40" s="82">
        <f t="shared" si="6"/>
        <v>0.54885919166318886</v>
      </c>
      <c r="H40" s="83">
        <f t="shared" si="7"/>
        <v>9.4130128267418112E-5</v>
      </c>
      <c r="I40" s="84">
        <f t="shared" si="8"/>
        <v>-477736.75000000023</v>
      </c>
      <c r="J40" s="85">
        <f t="shared" si="9"/>
        <v>-0.45114080833681114</v>
      </c>
      <c r="K40" s="80">
        <f>VLOOKUP($C40,'2023'!$C$295:$U$572,VLOOKUP($L$4,Master!$D$9:$G$20,4,FALSE),FALSE)</f>
        <v>211152.91</v>
      </c>
      <c r="L40" s="81">
        <f>VLOOKUP($C40,'2023'!$C$8:$U$285,VLOOKUP($L$4,Master!$D$9:$G$20,4,FALSE),FALSE)</f>
        <v>159864.84</v>
      </c>
      <c r="M40" s="148">
        <f t="shared" si="10"/>
        <v>0.75710460253661671</v>
      </c>
      <c r="N40" s="148">
        <f t="shared" si="11"/>
        <v>2.5890720046642697E-5</v>
      </c>
      <c r="O40" s="81">
        <f t="shared" si="12"/>
        <v>-51288.070000000007</v>
      </c>
      <c r="P40" s="85">
        <f t="shared" si="13"/>
        <v>-0.24289539746338332</v>
      </c>
      <c r="Q40" s="76"/>
    </row>
    <row r="41" spans="2:17" s="77" customFormat="1" ht="13" x14ac:dyDescent="0.3">
      <c r="B41" s="70"/>
      <c r="C41" s="78" t="s">
        <v>79</v>
      </c>
      <c r="D41" s="79" t="s">
        <v>356</v>
      </c>
      <c r="E41" s="80">
        <f>VLOOKUP($C41,'2023'!$C$295:$U$572,19,FALSE)</f>
        <v>969903.74000000034</v>
      </c>
      <c r="F41" s="81">
        <f>VLOOKUP($C41,'2023'!$C$8:$U$285,19,FALSE)</f>
        <v>702241.45</v>
      </c>
      <c r="G41" s="82">
        <f t="shared" si="6"/>
        <v>0.72403210858842515</v>
      </c>
      <c r="H41" s="83">
        <f t="shared" si="7"/>
        <v>1.1373067891037475E-4</v>
      </c>
      <c r="I41" s="84">
        <f t="shared" si="8"/>
        <v>-267662.29000000039</v>
      </c>
      <c r="J41" s="85">
        <f t="shared" si="9"/>
        <v>-0.27596789141157479</v>
      </c>
      <c r="K41" s="80">
        <f>VLOOKUP($C41,'2023'!$C$295:$U$572,VLOOKUP($L$4,Master!$D$9:$G$20,4,FALSE),FALSE)</f>
        <v>114468.87000000004</v>
      </c>
      <c r="L41" s="81">
        <f>VLOOKUP($C41,'2023'!$C$8:$U$285,VLOOKUP($L$4,Master!$D$9:$G$20,4,FALSE),FALSE)</f>
        <v>75478.25</v>
      </c>
      <c r="M41" s="148">
        <f t="shared" si="10"/>
        <v>0.65937796013885674</v>
      </c>
      <c r="N41" s="148">
        <f t="shared" si="11"/>
        <v>1.2223990217989829E-5</v>
      </c>
      <c r="O41" s="81">
        <f t="shared" si="12"/>
        <v>-38990.620000000039</v>
      </c>
      <c r="P41" s="85">
        <f t="shared" si="13"/>
        <v>-0.34062203986114326</v>
      </c>
      <c r="Q41" s="76"/>
    </row>
    <row r="42" spans="2:17" s="77" customFormat="1" ht="13" x14ac:dyDescent="0.3">
      <c r="B42" s="70"/>
      <c r="C42" s="78" t="s">
        <v>80</v>
      </c>
      <c r="D42" s="79" t="s">
        <v>354</v>
      </c>
      <c r="E42" s="80">
        <f>VLOOKUP($C42,'2023'!$C$295:$U$572,19,FALSE)</f>
        <v>2251450.98</v>
      </c>
      <c r="F42" s="81">
        <f>VLOOKUP($C42,'2023'!$C$8:$U$285,19,FALSE)</f>
        <v>2470430.02</v>
      </c>
      <c r="G42" s="82">
        <f t="shared" si="6"/>
        <v>1.0972612959132693</v>
      </c>
      <c r="H42" s="83">
        <f t="shared" si="7"/>
        <v>4.0009555598743241E-4</v>
      </c>
      <c r="I42" s="84">
        <f t="shared" si="8"/>
        <v>218979.04000000004</v>
      </c>
      <c r="J42" s="85">
        <f t="shared" si="9"/>
        <v>9.726129591326925E-2</v>
      </c>
      <c r="K42" s="80">
        <f>VLOOKUP($C42,'2023'!$C$295:$U$572,VLOOKUP($L$4,Master!$D$9:$G$20,4,FALSE),FALSE)</f>
        <v>266778.94999999995</v>
      </c>
      <c r="L42" s="81">
        <f>VLOOKUP($C42,'2023'!$C$8:$U$285,VLOOKUP($L$4,Master!$D$9:$G$20,4,FALSE),FALSE)</f>
        <v>192473.42999999996</v>
      </c>
      <c r="M42" s="148">
        <f t="shared" si="10"/>
        <v>0.7214715778737415</v>
      </c>
      <c r="N42" s="148">
        <f t="shared" si="11"/>
        <v>3.1171805461082492E-5</v>
      </c>
      <c r="O42" s="81">
        <f t="shared" si="12"/>
        <v>-74305.51999999999</v>
      </c>
      <c r="P42" s="85">
        <f t="shared" si="13"/>
        <v>-0.27852842212625845</v>
      </c>
      <c r="Q42" s="76"/>
    </row>
    <row r="43" spans="2:17" s="77" customFormat="1" ht="13" x14ac:dyDescent="0.3">
      <c r="B43" s="70"/>
      <c r="C43" s="78" t="s">
        <v>81</v>
      </c>
      <c r="D43" s="79" t="s">
        <v>357</v>
      </c>
      <c r="E43" s="80">
        <f>VLOOKUP($C43,'2023'!$C$295:$U$572,19,FALSE)</f>
        <v>965689.9</v>
      </c>
      <c r="F43" s="81">
        <f>VLOOKUP($C43,'2023'!$C$8:$U$285,19,FALSE)</f>
        <v>681062.6100000001</v>
      </c>
      <c r="G43" s="82">
        <f t="shared" si="6"/>
        <v>0.70526015649537199</v>
      </c>
      <c r="H43" s="83">
        <f t="shared" si="7"/>
        <v>1.1030068506461959E-4</v>
      </c>
      <c r="I43" s="84">
        <f t="shared" si="8"/>
        <v>-284627.28999999992</v>
      </c>
      <c r="J43" s="85">
        <f t="shared" si="9"/>
        <v>-0.29473984350462806</v>
      </c>
      <c r="K43" s="80">
        <f>VLOOKUP($C43,'2023'!$C$295:$U$572,VLOOKUP($L$4,Master!$D$9:$G$20,4,FALSE),FALSE)</f>
        <v>112616.86000000003</v>
      </c>
      <c r="L43" s="81">
        <f>VLOOKUP($C43,'2023'!$C$8:$U$285,VLOOKUP($L$4,Master!$D$9:$G$20,4,FALSE),FALSE)</f>
        <v>76026.19</v>
      </c>
      <c r="M43" s="148">
        <f t="shared" si="10"/>
        <v>0.67508710507467518</v>
      </c>
      <c r="N43" s="148">
        <f t="shared" si="11"/>
        <v>1.2312731189064879E-5</v>
      </c>
      <c r="O43" s="81">
        <f t="shared" si="12"/>
        <v>-36590.670000000027</v>
      </c>
      <c r="P43" s="85">
        <f t="shared" si="13"/>
        <v>-0.32491289492532482</v>
      </c>
      <c r="Q43" s="76"/>
    </row>
    <row r="44" spans="2:17" s="77" customFormat="1" ht="13" x14ac:dyDescent="0.3">
      <c r="B44" s="70"/>
      <c r="C44" s="78" t="s">
        <v>82</v>
      </c>
      <c r="D44" s="79" t="s">
        <v>358</v>
      </c>
      <c r="E44" s="80">
        <f>VLOOKUP($C44,'2023'!$C$295:$U$572,19,FALSE)</f>
        <v>2035842.7900000007</v>
      </c>
      <c r="F44" s="81">
        <f>VLOOKUP($C44,'2023'!$C$8:$U$285,19,FALSE)</f>
        <v>2098667.2199999997</v>
      </c>
      <c r="G44" s="82">
        <f t="shared" si="6"/>
        <v>1.0308591755260232</v>
      </c>
      <c r="H44" s="83">
        <f t="shared" si="7"/>
        <v>3.3988715382372945E-4</v>
      </c>
      <c r="I44" s="84">
        <f t="shared" si="8"/>
        <v>62824.429999999003</v>
      </c>
      <c r="J44" s="85">
        <f t="shared" si="9"/>
        <v>3.0859175526023293E-2</v>
      </c>
      <c r="K44" s="80">
        <f>VLOOKUP($C44,'2023'!$C$295:$U$572,VLOOKUP($L$4,Master!$D$9:$G$20,4,FALSE),FALSE)</f>
        <v>233449.56000000008</v>
      </c>
      <c r="L44" s="81">
        <f>VLOOKUP($C44,'2023'!$C$8:$U$285,VLOOKUP($L$4,Master!$D$9:$G$20,4,FALSE),FALSE)</f>
        <v>246487.28000000003</v>
      </c>
      <c r="M44" s="148">
        <f t="shared" si="10"/>
        <v>1.0558481241086937</v>
      </c>
      <c r="N44" s="148">
        <f t="shared" si="11"/>
        <v>3.9919554303112757E-5</v>
      </c>
      <c r="O44" s="81">
        <f t="shared" si="12"/>
        <v>13037.719999999943</v>
      </c>
      <c r="P44" s="85">
        <f t="shared" si="13"/>
        <v>5.5848124108693706E-2</v>
      </c>
      <c r="Q44" s="76"/>
    </row>
    <row r="45" spans="2:17" s="77" customFormat="1" ht="13" x14ac:dyDescent="0.3">
      <c r="B45" s="70"/>
      <c r="C45" s="78" t="s">
        <v>83</v>
      </c>
      <c r="D45" s="79" t="s">
        <v>359</v>
      </c>
      <c r="E45" s="80">
        <f>VLOOKUP($C45,'2023'!$C$295:$U$572,19,FALSE)</f>
        <v>2100845.71</v>
      </c>
      <c r="F45" s="81">
        <f>VLOOKUP($C45,'2023'!$C$8:$U$285,19,FALSE)</f>
        <v>2091381.9200000004</v>
      </c>
      <c r="G45" s="82">
        <f t="shared" si="6"/>
        <v>0.99549524748297691</v>
      </c>
      <c r="H45" s="83">
        <f t="shared" si="7"/>
        <v>3.387072717261038E-4</v>
      </c>
      <c r="I45" s="84">
        <f t="shared" si="8"/>
        <v>-9463.7899999995716</v>
      </c>
      <c r="J45" s="85">
        <f t="shared" si="9"/>
        <v>-4.5047525170230475E-3</v>
      </c>
      <c r="K45" s="80">
        <f>VLOOKUP($C45,'2023'!$C$295:$U$572,VLOOKUP($L$4,Master!$D$9:$G$20,4,FALSE),FALSE)</f>
        <v>252120.57000000004</v>
      </c>
      <c r="L45" s="81">
        <f>VLOOKUP($C45,'2023'!$C$8:$U$285,VLOOKUP($L$4,Master!$D$9:$G$20,4,FALSE),FALSE)</f>
        <v>249758.31000000006</v>
      </c>
      <c r="M45" s="148">
        <f t="shared" si="10"/>
        <v>0.99063043527150529</v>
      </c>
      <c r="N45" s="148">
        <f t="shared" si="11"/>
        <v>4.0449310076766115E-5</v>
      </c>
      <c r="O45" s="81">
        <f t="shared" si="12"/>
        <v>-2362.2599999999802</v>
      </c>
      <c r="P45" s="85">
        <f t="shared" si="13"/>
        <v>-9.3695647284947042E-3</v>
      </c>
      <c r="Q45" s="76"/>
    </row>
    <row r="46" spans="2:17" s="77" customFormat="1" ht="13" x14ac:dyDescent="0.3">
      <c r="B46" s="70"/>
      <c r="C46" s="78" t="s">
        <v>84</v>
      </c>
      <c r="D46" s="79" t="s">
        <v>360</v>
      </c>
      <c r="E46" s="80">
        <f>VLOOKUP($C46,'2023'!$C$295:$U$572,19,FALSE)</f>
        <v>3518379.28</v>
      </c>
      <c r="F46" s="81">
        <f>VLOOKUP($C46,'2023'!$C$8:$U$285,19,FALSE)</f>
        <v>4079479.03</v>
      </c>
      <c r="G46" s="82">
        <f t="shared" si="6"/>
        <v>1.159476766245622</v>
      </c>
      <c r="H46" s="83">
        <f t="shared" si="7"/>
        <v>6.6068717487772479E-4</v>
      </c>
      <c r="I46" s="84">
        <f t="shared" si="8"/>
        <v>561099.75</v>
      </c>
      <c r="J46" s="85">
        <f t="shared" si="9"/>
        <v>0.15947676624562204</v>
      </c>
      <c r="K46" s="80">
        <f>VLOOKUP($C46,'2023'!$C$295:$U$572,VLOOKUP($L$4,Master!$D$9:$G$20,4,FALSE),FALSE)</f>
        <v>406747.94</v>
      </c>
      <c r="L46" s="81">
        <f>VLOOKUP($C46,'2023'!$C$8:$U$285,VLOOKUP($L$4,Master!$D$9:$G$20,4,FALSE),FALSE)</f>
        <v>400333.22999999992</v>
      </c>
      <c r="M46" s="148">
        <f t="shared" si="10"/>
        <v>0.98422927476903732</v>
      </c>
      <c r="N46" s="148">
        <f t="shared" si="11"/>
        <v>6.4835492177630925E-5</v>
      </c>
      <c r="O46" s="81">
        <f t="shared" si="12"/>
        <v>-6414.7100000000792</v>
      </c>
      <c r="P46" s="85">
        <f t="shared" si="13"/>
        <v>-1.5770725230962644E-2</v>
      </c>
      <c r="Q46" s="76"/>
    </row>
    <row r="47" spans="2:17" s="77" customFormat="1" ht="13" x14ac:dyDescent="0.3">
      <c r="B47" s="70"/>
      <c r="C47" s="78" t="s">
        <v>85</v>
      </c>
      <c r="D47" s="79" t="s">
        <v>361</v>
      </c>
      <c r="E47" s="80">
        <f>VLOOKUP($C47,'2023'!$C$295:$U$572,19,FALSE)</f>
        <v>9248029.8799999896</v>
      </c>
      <c r="F47" s="81">
        <f>VLOOKUP($C47,'2023'!$C$8:$U$285,19,FALSE)</f>
        <v>9406833.540000001</v>
      </c>
      <c r="G47" s="82">
        <f t="shared" si="6"/>
        <v>1.0171716205570922</v>
      </c>
      <c r="H47" s="83">
        <f t="shared" si="7"/>
        <v>1.5234725391118456E-3</v>
      </c>
      <c r="I47" s="84">
        <f t="shared" si="8"/>
        <v>158803.66000001132</v>
      </c>
      <c r="J47" s="85">
        <f t="shared" si="9"/>
        <v>1.7171620557092263E-2</v>
      </c>
      <c r="K47" s="80">
        <f>VLOOKUP($C47,'2023'!$C$295:$U$572,VLOOKUP($L$4,Master!$D$9:$G$20,4,FALSE),FALSE)</f>
        <v>1099302.2399999991</v>
      </c>
      <c r="L47" s="81">
        <f>VLOOKUP($C47,'2023'!$C$8:$U$285,VLOOKUP($L$4,Master!$D$9:$G$20,4,FALSE),FALSE)</f>
        <v>1068221.3399999999</v>
      </c>
      <c r="M47" s="148">
        <f t="shared" si="10"/>
        <v>0.97172670183952392</v>
      </c>
      <c r="N47" s="148">
        <f t="shared" si="11"/>
        <v>1.730025167622194E-4</v>
      </c>
      <c r="O47" s="81">
        <f t="shared" si="12"/>
        <v>-31080.899999999208</v>
      </c>
      <c r="P47" s="85">
        <f t="shared" si="13"/>
        <v>-2.8273298160476079E-2</v>
      </c>
      <c r="Q47" s="76"/>
    </row>
    <row r="48" spans="2:17" s="77" customFormat="1" ht="13" x14ac:dyDescent="0.3">
      <c r="B48" s="70"/>
      <c r="C48" s="78" t="s">
        <v>86</v>
      </c>
      <c r="D48" s="79" t="s">
        <v>362</v>
      </c>
      <c r="E48" s="80">
        <f>VLOOKUP($C48,'2023'!$C$295:$U$572,19,FALSE)</f>
        <v>3789105.9299999997</v>
      </c>
      <c r="F48" s="81">
        <f>VLOOKUP($C48,'2023'!$C$8:$U$285,19,FALSE)</f>
        <v>4204186.459999999</v>
      </c>
      <c r="G48" s="82">
        <f t="shared" si="6"/>
        <v>1.109545770867377</v>
      </c>
      <c r="H48" s="83">
        <f t="shared" si="7"/>
        <v>6.8088401839795274E-4</v>
      </c>
      <c r="I48" s="84">
        <f t="shared" si="8"/>
        <v>415080.52999999933</v>
      </c>
      <c r="J48" s="85">
        <f t="shared" si="9"/>
        <v>0.10954577086737698</v>
      </c>
      <c r="K48" s="80">
        <f>VLOOKUP($C48,'2023'!$C$295:$U$572,VLOOKUP($L$4,Master!$D$9:$G$20,4,FALSE),FALSE)</f>
        <v>446370.55</v>
      </c>
      <c r="L48" s="81">
        <f>VLOOKUP($C48,'2023'!$C$8:$U$285,VLOOKUP($L$4,Master!$D$9:$G$20,4,FALSE),FALSE)</f>
        <v>531585.14000000013</v>
      </c>
      <c r="M48" s="148">
        <f t="shared" si="10"/>
        <v>1.1909054932051413</v>
      </c>
      <c r="N48" s="148">
        <f t="shared" si="11"/>
        <v>8.6092239173387775E-5</v>
      </c>
      <c r="O48" s="81">
        <f t="shared" si="12"/>
        <v>85214.590000000142</v>
      </c>
      <c r="P48" s="85">
        <f t="shared" si="13"/>
        <v>0.19090549320514122</v>
      </c>
      <c r="Q48" s="76"/>
    </row>
    <row r="49" spans="2:17" s="77" customFormat="1" ht="13" x14ac:dyDescent="0.3">
      <c r="B49" s="70"/>
      <c r="C49" s="78" t="s">
        <v>87</v>
      </c>
      <c r="D49" s="79" t="s">
        <v>363</v>
      </c>
      <c r="E49" s="80">
        <f>VLOOKUP($C49,'2023'!$C$295:$U$572,19,FALSE)</f>
        <v>4068395.1300000022</v>
      </c>
      <c r="F49" s="81">
        <f>VLOOKUP($C49,'2023'!$C$8:$U$285,19,FALSE)</f>
        <v>4139223.7200000007</v>
      </c>
      <c r="G49" s="82">
        <f t="shared" si="6"/>
        <v>1.0174094668135143</v>
      </c>
      <c r="H49" s="83">
        <f t="shared" si="7"/>
        <v>6.7036305509668654E-4</v>
      </c>
      <c r="I49" s="84">
        <f t="shared" si="8"/>
        <v>70828.589999998454</v>
      </c>
      <c r="J49" s="85">
        <f t="shared" si="9"/>
        <v>1.7409466813514355E-2</v>
      </c>
      <c r="K49" s="80">
        <f>VLOOKUP($C49,'2023'!$C$295:$U$572,VLOOKUP($L$4,Master!$D$9:$G$20,4,FALSE),FALSE)</f>
        <v>475248.58000000013</v>
      </c>
      <c r="L49" s="81">
        <f>VLOOKUP($C49,'2023'!$C$8:$U$285,VLOOKUP($L$4,Master!$D$9:$G$20,4,FALSE),FALSE)</f>
        <v>488937.31000000011</v>
      </c>
      <c r="M49" s="148">
        <f t="shared" si="10"/>
        <v>1.0288033054196606</v>
      </c>
      <c r="N49" s="148">
        <f t="shared" si="11"/>
        <v>7.9185260583681554E-5</v>
      </c>
      <c r="O49" s="81">
        <f t="shared" si="12"/>
        <v>13688.729999999981</v>
      </c>
      <c r="P49" s="85">
        <f t="shared" si="13"/>
        <v>2.8803305419660544E-2</v>
      </c>
      <c r="Q49" s="76"/>
    </row>
    <row r="50" spans="2:17" s="77" customFormat="1" ht="13" x14ac:dyDescent="0.3">
      <c r="B50" s="70"/>
      <c r="C50" s="78" t="s">
        <v>88</v>
      </c>
      <c r="D50" s="79" t="s">
        <v>364</v>
      </c>
      <c r="E50" s="80">
        <f>VLOOKUP($C50,'2023'!$C$295:$U$572,19,FALSE)</f>
        <v>1220477.7200000002</v>
      </c>
      <c r="F50" s="81">
        <f>VLOOKUP($C50,'2023'!$C$8:$U$285,19,FALSE)</f>
        <v>1160274.5399999998</v>
      </c>
      <c r="G50" s="82">
        <f t="shared" si="6"/>
        <v>0.95067244652364458</v>
      </c>
      <c r="H50" s="83">
        <f t="shared" si="7"/>
        <v>1.8791088329608393E-4</v>
      </c>
      <c r="I50" s="84">
        <f t="shared" si="8"/>
        <v>-60203.1800000004</v>
      </c>
      <c r="J50" s="85">
        <f t="shared" si="9"/>
        <v>-4.9327553476355465E-2</v>
      </c>
      <c r="K50" s="80">
        <f>VLOOKUP($C50,'2023'!$C$295:$U$572,VLOOKUP($L$4,Master!$D$9:$G$20,4,FALSE),FALSE)</f>
        <v>142714.32999999999</v>
      </c>
      <c r="L50" s="81">
        <f>VLOOKUP($C50,'2023'!$C$8:$U$285,VLOOKUP($L$4,Master!$D$9:$G$20,4,FALSE),FALSE)</f>
        <v>130439.72999999995</v>
      </c>
      <c r="M50" s="148">
        <f t="shared" si="10"/>
        <v>0.91399181848101707</v>
      </c>
      <c r="N50" s="148">
        <f t="shared" si="11"/>
        <v>2.112521134972305E-5</v>
      </c>
      <c r="O50" s="81">
        <f t="shared" si="12"/>
        <v>-12274.600000000035</v>
      </c>
      <c r="P50" s="85">
        <f t="shared" si="13"/>
        <v>-8.6008181518982971E-2</v>
      </c>
      <c r="Q50" s="76"/>
    </row>
    <row r="51" spans="2:17" s="77" customFormat="1" ht="13" x14ac:dyDescent="0.3">
      <c r="B51" s="70"/>
      <c r="C51" s="78" t="s">
        <v>89</v>
      </c>
      <c r="D51" s="79" t="s">
        <v>365</v>
      </c>
      <c r="E51" s="80">
        <f>VLOOKUP($C51,'2023'!$C$295:$U$572,19,FALSE)</f>
        <v>1594750.0799999996</v>
      </c>
      <c r="F51" s="81">
        <f>VLOOKUP($C51,'2023'!$C$8:$U$285,19,FALSE)</f>
        <v>1415682.54</v>
      </c>
      <c r="G51" s="82">
        <f t="shared" si="6"/>
        <v>0.88771435584439684</v>
      </c>
      <c r="H51" s="83">
        <f t="shared" si="7"/>
        <v>2.2927518219803712E-4</v>
      </c>
      <c r="I51" s="84">
        <f t="shared" si="8"/>
        <v>-179067.53999999957</v>
      </c>
      <c r="J51" s="85">
        <f t="shared" si="9"/>
        <v>-0.11228564415560313</v>
      </c>
      <c r="K51" s="80">
        <f>VLOOKUP($C51,'2023'!$C$295:$U$572,VLOOKUP($L$4,Master!$D$9:$G$20,4,FALSE),FALSE)</f>
        <v>182271.15</v>
      </c>
      <c r="L51" s="81">
        <f>VLOOKUP($C51,'2023'!$C$8:$U$285,VLOOKUP($L$4,Master!$D$9:$G$20,4,FALSE),FALSE)</f>
        <v>165751.40000000002</v>
      </c>
      <c r="M51" s="148">
        <f t="shared" si="10"/>
        <v>0.90936717083312435</v>
      </c>
      <c r="N51" s="148">
        <f t="shared" si="11"/>
        <v>2.6844070870987599E-5</v>
      </c>
      <c r="O51" s="81">
        <f t="shared" si="12"/>
        <v>-16519.749999999971</v>
      </c>
      <c r="P51" s="85">
        <f t="shared" si="13"/>
        <v>-9.0632829166875678E-2</v>
      </c>
      <c r="Q51" s="76"/>
    </row>
    <row r="52" spans="2:17" s="77" customFormat="1" ht="13" x14ac:dyDescent="0.3">
      <c r="B52" s="70"/>
      <c r="C52" s="78" t="s">
        <v>90</v>
      </c>
      <c r="D52" s="79" t="s">
        <v>366</v>
      </c>
      <c r="E52" s="80">
        <f>VLOOKUP($C52,'2023'!$C$295:$U$572,19,FALSE)</f>
        <v>849665.6399999999</v>
      </c>
      <c r="F52" s="81">
        <f>VLOOKUP($C52,'2023'!$C$8:$U$285,19,FALSE)</f>
        <v>833898.47000000009</v>
      </c>
      <c r="G52" s="82">
        <f t="shared" si="6"/>
        <v>0.98144308860129992</v>
      </c>
      <c r="H52" s="83">
        <f t="shared" si="7"/>
        <v>1.3505303501441389E-4</v>
      </c>
      <c r="I52" s="84">
        <f t="shared" si="8"/>
        <v>-15767.169999999809</v>
      </c>
      <c r="J52" s="85">
        <f t="shared" si="9"/>
        <v>-1.8556911398700096E-2</v>
      </c>
      <c r="K52" s="80">
        <f>VLOOKUP($C52,'2023'!$C$295:$U$572,VLOOKUP($L$4,Master!$D$9:$G$20,4,FALSE),FALSE)</f>
        <v>96991.210000000021</v>
      </c>
      <c r="L52" s="81">
        <f>VLOOKUP($C52,'2023'!$C$8:$U$285,VLOOKUP($L$4,Master!$D$9:$G$20,4,FALSE),FALSE)</f>
        <v>91516.21</v>
      </c>
      <c r="M52" s="148">
        <f t="shared" si="10"/>
        <v>0.94355158575710096</v>
      </c>
      <c r="N52" s="148">
        <f t="shared" si="11"/>
        <v>1.4821398957017459E-5</v>
      </c>
      <c r="O52" s="81">
        <f t="shared" si="12"/>
        <v>-5475.0000000000146</v>
      </c>
      <c r="P52" s="85">
        <f t="shared" si="13"/>
        <v>-5.6448414242899057E-2</v>
      </c>
      <c r="Q52" s="76"/>
    </row>
    <row r="53" spans="2:17" s="77" customFormat="1" ht="13" x14ac:dyDescent="0.3">
      <c r="B53" s="70"/>
      <c r="C53" s="78" t="s">
        <v>91</v>
      </c>
      <c r="D53" s="79" t="s">
        <v>367</v>
      </c>
      <c r="E53" s="80">
        <f>VLOOKUP($C53,'2023'!$C$295:$U$572,19,FALSE)</f>
        <v>9384116.8599999994</v>
      </c>
      <c r="F53" s="81">
        <f>VLOOKUP($C53,'2023'!$C$8:$U$285,19,FALSE)</f>
        <v>9476528.1099999994</v>
      </c>
      <c r="G53" s="82">
        <f t="shared" si="6"/>
        <v>1.0098476235301272</v>
      </c>
      <c r="H53" s="83">
        <f t="shared" si="7"/>
        <v>1.5347598403135424E-3</v>
      </c>
      <c r="I53" s="84">
        <f t="shared" si="8"/>
        <v>92411.25</v>
      </c>
      <c r="J53" s="85">
        <f t="shared" si="9"/>
        <v>9.8476235301272665E-3</v>
      </c>
      <c r="K53" s="80">
        <f>VLOOKUP($C53,'2023'!$C$295:$U$572,VLOOKUP($L$4,Master!$D$9:$G$20,4,FALSE),FALSE)</f>
        <v>1063296.5299999998</v>
      </c>
      <c r="L53" s="81">
        <f>VLOOKUP($C53,'2023'!$C$8:$U$285,VLOOKUP($L$4,Master!$D$9:$G$20,4,FALSE),FALSE)</f>
        <v>1377394.63</v>
      </c>
      <c r="M53" s="148">
        <f t="shared" si="10"/>
        <v>1.2954002868795218</v>
      </c>
      <c r="N53" s="148">
        <f t="shared" si="11"/>
        <v>2.2307430926699705E-4</v>
      </c>
      <c r="O53" s="81">
        <f t="shared" si="12"/>
        <v>314098.10000000009</v>
      </c>
      <c r="P53" s="85">
        <f t="shared" si="13"/>
        <v>0.29540028687952191</v>
      </c>
      <c r="Q53" s="76"/>
    </row>
    <row r="54" spans="2:17" s="77" customFormat="1" ht="13" x14ac:dyDescent="0.3">
      <c r="B54" s="70"/>
      <c r="C54" s="78" t="s">
        <v>92</v>
      </c>
      <c r="D54" s="79" t="s">
        <v>368</v>
      </c>
      <c r="E54" s="80">
        <f>VLOOKUP($C54,'2023'!$C$295:$U$572,19,FALSE)</f>
        <v>349712.13000000024</v>
      </c>
      <c r="F54" s="81">
        <f>VLOOKUP($C54,'2023'!$C$8:$U$285,19,FALSE)</f>
        <v>374070.06000000006</v>
      </c>
      <c r="G54" s="82">
        <f t="shared" si="6"/>
        <v>1.0696513729735362</v>
      </c>
      <c r="H54" s="83">
        <f t="shared" si="7"/>
        <v>6.0582071713147421E-5</v>
      </c>
      <c r="I54" s="84">
        <f t="shared" si="8"/>
        <v>24357.929999999818</v>
      </c>
      <c r="J54" s="85">
        <f t="shared" si="9"/>
        <v>6.9651372973536269E-2</v>
      </c>
      <c r="K54" s="80">
        <f>VLOOKUP($C54,'2023'!$C$295:$U$572,VLOOKUP($L$4,Master!$D$9:$G$20,4,FALSE),FALSE)</f>
        <v>38211.420000000013</v>
      </c>
      <c r="L54" s="81">
        <f>VLOOKUP($C54,'2023'!$C$8:$U$285,VLOOKUP($L$4,Master!$D$9:$G$20,4,FALSE),FALSE)</f>
        <v>38820.660000000003</v>
      </c>
      <c r="M54" s="148">
        <f t="shared" si="10"/>
        <v>1.0159439246173001</v>
      </c>
      <c r="N54" s="148">
        <f t="shared" si="11"/>
        <v>6.2871538237294728E-6</v>
      </c>
      <c r="O54" s="81">
        <f t="shared" si="12"/>
        <v>609.23999999999069</v>
      </c>
      <c r="P54" s="85">
        <f t="shared" si="13"/>
        <v>1.5943924617300025E-2</v>
      </c>
      <c r="Q54" s="76"/>
    </row>
    <row r="55" spans="2:17" s="77" customFormat="1" ht="13" x14ac:dyDescent="0.3">
      <c r="B55" s="70"/>
      <c r="C55" s="78" t="s">
        <v>93</v>
      </c>
      <c r="D55" s="79" t="s">
        <v>369</v>
      </c>
      <c r="E55" s="80">
        <f>VLOOKUP($C55,'2023'!$C$295:$U$572,19,FALSE)</f>
        <v>636525.69000000006</v>
      </c>
      <c r="F55" s="81">
        <f>VLOOKUP($C55,'2023'!$C$8:$U$285,19,FALSE)</f>
        <v>490744.25000000006</v>
      </c>
      <c r="G55" s="82">
        <f t="shared" si="6"/>
        <v>0.77097320298258509</v>
      </c>
      <c r="H55" s="83">
        <f t="shared" si="7"/>
        <v>7.9477901402520007E-5</v>
      </c>
      <c r="I55" s="84">
        <f t="shared" si="8"/>
        <v>-145781.44</v>
      </c>
      <c r="J55" s="85">
        <f t="shared" si="9"/>
        <v>-0.22902679701741493</v>
      </c>
      <c r="K55" s="80">
        <f>VLOOKUP($C55,'2023'!$C$295:$U$572,VLOOKUP($L$4,Master!$D$9:$G$20,4,FALSE),FALSE)</f>
        <v>74988.970000000016</v>
      </c>
      <c r="L55" s="81">
        <f>VLOOKUP($C55,'2023'!$C$8:$U$285,VLOOKUP($L$4,Master!$D$9:$G$20,4,FALSE),FALSE)</f>
        <v>54871.169999999991</v>
      </c>
      <c r="M55" s="148">
        <f t="shared" si="10"/>
        <v>0.73172321209372493</v>
      </c>
      <c r="N55" s="148">
        <f t="shared" si="11"/>
        <v>8.8865950830823043E-6</v>
      </c>
      <c r="O55" s="81">
        <f t="shared" si="12"/>
        <v>-20117.800000000025</v>
      </c>
      <c r="P55" s="85">
        <f t="shared" si="13"/>
        <v>-0.26827678790627502</v>
      </c>
      <c r="Q55" s="76"/>
    </row>
    <row r="56" spans="2:17" s="77" customFormat="1" ht="26" x14ac:dyDescent="0.3">
      <c r="B56" s="70"/>
      <c r="C56" s="78" t="s">
        <v>94</v>
      </c>
      <c r="D56" s="79" t="s">
        <v>370</v>
      </c>
      <c r="E56" s="80">
        <f>VLOOKUP($C56,'2023'!$C$295:$U$572,19,FALSE)</f>
        <v>608403.66000000015</v>
      </c>
      <c r="F56" s="81">
        <f>VLOOKUP($C56,'2023'!$C$8:$U$285,19,FALSE)</f>
        <v>607710.74000000011</v>
      </c>
      <c r="G56" s="82">
        <f t="shared" si="6"/>
        <v>0.99886108508946181</v>
      </c>
      <c r="H56" s="83">
        <f t="shared" si="7"/>
        <v>9.8421070190781611E-5</v>
      </c>
      <c r="I56" s="84">
        <f t="shared" si="8"/>
        <v>-692.92000000004191</v>
      </c>
      <c r="J56" s="85">
        <f t="shared" si="9"/>
        <v>-1.1389149105382466E-3</v>
      </c>
      <c r="K56" s="80">
        <f>VLOOKUP($C56,'2023'!$C$295:$U$572,VLOOKUP($L$4,Master!$D$9:$G$20,4,FALSE),FALSE)</f>
        <v>70851.570000000007</v>
      </c>
      <c r="L56" s="81">
        <f>VLOOKUP($C56,'2023'!$C$8:$U$285,VLOOKUP($L$4,Master!$D$9:$G$20,4,FALSE),FALSE)</f>
        <v>62067.55</v>
      </c>
      <c r="M56" s="148">
        <f t="shared" si="10"/>
        <v>0.87602222505443417</v>
      </c>
      <c r="N56" s="148">
        <f t="shared" si="11"/>
        <v>1.0052076247854113E-5</v>
      </c>
      <c r="O56" s="81">
        <f t="shared" si="12"/>
        <v>-8784.0200000000041</v>
      </c>
      <c r="P56" s="85">
        <f t="shared" si="13"/>
        <v>-0.12397777494556582</v>
      </c>
      <c r="Q56" s="76"/>
    </row>
    <row r="57" spans="2:17" s="77" customFormat="1" ht="13" x14ac:dyDescent="0.3">
      <c r="B57" s="70"/>
      <c r="C57" s="78" t="s">
        <v>95</v>
      </c>
      <c r="D57" s="79" t="s">
        <v>371</v>
      </c>
      <c r="E57" s="80">
        <f>VLOOKUP($C57,'2023'!$C$295:$U$572,19,FALSE)</f>
        <v>2251108.75</v>
      </c>
      <c r="F57" s="81">
        <f>VLOOKUP($C57,'2023'!$C$8:$U$285,19,FALSE)</f>
        <v>887010.10999999987</v>
      </c>
      <c r="G57" s="82">
        <f t="shared" si="6"/>
        <v>0.39403254507362201</v>
      </c>
      <c r="H57" s="83">
        <f t="shared" si="7"/>
        <v>1.4365466750882646E-4</v>
      </c>
      <c r="I57" s="84">
        <f t="shared" si="8"/>
        <v>-1364098.6400000001</v>
      </c>
      <c r="J57" s="85">
        <f t="shared" si="9"/>
        <v>-0.60596745492637805</v>
      </c>
      <c r="K57" s="80">
        <f>VLOOKUP($C57,'2023'!$C$295:$U$572,VLOOKUP($L$4,Master!$D$9:$G$20,4,FALSE),FALSE)</f>
        <v>401239.04000000004</v>
      </c>
      <c r="L57" s="81">
        <f>VLOOKUP($C57,'2023'!$C$8:$U$285,VLOOKUP($L$4,Master!$D$9:$G$20,4,FALSE),FALSE)</f>
        <v>162576.45000000001</v>
      </c>
      <c r="M57" s="148">
        <f t="shared" si="10"/>
        <v>0.40518602078202559</v>
      </c>
      <c r="N57" s="148">
        <f t="shared" si="11"/>
        <v>2.6329875619473329E-5</v>
      </c>
      <c r="O57" s="81">
        <f t="shared" si="12"/>
        <v>-238662.59000000003</v>
      </c>
      <c r="P57" s="85">
        <f t="shared" si="13"/>
        <v>-0.59481397921797441</v>
      </c>
      <c r="Q57" s="76"/>
    </row>
    <row r="58" spans="2:17" s="77" customFormat="1" ht="13" x14ac:dyDescent="0.3">
      <c r="B58" s="70"/>
      <c r="C58" s="78" t="s">
        <v>96</v>
      </c>
      <c r="D58" s="79" t="s">
        <v>372</v>
      </c>
      <c r="E58" s="80">
        <f>VLOOKUP($C58,'2023'!$C$295:$U$572,19,FALSE)</f>
        <v>1741391.77</v>
      </c>
      <c r="F58" s="81">
        <f>VLOOKUP($C58,'2023'!$C$8:$U$285,19,FALSE)</f>
        <v>1756164.3399999999</v>
      </c>
      <c r="G58" s="82">
        <f t="shared" si="6"/>
        <v>1.0084831973221051</v>
      </c>
      <c r="H58" s="83">
        <f t="shared" si="7"/>
        <v>2.8441750720694455E-4</v>
      </c>
      <c r="I58" s="84">
        <f t="shared" si="8"/>
        <v>14772.569999999832</v>
      </c>
      <c r="J58" s="85">
        <f t="shared" si="9"/>
        <v>8.4831973221050835E-3</v>
      </c>
      <c r="K58" s="80">
        <f>VLOOKUP($C58,'2023'!$C$295:$U$572,VLOOKUP($L$4,Master!$D$9:$G$20,4,FALSE),FALSE)</f>
        <v>303221.84999999998</v>
      </c>
      <c r="L58" s="81">
        <f>VLOOKUP($C58,'2023'!$C$8:$U$285,VLOOKUP($L$4,Master!$D$9:$G$20,4,FALSE),FALSE)</f>
        <v>737440.79000000015</v>
      </c>
      <c r="M58" s="148">
        <f t="shared" si="10"/>
        <v>2.432017316694032</v>
      </c>
      <c r="N58" s="148">
        <f t="shared" si="11"/>
        <v>1.1943134616007518E-4</v>
      </c>
      <c r="O58" s="81">
        <f t="shared" si="12"/>
        <v>434218.94000000018</v>
      </c>
      <c r="P58" s="85">
        <f t="shared" si="13"/>
        <v>1.4320173166940318</v>
      </c>
      <c r="Q58" s="76"/>
    </row>
    <row r="59" spans="2:17" s="77" customFormat="1" ht="13" x14ac:dyDescent="0.3">
      <c r="B59" s="70"/>
      <c r="C59" s="78" t="s">
        <v>97</v>
      </c>
      <c r="D59" s="79" t="s">
        <v>373</v>
      </c>
      <c r="E59" s="80">
        <f>VLOOKUP($C59,'2023'!$C$295:$U$572,19,FALSE)</f>
        <v>489943.6700000001</v>
      </c>
      <c r="F59" s="81">
        <f>VLOOKUP($C59,'2023'!$C$8:$U$285,19,FALSE)</f>
        <v>335951.63999999996</v>
      </c>
      <c r="G59" s="82">
        <f t="shared" si="6"/>
        <v>0.68569441870735848</v>
      </c>
      <c r="H59" s="83">
        <f t="shared" si="7"/>
        <v>5.440864833349528E-5</v>
      </c>
      <c r="I59" s="84">
        <f t="shared" si="8"/>
        <v>-153992.03000000014</v>
      </c>
      <c r="J59" s="85">
        <f t="shared" si="9"/>
        <v>-0.31430558129264147</v>
      </c>
      <c r="K59" s="80">
        <f>VLOOKUP($C59,'2023'!$C$295:$U$572,VLOOKUP($L$4,Master!$D$9:$G$20,4,FALSE),FALSE)</f>
        <v>61087.150000000016</v>
      </c>
      <c r="L59" s="81">
        <f>VLOOKUP($C59,'2023'!$C$8:$U$285,VLOOKUP($L$4,Master!$D$9:$G$20,4,FALSE),FALSE)</f>
        <v>65482.119999999995</v>
      </c>
      <c r="M59" s="148">
        <f t="shared" si="10"/>
        <v>1.071945900242522</v>
      </c>
      <c r="N59" s="148">
        <f t="shared" si="11"/>
        <v>1.0605078871505846E-5</v>
      </c>
      <c r="O59" s="81">
        <f t="shared" si="12"/>
        <v>4394.9699999999793</v>
      </c>
      <c r="P59" s="85">
        <f t="shared" si="13"/>
        <v>7.194590024252201E-2</v>
      </c>
      <c r="Q59" s="76"/>
    </row>
    <row r="60" spans="2:17" s="77" customFormat="1" ht="13" x14ac:dyDescent="0.3">
      <c r="B60" s="70"/>
      <c r="C60" s="78" t="s">
        <v>98</v>
      </c>
      <c r="D60" s="79" t="s">
        <v>374</v>
      </c>
      <c r="E60" s="80">
        <f>VLOOKUP($C60,'2023'!$C$295:$U$572,19,FALSE)</f>
        <v>612219.83000000007</v>
      </c>
      <c r="F60" s="81">
        <f>VLOOKUP($C60,'2023'!$C$8:$U$285,19,FALSE)</f>
        <v>344796.27</v>
      </c>
      <c r="G60" s="82">
        <f t="shared" si="6"/>
        <v>0.56319030045139173</v>
      </c>
      <c r="H60" s="83">
        <f t="shared" si="7"/>
        <v>5.5841069866873967E-5</v>
      </c>
      <c r="I60" s="84">
        <f t="shared" si="8"/>
        <v>-267423.56000000006</v>
      </c>
      <c r="J60" s="85">
        <f t="shared" si="9"/>
        <v>-0.43680969954860827</v>
      </c>
      <c r="K60" s="80">
        <f>VLOOKUP($C60,'2023'!$C$295:$U$572,VLOOKUP($L$4,Master!$D$9:$G$20,4,FALSE),FALSE)</f>
        <v>86557.830000000016</v>
      </c>
      <c r="L60" s="81">
        <f>VLOOKUP($C60,'2023'!$C$8:$U$285,VLOOKUP($L$4,Master!$D$9:$G$20,4,FALSE),FALSE)</f>
        <v>27761.409999999996</v>
      </c>
      <c r="M60" s="148">
        <f t="shared" si="10"/>
        <v>0.32072673263643497</v>
      </c>
      <c r="N60" s="148">
        <f t="shared" si="11"/>
        <v>4.4960661419363195E-6</v>
      </c>
      <c r="O60" s="81">
        <f t="shared" si="12"/>
        <v>-58796.42000000002</v>
      </c>
      <c r="P60" s="85">
        <f t="shared" si="13"/>
        <v>-0.67927326736356497</v>
      </c>
      <c r="Q60" s="76"/>
    </row>
    <row r="61" spans="2:17" s="77" customFormat="1" ht="13" x14ac:dyDescent="0.3">
      <c r="B61" s="70"/>
      <c r="C61" s="78" t="s">
        <v>99</v>
      </c>
      <c r="D61" s="79" t="s">
        <v>375</v>
      </c>
      <c r="E61" s="80">
        <f>VLOOKUP($C61,'2023'!$C$295:$U$572,19,FALSE)</f>
        <v>291556.67</v>
      </c>
      <c r="F61" s="81">
        <f>VLOOKUP($C61,'2023'!$C$8:$U$285,19,FALSE)</f>
        <v>252934.19</v>
      </c>
      <c r="G61" s="82">
        <f t="shared" si="6"/>
        <v>0.86753011001257496</v>
      </c>
      <c r="H61" s="83">
        <f t="shared" si="7"/>
        <v>4.0963655945324391E-5</v>
      </c>
      <c r="I61" s="84">
        <f t="shared" si="8"/>
        <v>-38622.479999999981</v>
      </c>
      <c r="J61" s="85">
        <f t="shared" si="9"/>
        <v>-0.13246988998742504</v>
      </c>
      <c r="K61" s="80">
        <f>VLOOKUP($C61,'2023'!$C$295:$U$572,VLOOKUP($L$4,Master!$D$9:$G$20,4,FALSE),FALSE)</f>
        <v>44056.500000000007</v>
      </c>
      <c r="L61" s="81">
        <f>VLOOKUP($C61,'2023'!$C$8:$U$285,VLOOKUP($L$4,Master!$D$9:$G$20,4,FALSE),FALSE)</f>
        <v>40534.570000000007</v>
      </c>
      <c r="M61" s="148">
        <f t="shared" si="10"/>
        <v>0.92005878814703845</v>
      </c>
      <c r="N61" s="148">
        <f t="shared" si="11"/>
        <v>6.5647280795517131E-6</v>
      </c>
      <c r="O61" s="81">
        <f t="shared" si="12"/>
        <v>-3521.9300000000003</v>
      </c>
      <c r="P61" s="85">
        <f t="shared" si="13"/>
        <v>-7.9941211852961533E-2</v>
      </c>
      <c r="Q61" s="76"/>
    </row>
    <row r="62" spans="2:17" s="77" customFormat="1" ht="13" x14ac:dyDescent="0.3">
      <c r="B62" s="70"/>
      <c r="C62" s="78" t="s">
        <v>100</v>
      </c>
      <c r="D62" s="79" t="s">
        <v>376</v>
      </c>
      <c r="E62" s="80">
        <f>VLOOKUP($C62,'2023'!$C$295:$U$572,19,FALSE)</f>
        <v>206612.24</v>
      </c>
      <c r="F62" s="81">
        <f>VLOOKUP($C62,'2023'!$C$8:$U$285,19,FALSE)</f>
        <v>201969.69999999998</v>
      </c>
      <c r="G62" s="82">
        <f t="shared" si="6"/>
        <v>0.97753017923817098</v>
      </c>
      <c r="H62" s="83">
        <f t="shared" si="7"/>
        <v>3.2709762575713406E-5</v>
      </c>
      <c r="I62" s="84">
        <f t="shared" si="8"/>
        <v>-4642.5400000000081</v>
      </c>
      <c r="J62" s="85">
        <f t="shared" si="9"/>
        <v>-2.246982076182906E-2</v>
      </c>
      <c r="K62" s="80">
        <f>VLOOKUP($C62,'2023'!$C$295:$U$572,VLOOKUP($L$4,Master!$D$9:$G$20,4,FALSE),FALSE)</f>
        <v>29508.91</v>
      </c>
      <c r="L62" s="81">
        <f>VLOOKUP($C62,'2023'!$C$8:$U$285,VLOOKUP($L$4,Master!$D$9:$G$20,4,FALSE),FALSE)</f>
        <v>27482.750000000004</v>
      </c>
      <c r="M62" s="148">
        <f t="shared" si="10"/>
        <v>0.93133734861775663</v>
      </c>
      <c r="N62" s="148">
        <f t="shared" si="11"/>
        <v>4.4509360930262694E-6</v>
      </c>
      <c r="O62" s="81">
        <f t="shared" si="12"/>
        <v>-2026.1599999999962</v>
      </c>
      <c r="P62" s="85">
        <f t="shared" si="13"/>
        <v>-6.8662651382243409E-2</v>
      </c>
      <c r="Q62" s="76"/>
    </row>
    <row r="63" spans="2:17" s="77" customFormat="1" ht="13" x14ac:dyDescent="0.3">
      <c r="B63" s="70"/>
      <c r="C63" s="78" t="s">
        <v>101</v>
      </c>
      <c r="D63" s="79" t="s">
        <v>377</v>
      </c>
      <c r="E63" s="80">
        <f>VLOOKUP($C63,'2023'!$C$295:$U$572,19,FALSE)</f>
        <v>594105.34</v>
      </c>
      <c r="F63" s="81">
        <f>VLOOKUP($C63,'2023'!$C$8:$U$285,19,FALSE)</f>
        <v>78111.929999999993</v>
      </c>
      <c r="G63" s="82">
        <f t="shared" si="6"/>
        <v>0.13147824929498192</v>
      </c>
      <c r="H63" s="83">
        <f t="shared" si="7"/>
        <v>1.2650524730346904E-5</v>
      </c>
      <c r="I63" s="84">
        <f t="shared" si="8"/>
        <v>-515993.41</v>
      </c>
      <c r="J63" s="85">
        <f t="shared" si="9"/>
        <v>-0.86852175070501803</v>
      </c>
      <c r="K63" s="80">
        <f>VLOOKUP($C63,'2023'!$C$295:$U$572,VLOOKUP($L$4,Master!$D$9:$G$20,4,FALSE),FALSE)</f>
        <v>80887.5</v>
      </c>
      <c r="L63" s="81">
        <f>VLOOKUP($C63,'2023'!$C$8:$U$285,VLOOKUP($L$4,Master!$D$9:$G$20,4,FALSE),FALSE)</f>
        <v>78111.929999999993</v>
      </c>
      <c r="M63" s="148">
        <f t="shared" si="10"/>
        <v>0.96568604543347236</v>
      </c>
      <c r="N63" s="148">
        <f t="shared" si="11"/>
        <v>1.2650524730346904E-5</v>
      </c>
      <c r="O63" s="81">
        <f t="shared" si="12"/>
        <v>-2775.570000000007</v>
      </c>
      <c r="P63" s="85">
        <f t="shared" si="13"/>
        <v>-3.4313954566527673E-2</v>
      </c>
      <c r="Q63" s="76"/>
    </row>
    <row r="64" spans="2:17" s="77" customFormat="1" ht="13" x14ac:dyDescent="0.3">
      <c r="B64" s="70"/>
      <c r="C64" s="78" t="s">
        <v>102</v>
      </c>
      <c r="D64" s="79" t="s">
        <v>378</v>
      </c>
      <c r="E64" s="80">
        <f>VLOOKUP($C64,'2023'!$C$295:$U$572,19,FALSE)</f>
        <v>1931981.0299999998</v>
      </c>
      <c r="F64" s="81">
        <f>VLOOKUP($C64,'2023'!$C$8:$U$285,19,FALSE)</f>
        <v>2270397.2000000002</v>
      </c>
      <c r="G64" s="82">
        <f t="shared" si="6"/>
        <v>1.1751653689891564</v>
      </c>
      <c r="H64" s="83">
        <f t="shared" si="7"/>
        <v>3.6769947850872936E-4</v>
      </c>
      <c r="I64" s="84">
        <f t="shared" si="8"/>
        <v>338416.17000000039</v>
      </c>
      <c r="J64" s="85">
        <f t="shared" si="9"/>
        <v>0.17516536898915638</v>
      </c>
      <c r="K64" s="80">
        <f>VLOOKUP($C64,'2023'!$C$295:$U$572,VLOOKUP($L$4,Master!$D$9:$G$20,4,FALSE),FALSE)</f>
        <v>263039.67</v>
      </c>
      <c r="L64" s="81">
        <f>VLOOKUP($C64,'2023'!$C$8:$U$285,VLOOKUP($L$4,Master!$D$9:$G$20,4,FALSE),FALSE)</f>
        <v>832385.55999999994</v>
      </c>
      <c r="M64" s="148">
        <f t="shared" si="10"/>
        <v>3.1644867863467132</v>
      </c>
      <c r="N64" s="148">
        <f t="shared" si="11"/>
        <v>1.3480801347455704E-4</v>
      </c>
      <c r="O64" s="81">
        <f t="shared" si="12"/>
        <v>569345.8899999999</v>
      </c>
      <c r="P64" s="85">
        <f t="shared" si="13"/>
        <v>2.1644867863467132</v>
      </c>
      <c r="Q64" s="76"/>
    </row>
    <row r="65" spans="2:17" s="77" customFormat="1" ht="13" x14ac:dyDescent="0.3">
      <c r="B65" s="70"/>
      <c r="C65" s="78" t="s">
        <v>103</v>
      </c>
      <c r="D65" s="79" t="s">
        <v>379</v>
      </c>
      <c r="E65" s="80">
        <f>VLOOKUP($C65,'2023'!$C$295:$U$572,19,FALSE)</f>
        <v>1111620.6000000001</v>
      </c>
      <c r="F65" s="81">
        <f>VLOOKUP($C65,'2023'!$C$8:$U$285,19,FALSE)</f>
        <v>1077160.7</v>
      </c>
      <c r="G65" s="82">
        <f t="shared" si="6"/>
        <v>0.96900030460032849</v>
      </c>
      <c r="H65" s="83">
        <f t="shared" si="7"/>
        <v>1.7445028018009263E-4</v>
      </c>
      <c r="I65" s="84">
        <f t="shared" si="8"/>
        <v>-34459.90000000014</v>
      </c>
      <c r="J65" s="85">
        <f t="shared" si="9"/>
        <v>-3.0999695399671557E-2</v>
      </c>
      <c r="K65" s="80">
        <f>VLOOKUP($C65,'2023'!$C$295:$U$572,VLOOKUP($L$4,Master!$D$9:$G$20,4,FALSE),FALSE)</f>
        <v>125597.42</v>
      </c>
      <c r="L65" s="81">
        <f>VLOOKUP($C65,'2023'!$C$8:$U$285,VLOOKUP($L$4,Master!$D$9:$G$20,4,FALSE),FALSE)</f>
        <v>113292.27999999998</v>
      </c>
      <c r="M65" s="148">
        <f t="shared" si="10"/>
        <v>0.90202712762730308</v>
      </c>
      <c r="N65" s="148">
        <f t="shared" si="11"/>
        <v>1.8348116477180705E-5</v>
      </c>
      <c r="O65" s="81">
        <f t="shared" si="12"/>
        <v>-12305.140000000014</v>
      </c>
      <c r="P65" s="85">
        <f t="shared" si="13"/>
        <v>-9.7972872372696945E-2</v>
      </c>
      <c r="Q65" s="76"/>
    </row>
    <row r="66" spans="2:17" s="77" customFormat="1" ht="13" x14ac:dyDescent="0.3">
      <c r="B66" s="70"/>
      <c r="C66" s="78" t="s">
        <v>104</v>
      </c>
      <c r="D66" s="79" t="s">
        <v>380</v>
      </c>
      <c r="E66" s="80">
        <f>VLOOKUP($C66,'2023'!$C$295:$U$572,19,FALSE)</f>
        <v>0</v>
      </c>
      <c r="F66" s="81">
        <f>VLOOKUP($C66,'2023'!$C$8:$U$285,19,FALSE)</f>
        <v>0</v>
      </c>
      <c r="G66" s="82">
        <f t="shared" si="6"/>
        <v>0</v>
      </c>
      <c r="H66" s="83">
        <f t="shared" si="7"/>
        <v>0</v>
      </c>
      <c r="I66" s="84">
        <f t="shared" si="8"/>
        <v>0</v>
      </c>
      <c r="J66" s="85">
        <f t="shared" si="9"/>
        <v>0</v>
      </c>
      <c r="K66" s="80">
        <f>VLOOKUP($C66,'2023'!$C$295:$U$572,VLOOKUP($L$4,Master!$D$9:$G$20,4,FALSE),FALSE)</f>
        <v>0</v>
      </c>
      <c r="L66" s="81">
        <f>VLOOKUP($C66,'2023'!$C$8:$U$285,VLOOKUP($L$4,Master!$D$9:$G$20,4,FALSE),FALSE)</f>
        <v>0</v>
      </c>
      <c r="M66" s="148">
        <f t="shared" si="10"/>
        <v>0</v>
      </c>
      <c r="N66" s="148">
        <f t="shared" si="11"/>
        <v>0</v>
      </c>
      <c r="O66" s="81">
        <f t="shared" si="12"/>
        <v>0</v>
      </c>
      <c r="P66" s="85">
        <f t="shared" si="13"/>
        <v>0</v>
      </c>
      <c r="Q66" s="76"/>
    </row>
    <row r="67" spans="2:17" s="77" customFormat="1" ht="13" x14ac:dyDescent="0.3">
      <c r="B67" s="70"/>
      <c r="C67" s="78" t="s">
        <v>105</v>
      </c>
      <c r="D67" s="79" t="s">
        <v>381</v>
      </c>
      <c r="E67" s="80">
        <f>VLOOKUP($C67,'2023'!$C$295:$U$572,19,FALSE)</f>
        <v>1799386.6400000001</v>
      </c>
      <c r="F67" s="81">
        <f>VLOOKUP($C67,'2023'!$C$8:$U$285,19,FALSE)</f>
        <v>209902.66000000003</v>
      </c>
      <c r="G67" s="82">
        <f t="shared" si="6"/>
        <v>0.11665233882141084</v>
      </c>
      <c r="H67" s="83">
        <f t="shared" si="7"/>
        <v>3.3994535678424517E-5</v>
      </c>
      <c r="I67" s="84">
        <f t="shared" si="8"/>
        <v>-1589483.98</v>
      </c>
      <c r="J67" s="85">
        <f t="shared" si="9"/>
        <v>-0.88334766117858909</v>
      </c>
      <c r="K67" s="80">
        <f>VLOOKUP($C67,'2023'!$C$295:$U$572,VLOOKUP($L$4,Master!$D$9:$G$20,4,FALSE),FALSE)</f>
        <v>40701.67</v>
      </c>
      <c r="L67" s="81">
        <f>VLOOKUP($C67,'2023'!$C$8:$U$285,VLOOKUP($L$4,Master!$D$9:$G$20,4,FALSE),FALSE)</f>
        <v>38267.960000000006</v>
      </c>
      <c r="M67" s="148">
        <f t="shared" si="10"/>
        <v>0.94020613896186589</v>
      </c>
      <c r="N67" s="148">
        <f t="shared" si="11"/>
        <v>6.1976419525151437E-6</v>
      </c>
      <c r="O67" s="81">
        <f t="shared" si="12"/>
        <v>-2433.7099999999919</v>
      </c>
      <c r="P67" s="85">
        <f t="shared" si="13"/>
        <v>-5.9793861038134111E-2</v>
      </c>
      <c r="Q67" s="76"/>
    </row>
    <row r="68" spans="2:17" s="77" customFormat="1" ht="13" x14ac:dyDescent="0.3">
      <c r="B68" s="70"/>
      <c r="C68" s="78" t="s">
        <v>106</v>
      </c>
      <c r="D68" s="79" t="s">
        <v>382</v>
      </c>
      <c r="E68" s="80">
        <f>VLOOKUP($C68,'2023'!$C$295:$U$572,19,FALSE)</f>
        <v>678198.54</v>
      </c>
      <c r="F68" s="81">
        <f>VLOOKUP($C68,'2023'!$C$8:$U$285,19,FALSE)</f>
        <v>574359.1399999999</v>
      </c>
      <c r="G68" s="82">
        <f t="shared" si="6"/>
        <v>0.84688937844071421</v>
      </c>
      <c r="H68" s="83">
        <f t="shared" si="7"/>
        <v>9.3019651475399206E-5</v>
      </c>
      <c r="I68" s="84">
        <f t="shared" si="8"/>
        <v>-103839.40000000014</v>
      </c>
      <c r="J68" s="85">
        <f t="shared" si="9"/>
        <v>-0.15311062155928576</v>
      </c>
      <c r="K68" s="80">
        <f>VLOOKUP($C68,'2023'!$C$295:$U$572,VLOOKUP($L$4,Master!$D$9:$G$20,4,FALSE),FALSE)</f>
        <v>66698.27</v>
      </c>
      <c r="L68" s="81">
        <f>VLOOKUP($C68,'2023'!$C$8:$U$285,VLOOKUP($L$4,Master!$D$9:$G$20,4,FALSE),FALSE)</f>
        <v>72942.63</v>
      </c>
      <c r="M68" s="148">
        <f t="shared" si="10"/>
        <v>1.0936210189559639</v>
      </c>
      <c r="N68" s="148">
        <f t="shared" si="11"/>
        <v>1.1813336896317171E-5</v>
      </c>
      <c r="O68" s="81">
        <f t="shared" si="12"/>
        <v>6244.3600000000006</v>
      </c>
      <c r="P68" s="85">
        <f t="shared" si="13"/>
        <v>9.3621018955963933E-2</v>
      </c>
      <c r="Q68" s="76"/>
    </row>
    <row r="69" spans="2:17" s="77" customFormat="1" ht="13" x14ac:dyDescent="0.3">
      <c r="B69" s="70"/>
      <c r="C69" s="78" t="s">
        <v>107</v>
      </c>
      <c r="D69" s="79" t="s">
        <v>383</v>
      </c>
      <c r="E69" s="80">
        <f>VLOOKUP($C69,'2023'!$C$295:$U$572,19,FALSE)</f>
        <v>79857.27</v>
      </c>
      <c r="F69" s="81">
        <f>VLOOKUP($C69,'2023'!$C$8:$U$285,19,FALSE)</f>
        <v>799583.7</v>
      </c>
      <c r="G69" s="82">
        <f t="shared" si="6"/>
        <v>10.012660087178036</v>
      </c>
      <c r="H69" s="83">
        <f t="shared" si="7"/>
        <v>1.294956272471091E-4</v>
      </c>
      <c r="I69" s="84">
        <f t="shared" si="8"/>
        <v>719726.42999999993</v>
      </c>
      <c r="J69" s="85">
        <f t="shared" si="9"/>
        <v>9.0126600871780358</v>
      </c>
      <c r="K69" s="80">
        <f>VLOOKUP($C69,'2023'!$C$295:$U$572,VLOOKUP($L$4,Master!$D$9:$G$20,4,FALSE),FALSE)</f>
        <v>8873.0300000000007</v>
      </c>
      <c r="L69" s="81">
        <f>VLOOKUP($C69,'2023'!$C$8:$U$285,VLOOKUP($L$4,Master!$D$9:$G$20,4,FALSE),FALSE)</f>
        <v>128963.2</v>
      </c>
      <c r="M69" s="148">
        <f t="shared" si="10"/>
        <v>14.534290991915951</v>
      </c>
      <c r="N69" s="148">
        <f t="shared" si="11"/>
        <v>2.0886081689502154E-5</v>
      </c>
      <c r="O69" s="81">
        <f t="shared" si="12"/>
        <v>120090.17</v>
      </c>
      <c r="P69" s="85">
        <f t="shared" si="13"/>
        <v>13.534290991915951</v>
      </c>
      <c r="Q69" s="76"/>
    </row>
    <row r="70" spans="2:17" s="77" customFormat="1" ht="26" x14ac:dyDescent="0.3">
      <c r="B70" s="70"/>
      <c r="C70" s="78" t="s">
        <v>108</v>
      </c>
      <c r="D70" s="79" t="s">
        <v>384</v>
      </c>
      <c r="E70" s="80">
        <f>VLOOKUP($C70,'2023'!$C$295:$U$572,19,FALSE)</f>
        <v>4748310.84</v>
      </c>
      <c r="F70" s="81">
        <f>VLOOKUP($C70,'2023'!$C$8:$U$285,19,FALSE)</f>
        <v>3225730.32</v>
      </c>
      <c r="G70" s="82">
        <f t="shared" si="6"/>
        <v>0.67934270284630316</v>
      </c>
      <c r="H70" s="83">
        <f t="shared" si="7"/>
        <v>5.2241931785054904E-4</v>
      </c>
      <c r="I70" s="84">
        <f t="shared" si="8"/>
        <v>-1522580.52</v>
      </c>
      <c r="J70" s="85">
        <f t="shared" si="9"/>
        <v>-0.3206572971536969</v>
      </c>
      <c r="K70" s="80">
        <f>VLOOKUP($C70,'2023'!$C$295:$U$572,VLOOKUP($L$4,Master!$D$9:$G$20,4,FALSE),FALSE)</f>
        <v>544016.35999999987</v>
      </c>
      <c r="L70" s="81">
        <f>VLOOKUP($C70,'2023'!$C$8:$U$285,VLOOKUP($L$4,Master!$D$9:$G$20,4,FALSE),FALSE)</f>
        <v>402321.56999999995</v>
      </c>
      <c r="M70" s="148">
        <f t="shared" si="10"/>
        <v>0.73953946899685152</v>
      </c>
      <c r="N70" s="148">
        <f t="shared" si="11"/>
        <v>6.5157511417743657E-5</v>
      </c>
      <c r="O70" s="81">
        <f t="shared" si="12"/>
        <v>-141694.78999999992</v>
      </c>
      <c r="P70" s="85">
        <f t="shared" si="13"/>
        <v>-0.26046053100314842</v>
      </c>
      <c r="Q70" s="76"/>
    </row>
    <row r="71" spans="2:17" s="77" customFormat="1" ht="13" x14ac:dyDescent="0.3">
      <c r="B71" s="70"/>
      <c r="C71" s="78" t="s">
        <v>109</v>
      </c>
      <c r="D71" s="79" t="s">
        <v>385</v>
      </c>
      <c r="E71" s="80">
        <f>VLOOKUP($C71,'2023'!$C$295:$U$572,19,FALSE)</f>
        <v>435241.73000000004</v>
      </c>
      <c r="F71" s="81">
        <f>VLOOKUP($C71,'2023'!$C$8:$U$285,19,FALSE)</f>
        <v>323774.19</v>
      </c>
      <c r="G71" s="82">
        <f t="shared" si="6"/>
        <v>0.74389509939683396</v>
      </c>
      <c r="H71" s="83">
        <f t="shared" si="7"/>
        <v>5.2436463900495577E-5</v>
      </c>
      <c r="I71" s="84">
        <f t="shared" si="8"/>
        <v>-111467.54000000004</v>
      </c>
      <c r="J71" s="85">
        <f t="shared" si="9"/>
        <v>-0.25610490060316604</v>
      </c>
      <c r="K71" s="80">
        <f>VLOOKUP($C71,'2023'!$C$295:$U$572,VLOOKUP($L$4,Master!$D$9:$G$20,4,FALSE),FALSE)</f>
        <v>60353.440000000002</v>
      </c>
      <c r="L71" s="81">
        <f>VLOOKUP($C71,'2023'!$C$8:$U$285,VLOOKUP($L$4,Master!$D$9:$G$20,4,FALSE),FALSE)</f>
        <v>53969.930000000008</v>
      </c>
      <c r="M71" s="148">
        <f t="shared" si="10"/>
        <v>0.89423121532094951</v>
      </c>
      <c r="N71" s="148">
        <f t="shared" si="11"/>
        <v>8.740635830661096E-6</v>
      </c>
      <c r="O71" s="81">
        <f t="shared" si="12"/>
        <v>-6383.5099999999948</v>
      </c>
      <c r="P71" s="85">
        <f t="shared" si="13"/>
        <v>-0.10576878467905051</v>
      </c>
      <c r="Q71" s="76"/>
    </row>
    <row r="72" spans="2:17" s="77" customFormat="1" ht="13" x14ac:dyDescent="0.3">
      <c r="B72" s="70"/>
      <c r="C72" s="78" t="s">
        <v>110</v>
      </c>
      <c r="D72" s="79" t="s">
        <v>386</v>
      </c>
      <c r="E72" s="80">
        <f>VLOOKUP($C72,'2023'!$C$295:$U$572,19,FALSE)</f>
        <v>8902565.2599999979</v>
      </c>
      <c r="F72" s="81">
        <f>VLOOKUP($C72,'2023'!$C$8:$U$285,19,FALSE)</f>
        <v>7504868.5999999996</v>
      </c>
      <c r="G72" s="82">
        <f t="shared" si="6"/>
        <v>0.84300068360296432</v>
      </c>
      <c r="H72" s="83">
        <f t="shared" si="7"/>
        <v>1.2154420691218863E-3</v>
      </c>
      <c r="I72" s="84">
        <f t="shared" si="8"/>
        <v>-1397696.6599999983</v>
      </c>
      <c r="J72" s="85">
        <f t="shared" si="9"/>
        <v>-0.15699931639703574</v>
      </c>
      <c r="K72" s="80">
        <f>VLOOKUP($C72,'2023'!$C$295:$U$572,VLOOKUP($L$4,Master!$D$9:$G$20,4,FALSE),FALSE)</f>
        <v>1271828.27</v>
      </c>
      <c r="L72" s="81">
        <f>VLOOKUP($C72,'2023'!$C$8:$U$285,VLOOKUP($L$4,Master!$D$9:$G$20,4,FALSE),FALSE)</f>
        <v>1144630.3799999999</v>
      </c>
      <c r="M72" s="148">
        <f t="shared" si="10"/>
        <v>0.89998815641989138</v>
      </c>
      <c r="N72" s="148">
        <f t="shared" si="11"/>
        <v>1.8537725196773877E-4</v>
      </c>
      <c r="O72" s="81">
        <f t="shared" si="12"/>
        <v>-127197.89000000013</v>
      </c>
      <c r="P72" s="85">
        <f t="shared" si="13"/>
        <v>-0.1000118435801086</v>
      </c>
      <c r="Q72" s="76"/>
    </row>
    <row r="73" spans="2:17" s="77" customFormat="1" ht="26" x14ac:dyDescent="0.3">
      <c r="B73" s="70"/>
      <c r="C73" s="78" t="s">
        <v>111</v>
      </c>
      <c r="D73" s="79" t="s">
        <v>387</v>
      </c>
      <c r="E73" s="80">
        <f>VLOOKUP($C73,'2023'!$C$295:$U$572,19,FALSE)</f>
        <v>363035.24999999994</v>
      </c>
      <c r="F73" s="81">
        <f>VLOOKUP($C73,'2023'!$C$8:$U$285,19,FALSE)</f>
        <v>326134.05</v>
      </c>
      <c r="G73" s="82">
        <f t="shared" si="6"/>
        <v>0.89835367226736262</v>
      </c>
      <c r="H73" s="83">
        <f t="shared" si="7"/>
        <v>5.2818652220386743E-5</v>
      </c>
      <c r="I73" s="84">
        <f t="shared" si="8"/>
        <v>-36901.199999999953</v>
      </c>
      <c r="J73" s="85">
        <f t="shared" si="9"/>
        <v>-0.10164632773263742</v>
      </c>
      <c r="K73" s="80">
        <f>VLOOKUP($C73,'2023'!$C$295:$U$572,VLOOKUP($L$4,Master!$D$9:$G$20,4,FALSE),FALSE)</f>
        <v>46522.869999999995</v>
      </c>
      <c r="L73" s="81">
        <f>VLOOKUP($C73,'2023'!$C$8:$U$285,VLOOKUP($L$4,Master!$D$9:$G$20,4,FALSE),FALSE)</f>
        <v>42231.74</v>
      </c>
      <c r="M73" s="148">
        <f t="shared" si="10"/>
        <v>0.90776299914429193</v>
      </c>
      <c r="N73" s="148">
        <f t="shared" si="11"/>
        <v>6.839591228581608E-6</v>
      </c>
      <c r="O73" s="81">
        <f t="shared" si="12"/>
        <v>-4291.1299999999974</v>
      </c>
      <c r="P73" s="85">
        <f t="shared" si="13"/>
        <v>-9.2237000855708129E-2</v>
      </c>
      <c r="Q73" s="76"/>
    </row>
    <row r="74" spans="2:17" s="77" customFormat="1" ht="13" x14ac:dyDescent="0.3">
      <c r="B74" s="70"/>
      <c r="C74" s="78" t="s">
        <v>112</v>
      </c>
      <c r="D74" s="79" t="s">
        <v>388</v>
      </c>
      <c r="E74" s="80">
        <f>VLOOKUP($C74,'2023'!$C$295:$U$572,19,FALSE)</f>
        <v>12788638.439999996</v>
      </c>
      <c r="F74" s="81">
        <f>VLOOKUP($C74,'2023'!$C$8:$U$285,19,FALSE)</f>
        <v>10880404.42</v>
      </c>
      <c r="G74" s="82">
        <f t="shared" ref="G74:G137" si="14">IFERROR(F74/E74,0)</f>
        <v>0.85078677226252108</v>
      </c>
      <c r="H74" s="83">
        <f t="shared" ref="H74:H137" si="15">F74/$D$4</f>
        <v>1.7621229585722152E-3</v>
      </c>
      <c r="I74" s="84">
        <f t="shared" ref="I74:I137" si="16">F74-E74</f>
        <v>-1908234.0199999958</v>
      </c>
      <c r="J74" s="85">
        <f t="shared" ref="J74:J137" si="17">IFERROR(I74/E74,0)</f>
        <v>-0.14921322773747886</v>
      </c>
      <c r="K74" s="80">
        <f>VLOOKUP($C74,'2023'!$C$295:$U$572,VLOOKUP($L$4,Master!$D$9:$G$20,4,FALSE),FALSE)</f>
        <v>1461645.5399999991</v>
      </c>
      <c r="L74" s="81">
        <f>VLOOKUP($C74,'2023'!$C$8:$U$285,VLOOKUP($L$4,Master!$D$9:$G$20,4,FALSE),FALSE)</f>
        <v>1447027.28</v>
      </c>
      <c r="M74" s="148">
        <f t="shared" ref="M74:M137" si="18">IFERROR(L74/K74,0)</f>
        <v>0.98999876536413944</v>
      </c>
      <c r="N74" s="148">
        <f t="shared" ref="N74:N137" si="19">L74/$D$4</f>
        <v>2.3435158228873125E-4</v>
      </c>
      <c r="O74" s="81">
        <f t="shared" ref="O74:O137" si="20">L74-K74</f>
        <v>-14618.259999999078</v>
      </c>
      <c r="P74" s="85">
        <f t="shared" ref="P74:P137" si="21">IFERROR(O74/K74,0)</f>
        <v>-1.0001234635860543E-2</v>
      </c>
      <c r="Q74" s="76"/>
    </row>
    <row r="75" spans="2:17" s="77" customFormat="1" ht="26" x14ac:dyDescent="0.3">
      <c r="B75" s="70"/>
      <c r="C75" s="78" t="s">
        <v>113</v>
      </c>
      <c r="D75" s="79" t="s">
        <v>389</v>
      </c>
      <c r="E75" s="80">
        <f>VLOOKUP($C75,'2023'!$C$295:$U$572,19,FALSE)</f>
        <v>0</v>
      </c>
      <c r="F75" s="81">
        <f>VLOOKUP($C75,'2023'!$C$8:$U$285,19,FALSE)</f>
        <v>0</v>
      </c>
      <c r="G75" s="82">
        <f t="shared" si="14"/>
        <v>0</v>
      </c>
      <c r="H75" s="83">
        <f t="shared" si="15"/>
        <v>0</v>
      </c>
      <c r="I75" s="84">
        <f t="shared" si="16"/>
        <v>0</v>
      </c>
      <c r="J75" s="85">
        <f t="shared" si="17"/>
        <v>0</v>
      </c>
      <c r="K75" s="80">
        <f>VLOOKUP($C75,'2023'!$C$295:$U$572,VLOOKUP($L$4,Master!$D$9:$G$20,4,FALSE),FALSE)</f>
        <v>0</v>
      </c>
      <c r="L75" s="81">
        <f>VLOOKUP($C75,'2023'!$C$8:$U$285,VLOOKUP($L$4,Master!$D$9:$G$20,4,FALSE),FALSE)</f>
        <v>0</v>
      </c>
      <c r="M75" s="148">
        <f t="shared" si="18"/>
        <v>0</v>
      </c>
      <c r="N75" s="148">
        <f t="shared" si="19"/>
        <v>0</v>
      </c>
      <c r="O75" s="81">
        <f t="shared" si="20"/>
        <v>0</v>
      </c>
      <c r="P75" s="85">
        <f t="shared" si="21"/>
        <v>0</v>
      </c>
      <c r="Q75" s="76"/>
    </row>
    <row r="76" spans="2:17" s="77" customFormat="1" ht="13" x14ac:dyDescent="0.3">
      <c r="B76" s="70"/>
      <c r="C76" s="78" t="s">
        <v>114</v>
      </c>
      <c r="D76" s="79" t="s">
        <v>390</v>
      </c>
      <c r="E76" s="80">
        <f>VLOOKUP($C76,'2023'!$C$295:$U$572,19,FALSE)</f>
        <v>0</v>
      </c>
      <c r="F76" s="81">
        <f>VLOOKUP($C76,'2023'!$C$8:$U$285,19,FALSE)</f>
        <v>0</v>
      </c>
      <c r="G76" s="82">
        <f t="shared" si="14"/>
        <v>0</v>
      </c>
      <c r="H76" s="83">
        <f t="shared" si="15"/>
        <v>0</v>
      </c>
      <c r="I76" s="84">
        <f t="shared" si="16"/>
        <v>0</v>
      </c>
      <c r="J76" s="85">
        <f t="shared" si="17"/>
        <v>0</v>
      </c>
      <c r="K76" s="80">
        <f>VLOOKUP($C76,'2023'!$C$295:$U$572,VLOOKUP($L$4,Master!$D$9:$G$20,4,FALSE),FALSE)</f>
        <v>0</v>
      </c>
      <c r="L76" s="81">
        <f>VLOOKUP($C76,'2023'!$C$8:$U$285,VLOOKUP($L$4,Master!$D$9:$G$20,4,FALSE),FALSE)</f>
        <v>0</v>
      </c>
      <c r="M76" s="148">
        <f t="shared" si="18"/>
        <v>0</v>
      </c>
      <c r="N76" s="148">
        <f t="shared" si="19"/>
        <v>0</v>
      </c>
      <c r="O76" s="81">
        <f t="shared" si="20"/>
        <v>0</v>
      </c>
      <c r="P76" s="85">
        <f t="shared" si="21"/>
        <v>0</v>
      </c>
      <c r="Q76" s="76"/>
    </row>
    <row r="77" spans="2:17" s="77" customFormat="1" ht="13" x14ac:dyDescent="0.3">
      <c r="B77" s="70"/>
      <c r="C77" s="78" t="s">
        <v>115</v>
      </c>
      <c r="D77" s="79" t="s">
        <v>391</v>
      </c>
      <c r="E77" s="80">
        <f>VLOOKUP($C77,'2023'!$C$295:$U$572,19,FALSE)</f>
        <v>0</v>
      </c>
      <c r="F77" s="81">
        <f>VLOOKUP($C77,'2023'!$C$8:$U$285,19,FALSE)</f>
        <v>0</v>
      </c>
      <c r="G77" s="82">
        <f t="shared" si="14"/>
        <v>0</v>
      </c>
      <c r="H77" s="83">
        <f t="shared" si="15"/>
        <v>0</v>
      </c>
      <c r="I77" s="84">
        <f t="shared" si="16"/>
        <v>0</v>
      </c>
      <c r="J77" s="85">
        <f t="shared" si="17"/>
        <v>0</v>
      </c>
      <c r="K77" s="80">
        <f>VLOOKUP($C77,'2023'!$C$295:$U$572,VLOOKUP($L$4,Master!$D$9:$G$20,4,FALSE),FALSE)</f>
        <v>0</v>
      </c>
      <c r="L77" s="81">
        <f>VLOOKUP($C77,'2023'!$C$8:$U$285,VLOOKUP($L$4,Master!$D$9:$G$20,4,FALSE),FALSE)</f>
        <v>0</v>
      </c>
      <c r="M77" s="148">
        <f t="shared" si="18"/>
        <v>0</v>
      </c>
      <c r="N77" s="148">
        <f t="shared" si="19"/>
        <v>0</v>
      </c>
      <c r="O77" s="81">
        <f t="shared" si="20"/>
        <v>0</v>
      </c>
      <c r="P77" s="85">
        <f t="shared" si="21"/>
        <v>0</v>
      </c>
      <c r="Q77" s="76"/>
    </row>
    <row r="78" spans="2:17" s="77" customFormat="1" ht="26" x14ac:dyDescent="0.3">
      <c r="B78" s="70"/>
      <c r="C78" s="78" t="s">
        <v>116</v>
      </c>
      <c r="D78" s="79" t="s">
        <v>392</v>
      </c>
      <c r="E78" s="80">
        <f>VLOOKUP($C78,'2023'!$C$295:$U$572,19,FALSE)</f>
        <v>0</v>
      </c>
      <c r="F78" s="81">
        <f>VLOOKUP($C78,'2023'!$C$8:$U$285,19,FALSE)</f>
        <v>0</v>
      </c>
      <c r="G78" s="82">
        <f t="shared" si="14"/>
        <v>0</v>
      </c>
      <c r="H78" s="83">
        <f t="shared" si="15"/>
        <v>0</v>
      </c>
      <c r="I78" s="84">
        <f t="shared" si="16"/>
        <v>0</v>
      </c>
      <c r="J78" s="85">
        <f t="shared" si="17"/>
        <v>0</v>
      </c>
      <c r="K78" s="80">
        <f>VLOOKUP($C78,'2023'!$C$295:$U$572,VLOOKUP($L$4,Master!$D$9:$G$20,4,FALSE),FALSE)</f>
        <v>0</v>
      </c>
      <c r="L78" s="81">
        <f>VLOOKUP($C78,'2023'!$C$8:$U$285,VLOOKUP($L$4,Master!$D$9:$G$20,4,FALSE),FALSE)</f>
        <v>0</v>
      </c>
      <c r="M78" s="148">
        <f t="shared" si="18"/>
        <v>0</v>
      </c>
      <c r="N78" s="148">
        <f t="shared" si="19"/>
        <v>0</v>
      </c>
      <c r="O78" s="81">
        <f t="shared" si="20"/>
        <v>0</v>
      </c>
      <c r="P78" s="85">
        <f t="shared" si="21"/>
        <v>0</v>
      </c>
      <c r="Q78" s="76"/>
    </row>
    <row r="79" spans="2:17" s="77" customFormat="1" ht="13" x14ac:dyDescent="0.3">
      <c r="B79" s="70"/>
      <c r="C79" s="78" t="s">
        <v>117</v>
      </c>
      <c r="D79" s="79" t="s">
        <v>393</v>
      </c>
      <c r="E79" s="80">
        <f>VLOOKUP($C79,'2023'!$C$295:$U$572,19,FALSE)</f>
        <v>63553091.870000005</v>
      </c>
      <c r="F79" s="81">
        <f>VLOOKUP($C79,'2023'!$C$8:$U$285,19,FALSE)</f>
        <v>59957879.579999961</v>
      </c>
      <c r="G79" s="82">
        <f t="shared" si="14"/>
        <v>0.94342978155407176</v>
      </c>
      <c r="H79" s="83">
        <f t="shared" si="15"/>
        <v>9.7104070838596769E-3</v>
      </c>
      <c r="I79" s="84">
        <f t="shared" si="16"/>
        <v>-3595212.2900000438</v>
      </c>
      <c r="J79" s="85">
        <f t="shared" si="17"/>
        <v>-5.6570218445928203E-2</v>
      </c>
      <c r="K79" s="80">
        <f>VLOOKUP($C79,'2023'!$C$295:$U$572,VLOOKUP($L$4,Master!$D$9:$G$20,4,FALSE),FALSE)</f>
        <v>7055995.1100000013</v>
      </c>
      <c r="L79" s="81">
        <f>VLOOKUP($C79,'2023'!$C$8:$U$285,VLOOKUP($L$4,Master!$D$9:$G$20,4,FALSE),FALSE)</f>
        <v>6463287.9299999932</v>
      </c>
      <c r="M79" s="148">
        <f t="shared" si="18"/>
        <v>0.91599949110508838</v>
      </c>
      <c r="N79" s="148">
        <f t="shared" si="19"/>
        <v>1.0467541103877163E-3</v>
      </c>
      <c r="O79" s="81">
        <f t="shared" si="20"/>
        <v>-592707.18000000808</v>
      </c>
      <c r="P79" s="85">
        <f t="shared" si="21"/>
        <v>-8.4000508894911632E-2</v>
      </c>
      <c r="Q79" s="76"/>
    </row>
    <row r="80" spans="2:17" s="77" customFormat="1" ht="26" x14ac:dyDescent="0.3">
      <c r="B80" s="70"/>
      <c r="C80" s="78" t="s">
        <v>118</v>
      </c>
      <c r="D80" s="79" t="s">
        <v>394</v>
      </c>
      <c r="E80" s="80">
        <f>VLOOKUP($C80,'2023'!$C$295:$U$572,19,FALSE)</f>
        <v>195960.76</v>
      </c>
      <c r="F80" s="81">
        <f>VLOOKUP($C80,'2023'!$C$8:$U$285,19,FALSE)</f>
        <v>174275.96</v>
      </c>
      <c r="G80" s="82">
        <f t="shared" si="14"/>
        <v>0.88934111094486457</v>
      </c>
      <c r="H80" s="83">
        <f t="shared" si="15"/>
        <v>2.8224655848152106E-5</v>
      </c>
      <c r="I80" s="84">
        <f t="shared" si="16"/>
        <v>-21684.800000000017</v>
      </c>
      <c r="J80" s="85">
        <f t="shared" si="17"/>
        <v>-0.11065888905513541</v>
      </c>
      <c r="K80" s="80">
        <f>VLOOKUP($C80,'2023'!$C$295:$U$572,VLOOKUP($L$4,Master!$D$9:$G$20,4,FALSE),FALSE)</f>
        <v>26680.04</v>
      </c>
      <c r="L80" s="81">
        <f>VLOOKUP($C80,'2023'!$C$8:$U$285,VLOOKUP($L$4,Master!$D$9:$G$20,4,FALSE),FALSE)</f>
        <v>0</v>
      </c>
      <c r="M80" s="148">
        <f t="shared" si="18"/>
        <v>0</v>
      </c>
      <c r="N80" s="148">
        <f t="shared" si="19"/>
        <v>0</v>
      </c>
      <c r="O80" s="81">
        <f t="shared" si="20"/>
        <v>-26680.04</v>
      </c>
      <c r="P80" s="85">
        <f t="shared" si="21"/>
        <v>-1</v>
      </c>
      <c r="Q80" s="76"/>
    </row>
    <row r="81" spans="2:17" s="77" customFormat="1" ht="13" x14ac:dyDescent="0.3">
      <c r="B81" s="70"/>
      <c r="C81" s="78" t="s">
        <v>119</v>
      </c>
      <c r="D81" s="79" t="s">
        <v>395</v>
      </c>
      <c r="E81" s="80">
        <f>VLOOKUP($C81,'2023'!$C$295:$U$572,19,FALSE)</f>
        <v>0</v>
      </c>
      <c r="F81" s="81">
        <f>VLOOKUP($C81,'2023'!$C$8:$U$285,19,FALSE)</f>
        <v>0</v>
      </c>
      <c r="G81" s="82">
        <f t="shared" si="14"/>
        <v>0</v>
      </c>
      <c r="H81" s="83">
        <f t="shared" si="15"/>
        <v>0</v>
      </c>
      <c r="I81" s="84">
        <f t="shared" si="16"/>
        <v>0</v>
      </c>
      <c r="J81" s="85">
        <f t="shared" si="17"/>
        <v>0</v>
      </c>
      <c r="K81" s="80">
        <f>VLOOKUP($C81,'2023'!$C$295:$U$572,VLOOKUP($L$4,Master!$D$9:$G$20,4,FALSE),FALSE)</f>
        <v>0</v>
      </c>
      <c r="L81" s="81">
        <f>VLOOKUP($C81,'2023'!$C$8:$U$285,VLOOKUP($L$4,Master!$D$9:$G$20,4,FALSE),FALSE)</f>
        <v>0</v>
      </c>
      <c r="M81" s="148">
        <f t="shared" si="18"/>
        <v>0</v>
      </c>
      <c r="N81" s="148">
        <f t="shared" si="19"/>
        <v>0</v>
      </c>
      <c r="O81" s="81">
        <f t="shared" si="20"/>
        <v>0</v>
      </c>
      <c r="P81" s="85">
        <f t="shared" si="21"/>
        <v>0</v>
      </c>
      <c r="Q81" s="76"/>
    </row>
    <row r="82" spans="2:17" s="77" customFormat="1" ht="13" x14ac:dyDescent="0.3">
      <c r="B82" s="70"/>
      <c r="C82" s="78" t="s">
        <v>120</v>
      </c>
      <c r="D82" s="79" t="s">
        <v>396</v>
      </c>
      <c r="E82" s="80">
        <f>VLOOKUP($C82,'2023'!$C$295:$U$572,19,FALSE)</f>
        <v>0</v>
      </c>
      <c r="F82" s="81">
        <f>VLOOKUP($C82,'2023'!$C$8:$U$285,19,FALSE)</f>
        <v>0</v>
      </c>
      <c r="G82" s="82">
        <f t="shared" si="14"/>
        <v>0</v>
      </c>
      <c r="H82" s="83">
        <f t="shared" si="15"/>
        <v>0</v>
      </c>
      <c r="I82" s="84">
        <f t="shared" si="16"/>
        <v>0</v>
      </c>
      <c r="J82" s="85">
        <f t="shared" si="17"/>
        <v>0</v>
      </c>
      <c r="K82" s="80">
        <f>VLOOKUP($C82,'2023'!$C$295:$U$572,VLOOKUP($L$4,Master!$D$9:$G$20,4,FALSE),FALSE)</f>
        <v>0</v>
      </c>
      <c r="L82" s="81">
        <f>VLOOKUP($C82,'2023'!$C$8:$U$285,VLOOKUP($L$4,Master!$D$9:$G$20,4,FALSE),FALSE)</f>
        <v>0</v>
      </c>
      <c r="M82" s="148">
        <f t="shared" si="18"/>
        <v>0</v>
      </c>
      <c r="N82" s="148">
        <f t="shared" si="19"/>
        <v>0</v>
      </c>
      <c r="O82" s="81">
        <f t="shared" si="20"/>
        <v>0</v>
      </c>
      <c r="P82" s="85">
        <f t="shared" si="21"/>
        <v>0</v>
      </c>
      <c r="Q82" s="76"/>
    </row>
    <row r="83" spans="2:17" s="77" customFormat="1" ht="13" x14ac:dyDescent="0.3">
      <c r="B83" s="70"/>
      <c r="C83" s="78" t="s">
        <v>121</v>
      </c>
      <c r="D83" s="79" t="s">
        <v>397</v>
      </c>
      <c r="E83" s="80">
        <f>VLOOKUP($C83,'2023'!$C$295:$U$572,19,FALSE)</f>
        <v>0</v>
      </c>
      <c r="F83" s="81">
        <f>VLOOKUP($C83,'2023'!$C$8:$U$285,19,FALSE)</f>
        <v>0</v>
      </c>
      <c r="G83" s="82">
        <f t="shared" si="14"/>
        <v>0</v>
      </c>
      <c r="H83" s="83">
        <f t="shared" si="15"/>
        <v>0</v>
      </c>
      <c r="I83" s="84">
        <f t="shared" si="16"/>
        <v>0</v>
      </c>
      <c r="J83" s="85">
        <f t="shared" si="17"/>
        <v>0</v>
      </c>
      <c r="K83" s="80">
        <f>VLOOKUP($C83,'2023'!$C$295:$U$572,VLOOKUP($L$4,Master!$D$9:$G$20,4,FALSE),FALSE)</f>
        <v>0</v>
      </c>
      <c r="L83" s="81">
        <f>VLOOKUP($C83,'2023'!$C$8:$U$285,VLOOKUP($L$4,Master!$D$9:$G$20,4,FALSE),FALSE)</f>
        <v>0</v>
      </c>
      <c r="M83" s="148">
        <f t="shared" si="18"/>
        <v>0</v>
      </c>
      <c r="N83" s="148">
        <f t="shared" si="19"/>
        <v>0</v>
      </c>
      <c r="O83" s="81">
        <f t="shared" si="20"/>
        <v>0</v>
      </c>
      <c r="P83" s="85">
        <f t="shared" si="21"/>
        <v>0</v>
      </c>
      <c r="Q83" s="76"/>
    </row>
    <row r="84" spans="2:17" s="77" customFormat="1" ht="26" x14ac:dyDescent="0.3">
      <c r="B84" s="70"/>
      <c r="C84" s="78" t="s">
        <v>122</v>
      </c>
      <c r="D84" s="79" t="s">
        <v>398</v>
      </c>
      <c r="E84" s="80">
        <f>VLOOKUP($C84,'2023'!$C$295:$U$572,19,FALSE)</f>
        <v>9906401.2400000002</v>
      </c>
      <c r="F84" s="81">
        <f>VLOOKUP($C84,'2023'!$C$8:$U$285,19,FALSE)</f>
        <v>3651525.5</v>
      </c>
      <c r="G84" s="82">
        <f t="shared" si="14"/>
        <v>0.36860262486198264</v>
      </c>
      <c r="H84" s="83">
        <f t="shared" si="15"/>
        <v>5.9137846986039586E-4</v>
      </c>
      <c r="I84" s="84">
        <f t="shared" si="16"/>
        <v>-6254875.7400000002</v>
      </c>
      <c r="J84" s="85">
        <f t="shared" si="17"/>
        <v>-0.6313973751380173</v>
      </c>
      <c r="K84" s="80">
        <f>VLOOKUP($C84,'2023'!$C$295:$U$572,VLOOKUP($L$4,Master!$D$9:$G$20,4,FALSE),FALSE)</f>
        <v>1231200.1600000004</v>
      </c>
      <c r="L84" s="81">
        <f>VLOOKUP($C84,'2023'!$C$8:$U$285,VLOOKUP($L$4,Master!$D$9:$G$20,4,FALSE),FALSE)</f>
        <v>2718175.04</v>
      </c>
      <c r="M84" s="148">
        <f t="shared" si="18"/>
        <v>2.2077442225153701</v>
      </c>
      <c r="N84" s="148">
        <f t="shared" si="19"/>
        <v>4.4021880607650701E-4</v>
      </c>
      <c r="O84" s="81">
        <f t="shared" si="20"/>
        <v>1486974.8799999997</v>
      </c>
      <c r="P84" s="85">
        <f t="shared" si="21"/>
        <v>1.2077442225153701</v>
      </c>
      <c r="Q84" s="76"/>
    </row>
    <row r="85" spans="2:17" s="77" customFormat="1" ht="26" x14ac:dyDescent="0.3">
      <c r="B85" s="70"/>
      <c r="C85" s="78" t="s">
        <v>123</v>
      </c>
      <c r="D85" s="79" t="s">
        <v>399</v>
      </c>
      <c r="E85" s="80">
        <f>VLOOKUP($C85,'2023'!$C$295:$U$572,19,FALSE)</f>
        <v>7604952.1100000013</v>
      </c>
      <c r="F85" s="81">
        <f>VLOOKUP($C85,'2023'!$C$8:$U$285,19,FALSE)</f>
        <v>7580901.8799999999</v>
      </c>
      <c r="G85" s="82">
        <f t="shared" si="14"/>
        <v>0.99683755667989327</v>
      </c>
      <c r="H85" s="83">
        <f t="shared" si="15"/>
        <v>1.2277559485634696E-3</v>
      </c>
      <c r="I85" s="84">
        <f t="shared" si="16"/>
        <v>-24050.230000001378</v>
      </c>
      <c r="J85" s="85">
        <f t="shared" si="17"/>
        <v>-3.1624433201067684E-3</v>
      </c>
      <c r="K85" s="80">
        <f>VLOOKUP($C85,'2023'!$C$295:$U$572,VLOOKUP($L$4,Master!$D$9:$G$20,4,FALSE),FALSE)</f>
        <v>543492.23</v>
      </c>
      <c r="L85" s="81">
        <f>VLOOKUP($C85,'2023'!$C$8:$U$285,VLOOKUP($L$4,Master!$D$9:$G$20,4,FALSE),FALSE)</f>
        <v>462623.58999999997</v>
      </c>
      <c r="M85" s="148">
        <f t="shared" si="18"/>
        <v>0.85120552689410112</v>
      </c>
      <c r="N85" s="148">
        <f t="shared" si="19"/>
        <v>7.4923653354063411E-5</v>
      </c>
      <c r="O85" s="81">
        <f t="shared" si="20"/>
        <v>-80868.640000000014</v>
      </c>
      <c r="P85" s="85">
        <f t="shared" si="21"/>
        <v>-0.14879447310589888</v>
      </c>
      <c r="Q85" s="76"/>
    </row>
    <row r="86" spans="2:17" s="77" customFormat="1" ht="13" x14ac:dyDescent="0.3">
      <c r="B86" s="70"/>
      <c r="C86" s="78" t="s">
        <v>124</v>
      </c>
      <c r="D86" s="79" t="s">
        <v>391</v>
      </c>
      <c r="E86" s="80">
        <f>VLOOKUP($C86,'2023'!$C$295:$U$572,19,FALSE)</f>
        <v>1856915.3400000003</v>
      </c>
      <c r="F86" s="81">
        <f>VLOOKUP($C86,'2023'!$C$8:$U$285,19,FALSE)</f>
        <v>461255.14999999997</v>
      </c>
      <c r="G86" s="82">
        <f t="shared" si="14"/>
        <v>0.24839858881234719</v>
      </c>
      <c r="H86" s="83">
        <f t="shared" si="15"/>
        <v>7.4702029281248979E-5</v>
      </c>
      <c r="I86" s="84">
        <f t="shared" si="16"/>
        <v>-1395660.1900000004</v>
      </c>
      <c r="J86" s="85">
        <f t="shared" si="17"/>
        <v>-0.75160141118765289</v>
      </c>
      <c r="K86" s="80">
        <f>VLOOKUP($C86,'2023'!$C$295:$U$572,VLOOKUP($L$4,Master!$D$9:$G$20,4,FALSE),FALSE)</f>
        <v>265273.60000000003</v>
      </c>
      <c r="L86" s="81">
        <f>VLOOKUP($C86,'2023'!$C$8:$U$285,VLOOKUP($L$4,Master!$D$9:$G$20,4,FALSE),FALSE)</f>
        <v>20391.059999999998</v>
      </c>
      <c r="M86" s="148">
        <f t="shared" si="18"/>
        <v>7.6868033607565903E-2</v>
      </c>
      <c r="N86" s="148">
        <f t="shared" si="19"/>
        <v>3.3024098727043042E-6</v>
      </c>
      <c r="O86" s="81">
        <f t="shared" si="20"/>
        <v>-244882.54000000004</v>
      </c>
      <c r="P86" s="85">
        <f t="shared" si="21"/>
        <v>-0.92313196639243411</v>
      </c>
      <c r="Q86" s="76"/>
    </row>
    <row r="87" spans="2:17" s="77" customFormat="1" ht="13" x14ac:dyDescent="0.3">
      <c r="B87" s="70"/>
      <c r="C87" s="78" t="s">
        <v>125</v>
      </c>
      <c r="D87" s="79" t="s">
        <v>395</v>
      </c>
      <c r="E87" s="80">
        <f>VLOOKUP($C87,'2023'!$C$295:$U$572,19,FALSE)</f>
        <v>5493832.6899999985</v>
      </c>
      <c r="F87" s="81">
        <f>VLOOKUP($C87,'2023'!$C$8:$U$285,19,FALSE)</f>
        <v>4987730.09</v>
      </c>
      <c r="G87" s="82">
        <f t="shared" si="14"/>
        <v>0.90787804642809411</v>
      </c>
      <c r="H87" s="83">
        <f t="shared" si="15"/>
        <v>8.0778189518349367E-4</v>
      </c>
      <c r="I87" s="84">
        <f t="shared" si="16"/>
        <v>-506102.5999999987</v>
      </c>
      <c r="J87" s="85">
        <f t="shared" si="17"/>
        <v>-9.212195357190589E-2</v>
      </c>
      <c r="K87" s="80">
        <f>VLOOKUP($C87,'2023'!$C$295:$U$572,VLOOKUP($L$4,Master!$D$9:$G$20,4,FALSE),FALSE)</f>
        <v>626038.72</v>
      </c>
      <c r="L87" s="81">
        <f>VLOOKUP($C87,'2023'!$C$8:$U$285,VLOOKUP($L$4,Master!$D$9:$G$20,4,FALSE),FALSE)</f>
        <v>570770.14</v>
      </c>
      <c r="M87" s="148">
        <f t="shared" si="18"/>
        <v>0.91171699411819129</v>
      </c>
      <c r="N87" s="148">
        <f t="shared" si="19"/>
        <v>9.2438399248534323E-5</v>
      </c>
      <c r="O87" s="81">
        <f t="shared" si="20"/>
        <v>-55268.579999999958</v>
      </c>
      <c r="P87" s="85">
        <f t="shared" si="21"/>
        <v>-8.8283005881808652E-2</v>
      </c>
      <c r="Q87" s="76"/>
    </row>
    <row r="88" spans="2:17" s="77" customFormat="1" ht="13" x14ac:dyDescent="0.3">
      <c r="B88" s="70"/>
      <c r="C88" s="78" t="s">
        <v>126</v>
      </c>
      <c r="D88" s="79" t="s">
        <v>400</v>
      </c>
      <c r="E88" s="80">
        <f>VLOOKUP($C88,'2023'!$C$295:$U$572,19,FALSE)</f>
        <v>2666716.9499999993</v>
      </c>
      <c r="F88" s="81">
        <f>VLOOKUP($C88,'2023'!$C$8:$U$285,19,FALSE)</f>
        <v>1639621.76</v>
      </c>
      <c r="G88" s="82">
        <f t="shared" si="14"/>
        <v>0.61484656629943435</v>
      </c>
      <c r="H88" s="83">
        <f t="shared" si="15"/>
        <v>2.6554299225860787E-4</v>
      </c>
      <c r="I88" s="84">
        <f t="shared" si="16"/>
        <v>-1027095.1899999992</v>
      </c>
      <c r="J88" s="85">
        <f t="shared" si="17"/>
        <v>-0.3851534337005656</v>
      </c>
      <c r="K88" s="80">
        <f>VLOOKUP($C88,'2023'!$C$295:$U$572,VLOOKUP($L$4,Master!$D$9:$G$20,4,FALSE),FALSE)</f>
        <v>323784.96999999991</v>
      </c>
      <c r="L88" s="81">
        <f>VLOOKUP($C88,'2023'!$C$8:$U$285,VLOOKUP($L$4,Master!$D$9:$G$20,4,FALSE),FALSE)</f>
        <v>141337.59000000003</v>
      </c>
      <c r="M88" s="148">
        <f t="shared" si="18"/>
        <v>0.43651683399634045</v>
      </c>
      <c r="N88" s="148">
        <f t="shared" si="19"/>
        <v>2.2890161305995534E-5</v>
      </c>
      <c r="O88" s="81">
        <f t="shared" si="20"/>
        <v>-182447.37999999989</v>
      </c>
      <c r="P88" s="85">
        <f t="shared" si="21"/>
        <v>-0.56348316600365955</v>
      </c>
      <c r="Q88" s="76"/>
    </row>
    <row r="89" spans="2:17" s="77" customFormat="1" ht="13" x14ac:dyDescent="0.3">
      <c r="B89" s="70"/>
      <c r="C89" s="78" t="s">
        <v>127</v>
      </c>
      <c r="D89" s="79" t="s">
        <v>401</v>
      </c>
      <c r="E89" s="80">
        <f>VLOOKUP($C89,'2023'!$C$295:$U$572,19,FALSE)</f>
        <v>1741073.0700000003</v>
      </c>
      <c r="F89" s="81">
        <f>VLOOKUP($C89,'2023'!$C$8:$U$285,19,FALSE)</f>
        <v>1323887.7</v>
      </c>
      <c r="G89" s="82">
        <f t="shared" si="14"/>
        <v>0.76038606466987613</v>
      </c>
      <c r="H89" s="83">
        <f t="shared" si="15"/>
        <v>2.1440865805072394E-4</v>
      </c>
      <c r="I89" s="84">
        <f t="shared" si="16"/>
        <v>-417185.37000000034</v>
      </c>
      <c r="J89" s="85">
        <f t="shared" si="17"/>
        <v>-0.2396139353301239</v>
      </c>
      <c r="K89" s="80">
        <f>VLOOKUP($C89,'2023'!$C$295:$U$572,VLOOKUP($L$4,Master!$D$9:$G$20,4,FALSE),FALSE)</f>
        <v>203511.23000000004</v>
      </c>
      <c r="L89" s="81">
        <f>VLOOKUP($C89,'2023'!$C$8:$U$285,VLOOKUP($L$4,Master!$D$9:$G$20,4,FALSE),FALSE)</f>
        <v>136078.41</v>
      </c>
      <c r="M89" s="148">
        <f t="shared" si="18"/>
        <v>0.66865307629461024</v>
      </c>
      <c r="N89" s="148">
        <f t="shared" si="19"/>
        <v>2.2038417063453503E-5</v>
      </c>
      <c r="O89" s="81">
        <f t="shared" si="20"/>
        <v>-67432.820000000036</v>
      </c>
      <c r="P89" s="85">
        <f t="shared" si="21"/>
        <v>-0.33134692370538976</v>
      </c>
      <c r="Q89" s="76"/>
    </row>
    <row r="90" spans="2:17" s="77" customFormat="1" ht="13" x14ac:dyDescent="0.3">
      <c r="B90" s="70"/>
      <c r="C90" s="78" t="s">
        <v>128</v>
      </c>
      <c r="D90" s="79" t="s">
        <v>402</v>
      </c>
      <c r="E90" s="80">
        <f>VLOOKUP($C90,'2023'!$C$295:$U$572,19,FALSE)</f>
        <v>27951616.630000006</v>
      </c>
      <c r="F90" s="81">
        <f>VLOOKUP($C90,'2023'!$C$8:$U$285,19,FALSE)</f>
        <v>23869531.330000002</v>
      </c>
      <c r="G90" s="82">
        <f t="shared" si="14"/>
        <v>0.85395888352236593</v>
      </c>
      <c r="H90" s="83">
        <f t="shared" si="15"/>
        <v>3.8657615602630132E-3</v>
      </c>
      <c r="I90" s="84">
        <f t="shared" si="16"/>
        <v>-4082085.3000000045</v>
      </c>
      <c r="J90" s="85">
        <f t="shared" si="17"/>
        <v>-0.14604111647763407</v>
      </c>
      <c r="K90" s="80">
        <f>VLOOKUP($C90,'2023'!$C$295:$U$572,VLOOKUP($L$4,Master!$D$9:$G$20,4,FALSE),FALSE)</f>
        <v>3320230.9900000007</v>
      </c>
      <c r="L90" s="81">
        <f>VLOOKUP($C90,'2023'!$C$8:$U$285,VLOOKUP($L$4,Master!$D$9:$G$20,4,FALSE),FALSE)</f>
        <v>3194910.7899999991</v>
      </c>
      <c r="M90" s="148">
        <f t="shared" si="18"/>
        <v>0.96225557788676574</v>
      </c>
      <c r="N90" s="148">
        <f t="shared" si="19"/>
        <v>5.1742797752081092E-4</v>
      </c>
      <c r="O90" s="81">
        <f t="shared" si="20"/>
        <v>-125320.20000000158</v>
      </c>
      <c r="P90" s="85">
        <f t="shared" si="21"/>
        <v>-3.774442211323422E-2</v>
      </c>
      <c r="Q90" s="76"/>
    </row>
    <row r="91" spans="2:17" s="77" customFormat="1" ht="13" x14ac:dyDescent="0.3">
      <c r="B91" s="70"/>
      <c r="C91" s="78" t="s">
        <v>129</v>
      </c>
      <c r="D91" s="79" t="s">
        <v>403</v>
      </c>
      <c r="E91" s="80">
        <f>VLOOKUP($C91,'2023'!$C$295:$U$572,19,FALSE)</f>
        <v>877421.71999999986</v>
      </c>
      <c r="F91" s="81">
        <f>VLOOKUP($C91,'2023'!$C$8:$U$285,19,FALSE)</f>
        <v>635838.03999999992</v>
      </c>
      <c r="G91" s="82">
        <f t="shared" si="14"/>
        <v>0.72466640100953961</v>
      </c>
      <c r="H91" s="83">
        <f t="shared" si="15"/>
        <v>1.0297639361254169E-4</v>
      </c>
      <c r="I91" s="84">
        <f t="shared" si="16"/>
        <v>-241583.67999999993</v>
      </c>
      <c r="J91" s="85">
        <f t="shared" si="17"/>
        <v>-0.27533359899046034</v>
      </c>
      <c r="K91" s="80">
        <f>VLOOKUP($C91,'2023'!$C$295:$U$572,VLOOKUP($L$4,Master!$D$9:$G$20,4,FALSE),FALSE)</f>
        <v>106370.85</v>
      </c>
      <c r="L91" s="81">
        <f>VLOOKUP($C91,'2023'!$C$8:$U$285,VLOOKUP($L$4,Master!$D$9:$G$20,4,FALSE),FALSE)</f>
        <v>77429.490000000005</v>
      </c>
      <c r="M91" s="148">
        <f t="shared" si="18"/>
        <v>0.72792019618156667</v>
      </c>
      <c r="N91" s="148">
        <f t="shared" si="19"/>
        <v>1.2540000971722865E-5</v>
      </c>
      <c r="O91" s="81">
        <f t="shared" si="20"/>
        <v>-28941.360000000001</v>
      </c>
      <c r="P91" s="85">
        <f t="shared" si="21"/>
        <v>-0.27207980381843333</v>
      </c>
      <c r="Q91" s="76"/>
    </row>
    <row r="92" spans="2:17" s="77" customFormat="1" ht="13" x14ac:dyDescent="0.3">
      <c r="B92" s="70"/>
      <c r="C92" s="78" t="s">
        <v>130</v>
      </c>
      <c r="D92" s="79" t="s">
        <v>404</v>
      </c>
      <c r="E92" s="80">
        <f>VLOOKUP($C92,'2023'!$C$295:$U$572,19,FALSE)</f>
        <v>979345.87000000011</v>
      </c>
      <c r="F92" s="81">
        <f>VLOOKUP($C92,'2023'!$C$8:$U$285,19,FALSE)</f>
        <v>324623.16000000003</v>
      </c>
      <c r="G92" s="82">
        <f t="shared" si="14"/>
        <v>0.33146937148976796</v>
      </c>
      <c r="H92" s="83">
        <f t="shared" si="15"/>
        <v>5.2573957827227681E-5</v>
      </c>
      <c r="I92" s="84">
        <f t="shared" si="16"/>
        <v>-654722.71000000008</v>
      </c>
      <c r="J92" s="85">
        <f t="shared" si="17"/>
        <v>-0.66853062851023204</v>
      </c>
      <c r="K92" s="80">
        <f>VLOOKUP($C92,'2023'!$C$295:$U$572,VLOOKUP($L$4,Master!$D$9:$G$20,4,FALSE),FALSE)</f>
        <v>149287.83000000002</v>
      </c>
      <c r="L92" s="81">
        <f>VLOOKUP($C92,'2023'!$C$8:$U$285,VLOOKUP($L$4,Master!$D$9:$G$20,4,FALSE),FALSE)</f>
        <v>48935.14</v>
      </c>
      <c r="M92" s="148">
        <f t="shared" si="18"/>
        <v>0.32779055064300949</v>
      </c>
      <c r="N92" s="148">
        <f t="shared" si="19"/>
        <v>7.92523240371846E-6</v>
      </c>
      <c r="O92" s="81">
        <f t="shared" si="20"/>
        <v>-100352.69000000002</v>
      </c>
      <c r="P92" s="85">
        <f t="shared" si="21"/>
        <v>-0.67220944935699045</v>
      </c>
      <c r="Q92" s="76"/>
    </row>
    <row r="93" spans="2:17" s="77" customFormat="1" ht="13" x14ac:dyDescent="0.3">
      <c r="B93" s="70"/>
      <c r="C93" s="78" t="s">
        <v>131</v>
      </c>
      <c r="D93" s="79" t="s">
        <v>405</v>
      </c>
      <c r="E93" s="80">
        <f>VLOOKUP($C93,'2023'!$C$295:$U$572,19,FALSE)</f>
        <v>6911504.8800000018</v>
      </c>
      <c r="F93" s="81">
        <f>VLOOKUP($C93,'2023'!$C$8:$U$285,19,FALSE)</f>
        <v>5914636.8300000001</v>
      </c>
      <c r="G93" s="82">
        <f t="shared" si="14"/>
        <v>0.85576686014001613</v>
      </c>
      <c r="H93" s="83">
        <f t="shared" si="15"/>
        <v>9.5789797395782724E-4</v>
      </c>
      <c r="I93" s="84">
        <f t="shared" si="16"/>
        <v>-996868.05000000168</v>
      </c>
      <c r="J93" s="85">
        <f t="shared" si="17"/>
        <v>-0.14423313985998393</v>
      </c>
      <c r="K93" s="80">
        <f>VLOOKUP($C93,'2023'!$C$295:$U$572,VLOOKUP($L$4,Master!$D$9:$G$20,4,FALSE),FALSE)</f>
        <v>1263000.32</v>
      </c>
      <c r="L93" s="81">
        <f>VLOOKUP($C93,'2023'!$C$8:$U$285,VLOOKUP($L$4,Master!$D$9:$G$20,4,FALSE),FALSE)</f>
        <v>1220220.0999999999</v>
      </c>
      <c r="M93" s="148">
        <f t="shared" si="18"/>
        <v>0.96612810042676778</v>
      </c>
      <c r="N93" s="148">
        <f t="shared" si="19"/>
        <v>1.9761929517701549E-4</v>
      </c>
      <c r="O93" s="81">
        <f t="shared" si="20"/>
        <v>-42780.220000000205</v>
      </c>
      <c r="P93" s="85">
        <f t="shared" si="21"/>
        <v>-3.3871899573232257E-2</v>
      </c>
      <c r="Q93" s="76"/>
    </row>
    <row r="94" spans="2:17" s="77" customFormat="1" ht="13" x14ac:dyDescent="0.3">
      <c r="B94" s="70"/>
      <c r="C94" s="78" t="s">
        <v>132</v>
      </c>
      <c r="D94" s="79" t="s">
        <v>406</v>
      </c>
      <c r="E94" s="80">
        <f>VLOOKUP($C94,'2023'!$C$295:$U$572,19,FALSE)</f>
        <v>525750</v>
      </c>
      <c r="F94" s="81">
        <f>VLOOKUP($C94,'2023'!$C$8:$U$285,19,FALSE)</f>
        <v>0</v>
      </c>
      <c r="G94" s="82">
        <f t="shared" si="14"/>
        <v>0</v>
      </c>
      <c r="H94" s="83">
        <f t="shared" si="15"/>
        <v>0</v>
      </c>
      <c r="I94" s="84">
        <f t="shared" si="16"/>
        <v>-525750</v>
      </c>
      <c r="J94" s="85">
        <f t="shared" si="17"/>
        <v>-1</v>
      </c>
      <c r="K94" s="80">
        <f>VLOOKUP($C94,'2023'!$C$295:$U$572,VLOOKUP($L$4,Master!$D$9:$G$20,4,FALSE),FALSE)</f>
        <v>75100</v>
      </c>
      <c r="L94" s="81">
        <f>VLOOKUP($C94,'2023'!$C$8:$U$285,VLOOKUP($L$4,Master!$D$9:$G$20,4,FALSE),FALSE)</f>
        <v>0</v>
      </c>
      <c r="M94" s="148">
        <f t="shared" si="18"/>
        <v>0</v>
      </c>
      <c r="N94" s="148">
        <f t="shared" si="19"/>
        <v>0</v>
      </c>
      <c r="O94" s="81">
        <f t="shared" si="20"/>
        <v>-75100</v>
      </c>
      <c r="P94" s="85">
        <f t="shared" si="21"/>
        <v>-1</v>
      </c>
      <c r="Q94" s="76"/>
    </row>
    <row r="95" spans="2:17" s="77" customFormat="1" ht="26" x14ac:dyDescent="0.3">
      <c r="B95" s="70"/>
      <c r="C95" s="78" t="s">
        <v>133</v>
      </c>
      <c r="D95" s="79" t="s">
        <v>407</v>
      </c>
      <c r="E95" s="80">
        <f>VLOOKUP($C95,'2023'!$C$295:$U$572,19,FALSE)</f>
        <v>2574262.2099999995</v>
      </c>
      <c r="F95" s="81">
        <f>VLOOKUP($C95,'2023'!$C$8:$U$285,19,FALSE)</f>
        <v>1573301.3399999999</v>
      </c>
      <c r="G95" s="82">
        <f t="shared" si="14"/>
        <v>0.6111659231481319</v>
      </c>
      <c r="H95" s="83">
        <f t="shared" si="15"/>
        <v>2.5480214750753081E-4</v>
      </c>
      <c r="I95" s="84">
        <f t="shared" si="16"/>
        <v>-1000960.8699999996</v>
      </c>
      <c r="J95" s="85">
        <f t="shared" si="17"/>
        <v>-0.3888340768518681</v>
      </c>
      <c r="K95" s="80">
        <f>VLOOKUP($C95,'2023'!$C$295:$U$572,VLOOKUP($L$4,Master!$D$9:$G$20,4,FALSE),FALSE)</f>
        <v>318829.75999999995</v>
      </c>
      <c r="L95" s="81">
        <f>VLOOKUP($C95,'2023'!$C$8:$U$285,VLOOKUP($L$4,Master!$D$9:$G$20,4,FALSE),FALSE)</f>
        <v>158838.04999999999</v>
      </c>
      <c r="M95" s="148">
        <f t="shared" si="18"/>
        <v>0.49819078996891636</v>
      </c>
      <c r="N95" s="148">
        <f t="shared" si="19"/>
        <v>2.5724427493278915E-5</v>
      </c>
      <c r="O95" s="81">
        <f t="shared" si="20"/>
        <v>-159991.70999999996</v>
      </c>
      <c r="P95" s="85">
        <f t="shared" si="21"/>
        <v>-0.50180921003108359</v>
      </c>
      <c r="Q95" s="76"/>
    </row>
    <row r="96" spans="2:17" s="77" customFormat="1" ht="13" x14ac:dyDescent="0.3">
      <c r="B96" s="70"/>
      <c r="C96" s="78" t="s">
        <v>134</v>
      </c>
      <c r="D96" s="79" t="s">
        <v>408</v>
      </c>
      <c r="E96" s="80">
        <f>VLOOKUP($C96,'2023'!$C$295:$U$572,19,FALSE)</f>
        <v>369995.11000000004</v>
      </c>
      <c r="F96" s="81">
        <f>VLOOKUP($C96,'2023'!$C$8:$U$285,19,FALSE)</f>
        <v>327376.08</v>
      </c>
      <c r="G96" s="82">
        <f t="shared" si="14"/>
        <v>0.88481191008173043</v>
      </c>
      <c r="H96" s="83">
        <f t="shared" si="15"/>
        <v>5.3019803711981348E-5</v>
      </c>
      <c r="I96" s="84">
        <f t="shared" si="16"/>
        <v>-42619.030000000028</v>
      </c>
      <c r="J96" s="85">
        <f t="shared" si="17"/>
        <v>-0.11518808991826952</v>
      </c>
      <c r="K96" s="80">
        <f>VLOOKUP($C96,'2023'!$C$295:$U$572,VLOOKUP($L$4,Master!$D$9:$G$20,4,FALSE),FALSE)</f>
        <v>43131.090000000004</v>
      </c>
      <c r="L96" s="81">
        <f>VLOOKUP($C96,'2023'!$C$8:$U$285,VLOOKUP($L$4,Master!$D$9:$G$20,4,FALSE),FALSE)</f>
        <v>28093.21</v>
      </c>
      <c r="M96" s="148">
        <f t="shared" si="18"/>
        <v>0.65134477241358835</v>
      </c>
      <c r="N96" s="148">
        <f t="shared" si="19"/>
        <v>4.5498024163508566E-6</v>
      </c>
      <c r="O96" s="81">
        <f t="shared" si="20"/>
        <v>-15037.880000000005</v>
      </c>
      <c r="P96" s="85">
        <f t="shared" si="21"/>
        <v>-0.34865522758641165</v>
      </c>
      <c r="Q96" s="76"/>
    </row>
    <row r="97" spans="2:17" s="77" customFormat="1" ht="13" x14ac:dyDescent="0.3">
      <c r="B97" s="70"/>
      <c r="C97" s="78" t="s">
        <v>135</v>
      </c>
      <c r="D97" s="79" t="s">
        <v>409</v>
      </c>
      <c r="E97" s="80">
        <f>VLOOKUP($C97,'2023'!$C$295:$U$572,19,FALSE)</f>
        <v>912082.05</v>
      </c>
      <c r="F97" s="81">
        <f>VLOOKUP($C97,'2023'!$C$8:$U$285,19,FALSE)</f>
        <v>1155371.28</v>
      </c>
      <c r="G97" s="82">
        <f t="shared" si="14"/>
        <v>1.2667405087075225</v>
      </c>
      <c r="H97" s="83">
        <f t="shared" si="15"/>
        <v>1.8711678165387233E-4</v>
      </c>
      <c r="I97" s="84">
        <f t="shared" si="16"/>
        <v>243289.22999999998</v>
      </c>
      <c r="J97" s="85">
        <f t="shared" si="17"/>
        <v>0.26674050870752247</v>
      </c>
      <c r="K97" s="80">
        <f>VLOOKUP($C97,'2023'!$C$295:$U$572,VLOOKUP($L$4,Master!$D$9:$G$20,4,FALSE),FALSE)</f>
        <v>109843.76999999999</v>
      </c>
      <c r="L97" s="81">
        <f>VLOOKUP($C97,'2023'!$C$8:$U$285,VLOOKUP($L$4,Master!$D$9:$G$20,4,FALSE),FALSE)</f>
        <v>76690.069999999978</v>
      </c>
      <c r="M97" s="148">
        <f t="shared" si="18"/>
        <v>0.6981740521105565</v>
      </c>
      <c r="N97" s="148">
        <f t="shared" si="19"/>
        <v>1.2420249084960966E-5</v>
      </c>
      <c r="O97" s="81">
        <f t="shared" si="20"/>
        <v>-33153.700000000012</v>
      </c>
      <c r="P97" s="85">
        <f t="shared" si="21"/>
        <v>-0.3018259478894435</v>
      </c>
      <c r="Q97" s="76"/>
    </row>
    <row r="98" spans="2:17" s="77" customFormat="1" ht="13" x14ac:dyDescent="0.3">
      <c r="B98" s="70"/>
      <c r="C98" s="78" t="s">
        <v>136</v>
      </c>
      <c r="D98" s="79" t="s">
        <v>410</v>
      </c>
      <c r="E98" s="80">
        <f>VLOOKUP($C98,'2023'!$C$295:$U$572,19,FALSE)</f>
        <v>16343935.810000002</v>
      </c>
      <c r="F98" s="81">
        <f>VLOOKUP($C98,'2023'!$C$8:$U$285,19,FALSE)</f>
        <v>14385071.880000001</v>
      </c>
      <c r="G98" s="82">
        <f t="shared" si="14"/>
        <v>0.88014735540006983</v>
      </c>
      <c r="H98" s="83">
        <f t="shared" si="15"/>
        <v>2.3297172092119327E-3</v>
      </c>
      <c r="I98" s="84">
        <f t="shared" si="16"/>
        <v>-1958863.9300000016</v>
      </c>
      <c r="J98" s="85">
        <f t="shared" si="17"/>
        <v>-0.11985264459993014</v>
      </c>
      <c r="K98" s="80">
        <f>VLOOKUP($C98,'2023'!$C$295:$U$572,VLOOKUP($L$4,Master!$D$9:$G$20,4,FALSE),FALSE)</f>
        <v>4523463.0200000005</v>
      </c>
      <c r="L98" s="81">
        <f>VLOOKUP($C98,'2023'!$C$8:$U$285,VLOOKUP($L$4,Master!$D$9:$G$20,4,FALSE),FALSE)</f>
        <v>4030995.31</v>
      </c>
      <c r="M98" s="148">
        <f t="shared" si="18"/>
        <v>0.89113037780510018</v>
      </c>
      <c r="N98" s="148">
        <f t="shared" si="19"/>
        <v>6.5283505166326562E-4</v>
      </c>
      <c r="O98" s="81">
        <f t="shared" si="20"/>
        <v>-492467.71000000043</v>
      </c>
      <c r="P98" s="85">
        <f t="shared" si="21"/>
        <v>-0.10886962219489978</v>
      </c>
      <c r="Q98" s="76"/>
    </row>
    <row r="99" spans="2:17" s="77" customFormat="1" ht="13" x14ac:dyDescent="0.3">
      <c r="B99" s="70"/>
      <c r="C99" s="78" t="s">
        <v>137</v>
      </c>
      <c r="D99" s="79" t="s">
        <v>411</v>
      </c>
      <c r="E99" s="80">
        <f>VLOOKUP($C99,'2023'!$C$295:$U$572,19,FALSE)</f>
        <v>3282537.53</v>
      </c>
      <c r="F99" s="81">
        <f>VLOOKUP($C99,'2023'!$C$8:$U$285,19,FALSE)</f>
        <v>8198048.1999999993</v>
      </c>
      <c r="G99" s="82">
        <f t="shared" si="14"/>
        <v>2.4974728011715985</v>
      </c>
      <c r="H99" s="83">
        <f t="shared" si="15"/>
        <v>1.3277051468921063E-3</v>
      </c>
      <c r="I99" s="84">
        <f t="shared" si="16"/>
        <v>4915510.67</v>
      </c>
      <c r="J99" s="85">
        <f t="shared" si="17"/>
        <v>1.4974728011715985</v>
      </c>
      <c r="K99" s="80">
        <f>VLOOKUP($C99,'2023'!$C$295:$U$572,VLOOKUP($L$4,Master!$D$9:$G$20,4,FALSE),FALSE)</f>
        <v>205904.16999999998</v>
      </c>
      <c r="L99" s="81">
        <f>VLOOKUP($C99,'2023'!$C$8:$U$285,VLOOKUP($L$4,Master!$D$9:$G$20,4,FALSE),FALSE)</f>
        <v>305772.84000000003</v>
      </c>
      <c r="M99" s="148">
        <f t="shared" si="18"/>
        <v>1.4850249997365281</v>
      </c>
      <c r="N99" s="148">
        <f t="shared" si="19"/>
        <v>4.9521076668934021E-5</v>
      </c>
      <c r="O99" s="81">
        <f t="shared" si="20"/>
        <v>99868.670000000042</v>
      </c>
      <c r="P99" s="85">
        <f t="shared" si="21"/>
        <v>0.48502499973652818</v>
      </c>
      <c r="Q99" s="76"/>
    </row>
    <row r="100" spans="2:17" s="77" customFormat="1" ht="13" x14ac:dyDescent="0.3">
      <c r="B100" s="70"/>
      <c r="C100" s="78" t="s">
        <v>138</v>
      </c>
      <c r="D100" s="79" t="s">
        <v>412</v>
      </c>
      <c r="E100" s="80">
        <f>VLOOKUP($C100,'2023'!$C$295:$U$572,19,FALSE)</f>
        <v>28453275.09</v>
      </c>
      <c r="F100" s="81">
        <f>VLOOKUP($C100,'2023'!$C$8:$U$285,19,FALSE)</f>
        <v>12162615.539999999</v>
      </c>
      <c r="G100" s="82">
        <f t="shared" si="14"/>
        <v>0.42745924683638936</v>
      </c>
      <c r="H100" s="83">
        <f t="shared" si="15"/>
        <v>1.969781935671946E-3</v>
      </c>
      <c r="I100" s="84">
        <f t="shared" si="16"/>
        <v>-16290659.550000001</v>
      </c>
      <c r="J100" s="85">
        <f t="shared" si="17"/>
        <v>-0.57254075316361064</v>
      </c>
      <c r="K100" s="80">
        <f>VLOOKUP($C100,'2023'!$C$295:$U$572,VLOOKUP($L$4,Master!$D$9:$G$20,4,FALSE),FALSE)</f>
        <v>3237333.25</v>
      </c>
      <c r="L100" s="81">
        <f>VLOOKUP($C100,'2023'!$C$8:$U$285,VLOOKUP($L$4,Master!$D$9:$G$20,4,FALSE),FALSE)</f>
        <v>10000</v>
      </c>
      <c r="M100" s="148">
        <f t="shared" si="18"/>
        <v>3.0889621882455257E-3</v>
      </c>
      <c r="N100" s="148">
        <f t="shared" si="19"/>
        <v>1.6195381077316749E-6</v>
      </c>
      <c r="O100" s="81">
        <f t="shared" si="20"/>
        <v>-3227333.25</v>
      </c>
      <c r="P100" s="85">
        <f t="shared" si="21"/>
        <v>-0.9969110378117545</v>
      </c>
      <c r="Q100" s="76"/>
    </row>
    <row r="101" spans="2:17" s="77" customFormat="1" ht="13" x14ac:dyDescent="0.3">
      <c r="B101" s="70"/>
      <c r="C101" s="78" t="s">
        <v>139</v>
      </c>
      <c r="D101" s="79" t="s">
        <v>413</v>
      </c>
      <c r="E101" s="80">
        <f>VLOOKUP($C101,'2023'!$C$295:$U$572,19,FALSE)</f>
        <v>310550440.54999995</v>
      </c>
      <c r="F101" s="81">
        <f>VLOOKUP($C101,'2023'!$C$8:$U$285,19,FALSE)</f>
        <v>307684147.86000001</v>
      </c>
      <c r="G101" s="82">
        <f t="shared" si="14"/>
        <v>0.99077028296941527</v>
      </c>
      <c r="H101" s="83">
        <f t="shared" si="15"/>
        <v>4.9830620260421732E-2</v>
      </c>
      <c r="I101" s="84">
        <f t="shared" si="16"/>
        <v>-2866292.689999938</v>
      </c>
      <c r="J101" s="85">
        <f t="shared" si="17"/>
        <v>-9.229717030584771E-3</v>
      </c>
      <c r="K101" s="80">
        <f>VLOOKUP($C101,'2023'!$C$295:$U$572,VLOOKUP($L$4,Master!$D$9:$G$20,4,FALSE),FALSE)</f>
        <v>23120887.769999996</v>
      </c>
      <c r="L101" s="81">
        <f>VLOOKUP($C101,'2023'!$C$8:$U$285,VLOOKUP($L$4,Master!$D$9:$G$20,4,FALSE),FALSE)</f>
        <v>35904098.019999996</v>
      </c>
      <c r="M101" s="148">
        <f t="shared" si="18"/>
        <v>1.5528857878280338</v>
      </c>
      <c r="N101" s="148">
        <f t="shared" si="19"/>
        <v>5.8148054967123372E-3</v>
      </c>
      <c r="O101" s="81">
        <f t="shared" si="20"/>
        <v>12783210.25</v>
      </c>
      <c r="P101" s="85">
        <f t="shared" si="21"/>
        <v>0.55288578782803388</v>
      </c>
      <c r="Q101" s="76"/>
    </row>
    <row r="102" spans="2:17" s="77" customFormat="1" ht="13" x14ac:dyDescent="0.3">
      <c r="B102" s="70"/>
      <c r="C102" s="78" t="s">
        <v>140</v>
      </c>
      <c r="D102" s="79" t="s">
        <v>414</v>
      </c>
      <c r="E102" s="80">
        <f>VLOOKUP($C102,'2023'!$C$295:$U$572,19,FALSE)</f>
        <v>700688.31</v>
      </c>
      <c r="F102" s="81">
        <f>VLOOKUP($C102,'2023'!$C$8:$U$285,19,FALSE)</f>
        <v>597561.76</v>
      </c>
      <c r="G102" s="82">
        <f t="shared" si="14"/>
        <v>0.85282107817668595</v>
      </c>
      <c r="H102" s="83">
        <f t="shared" si="15"/>
        <v>9.6777404204320932E-5</v>
      </c>
      <c r="I102" s="84">
        <f t="shared" si="16"/>
        <v>-103126.55000000005</v>
      </c>
      <c r="J102" s="85">
        <f t="shared" si="17"/>
        <v>-0.14717892182331405</v>
      </c>
      <c r="K102" s="80">
        <f>VLOOKUP($C102,'2023'!$C$295:$U$572,VLOOKUP($L$4,Master!$D$9:$G$20,4,FALSE),FALSE)</f>
        <v>82370.27999999997</v>
      </c>
      <c r="L102" s="81">
        <f>VLOOKUP($C102,'2023'!$C$8:$U$285,VLOOKUP($L$4,Master!$D$9:$G$20,4,FALSE),FALSE)</f>
        <v>68200.200000000012</v>
      </c>
      <c r="M102" s="148">
        <f t="shared" si="18"/>
        <v>0.82797096234224332</v>
      </c>
      <c r="N102" s="148">
        <f t="shared" si="19"/>
        <v>1.104528228549218E-5</v>
      </c>
      <c r="O102" s="81">
        <f t="shared" si="20"/>
        <v>-14170.079999999958</v>
      </c>
      <c r="P102" s="85">
        <f t="shared" si="21"/>
        <v>-0.17202903765775671</v>
      </c>
      <c r="Q102" s="76"/>
    </row>
    <row r="103" spans="2:17" s="77" customFormat="1" ht="13" x14ac:dyDescent="0.3">
      <c r="B103" s="70"/>
      <c r="C103" s="78" t="s">
        <v>141</v>
      </c>
      <c r="D103" s="79" t="s">
        <v>415</v>
      </c>
      <c r="E103" s="80">
        <f>VLOOKUP($C103,'2023'!$C$295:$U$572,19,FALSE)</f>
        <v>2328488.0700000003</v>
      </c>
      <c r="F103" s="81">
        <f>VLOOKUP($C103,'2023'!$C$8:$U$285,19,FALSE)</f>
        <v>1945980.35</v>
      </c>
      <c r="G103" s="82">
        <f t="shared" si="14"/>
        <v>0.83572700031054914</v>
      </c>
      <c r="H103" s="83">
        <f t="shared" si="15"/>
        <v>3.1515893337220229E-4</v>
      </c>
      <c r="I103" s="84">
        <f t="shared" si="16"/>
        <v>-382507.7200000002</v>
      </c>
      <c r="J103" s="85">
        <f t="shared" si="17"/>
        <v>-0.16427299968945092</v>
      </c>
      <c r="K103" s="80">
        <f>VLOOKUP($C103,'2023'!$C$295:$U$572,VLOOKUP($L$4,Master!$D$9:$G$20,4,FALSE),FALSE)</f>
        <v>225823.64</v>
      </c>
      <c r="L103" s="81">
        <f>VLOOKUP($C103,'2023'!$C$8:$U$285,VLOOKUP($L$4,Master!$D$9:$G$20,4,FALSE),FALSE)</f>
        <v>356069.39</v>
      </c>
      <c r="M103" s="148">
        <f t="shared" si="18"/>
        <v>1.576758704270288</v>
      </c>
      <c r="N103" s="148">
        <f t="shared" si="19"/>
        <v>5.7666794610177177E-5</v>
      </c>
      <c r="O103" s="81">
        <f t="shared" si="20"/>
        <v>130245.75</v>
      </c>
      <c r="P103" s="85">
        <f t="shared" si="21"/>
        <v>0.57675870427028808</v>
      </c>
      <c r="Q103" s="76"/>
    </row>
    <row r="104" spans="2:17" s="77" customFormat="1" ht="26" x14ac:dyDescent="0.3">
      <c r="B104" s="70"/>
      <c r="C104" s="78" t="s">
        <v>142</v>
      </c>
      <c r="D104" s="79" t="s">
        <v>416</v>
      </c>
      <c r="E104" s="80">
        <f>VLOOKUP($C104,'2023'!$C$295:$U$572,19,FALSE)</f>
        <v>369674.35000000009</v>
      </c>
      <c r="F104" s="81">
        <f>VLOOKUP($C104,'2023'!$C$8:$U$285,19,FALSE)</f>
        <v>246822.13000000003</v>
      </c>
      <c r="G104" s="82">
        <f t="shared" si="14"/>
        <v>0.66767448160793408</v>
      </c>
      <c r="H104" s="83">
        <f t="shared" si="15"/>
        <v>3.9973784536650154E-5</v>
      </c>
      <c r="I104" s="84">
        <f t="shared" si="16"/>
        <v>-122852.22000000006</v>
      </c>
      <c r="J104" s="85">
        <f t="shared" si="17"/>
        <v>-0.33232551839206598</v>
      </c>
      <c r="K104" s="80">
        <f>VLOOKUP($C104,'2023'!$C$295:$U$572,VLOOKUP($L$4,Master!$D$9:$G$20,4,FALSE),FALSE)</f>
        <v>44476.55000000001</v>
      </c>
      <c r="L104" s="81">
        <f>VLOOKUP($C104,'2023'!$C$8:$U$285,VLOOKUP($L$4,Master!$D$9:$G$20,4,FALSE),FALSE)</f>
        <v>35141.96</v>
      </c>
      <c r="M104" s="148">
        <f t="shared" si="18"/>
        <v>0.79012333465612761</v>
      </c>
      <c r="N104" s="148">
        <f t="shared" si="19"/>
        <v>5.6913743400382206E-6</v>
      </c>
      <c r="O104" s="81">
        <f t="shared" si="20"/>
        <v>-9334.5900000000111</v>
      </c>
      <c r="P104" s="85">
        <f t="shared" si="21"/>
        <v>-0.20987666534387242</v>
      </c>
      <c r="Q104" s="76"/>
    </row>
    <row r="105" spans="2:17" s="77" customFormat="1" ht="13" x14ac:dyDescent="0.3">
      <c r="B105" s="70"/>
      <c r="C105" s="78" t="s">
        <v>143</v>
      </c>
      <c r="D105" s="79" t="s">
        <v>417</v>
      </c>
      <c r="E105" s="80">
        <f>VLOOKUP($C105,'2023'!$C$295:$U$572,19,FALSE)</f>
        <v>404114.29</v>
      </c>
      <c r="F105" s="81">
        <f>VLOOKUP($C105,'2023'!$C$8:$U$285,19,FALSE)</f>
        <v>304875.55</v>
      </c>
      <c r="G105" s="82">
        <f t="shared" si="14"/>
        <v>0.75442902551156998</v>
      </c>
      <c r="H105" s="83">
        <f t="shared" si="15"/>
        <v>4.9375757134065364E-5</v>
      </c>
      <c r="I105" s="84">
        <f t="shared" si="16"/>
        <v>-99238.739999999991</v>
      </c>
      <c r="J105" s="85">
        <f t="shared" si="17"/>
        <v>-0.24557097448842999</v>
      </c>
      <c r="K105" s="80">
        <f>VLOOKUP($C105,'2023'!$C$295:$U$572,VLOOKUP($L$4,Master!$D$9:$G$20,4,FALSE),FALSE)</f>
        <v>45659.939999999995</v>
      </c>
      <c r="L105" s="81">
        <f>VLOOKUP($C105,'2023'!$C$8:$U$285,VLOOKUP($L$4,Master!$D$9:$G$20,4,FALSE),FALSE)</f>
        <v>38916.43</v>
      </c>
      <c r="M105" s="148">
        <f t="shared" si="18"/>
        <v>0.85231014320211551</v>
      </c>
      <c r="N105" s="148">
        <f t="shared" si="19"/>
        <v>6.3026641401872186E-6</v>
      </c>
      <c r="O105" s="81">
        <f t="shared" si="20"/>
        <v>-6743.5099999999948</v>
      </c>
      <c r="P105" s="85">
        <f t="shared" si="21"/>
        <v>-0.14768985679788443</v>
      </c>
      <c r="Q105" s="76"/>
    </row>
    <row r="106" spans="2:17" s="77" customFormat="1" ht="13" x14ac:dyDescent="0.3">
      <c r="B106" s="70"/>
      <c r="C106" s="78" t="s">
        <v>144</v>
      </c>
      <c r="D106" s="79" t="s">
        <v>418</v>
      </c>
      <c r="E106" s="80">
        <f>VLOOKUP($C106,'2023'!$C$295:$U$572,19,FALSE)</f>
        <v>14979.97</v>
      </c>
      <c r="F106" s="81">
        <f>VLOOKUP($C106,'2023'!$C$8:$U$285,19,FALSE)</f>
        <v>8148.2999999999993</v>
      </c>
      <c r="G106" s="82">
        <f t="shared" si="14"/>
        <v>0.54394634969228906</v>
      </c>
      <c r="H106" s="83">
        <f t="shared" si="15"/>
        <v>1.3196482363230007E-6</v>
      </c>
      <c r="I106" s="84">
        <f t="shared" si="16"/>
        <v>-6831.67</v>
      </c>
      <c r="J106" s="85">
        <f t="shared" si="17"/>
        <v>-0.45605365030771094</v>
      </c>
      <c r="K106" s="80">
        <f>VLOOKUP($C106,'2023'!$C$295:$U$572,VLOOKUP($L$4,Master!$D$9:$G$20,4,FALSE),FALSE)</f>
        <v>2273.33</v>
      </c>
      <c r="L106" s="81">
        <f>VLOOKUP($C106,'2023'!$C$8:$U$285,VLOOKUP($L$4,Master!$D$9:$G$20,4,FALSE),FALSE)</f>
        <v>1614.73</v>
      </c>
      <c r="M106" s="148">
        <f t="shared" si="18"/>
        <v>0.71029283034139346</v>
      </c>
      <c r="N106" s="148">
        <f t="shared" si="19"/>
        <v>2.6151167686975673E-7</v>
      </c>
      <c r="O106" s="81">
        <f t="shared" si="20"/>
        <v>-658.59999999999991</v>
      </c>
      <c r="P106" s="85">
        <f t="shared" si="21"/>
        <v>-0.28970716965860649</v>
      </c>
      <c r="Q106" s="76"/>
    </row>
    <row r="107" spans="2:17" s="77" customFormat="1" ht="13" x14ac:dyDescent="0.3">
      <c r="B107" s="70"/>
      <c r="C107" s="78" t="s">
        <v>145</v>
      </c>
      <c r="D107" s="79" t="s">
        <v>419</v>
      </c>
      <c r="E107" s="80">
        <f>VLOOKUP($C107,'2023'!$C$295:$U$572,19,FALSE)</f>
        <v>0</v>
      </c>
      <c r="F107" s="81">
        <f>VLOOKUP($C107,'2023'!$C$8:$U$285,19,FALSE)</f>
        <v>0</v>
      </c>
      <c r="G107" s="82">
        <f t="shared" si="14"/>
        <v>0</v>
      </c>
      <c r="H107" s="83">
        <f t="shared" si="15"/>
        <v>0</v>
      </c>
      <c r="I107" s="84">
        <f t="shared" si="16"/>
        <v>0</v>
      </c>
      <c r="J107" s="85">
        <f t="shared" si="17"/>
        <v>0</v>
      </c>
      <c r="K107" s="80">
        <f>VLOOKUP($C107,'2023'!$C$295:$U$572,VLOOKUP($L$4,Master!$D$9:$G$20,4,FALSE),FALSE)</f>
        <v>0</v>
      </c>
      <c r="L107" s="81">
        <f>VLOOKUP($C107,'2023'!$C$8:$U$285,VLOOKUP($L$4,Master!$D$9:$G$20,4,FALSE),FALSE)</f>
        <v>0</v>
      </c>
      <c r="M107" s="148">
        <f t="shared" si="18"/>
        <v>0</v>
      </c>
      <c r="N107" s="148">
        <f t="shared" si="19"/>
        <v>0</v>
      </c>
      <c r="O107" s="81">
        <f t="shared" si="20"/>
        <v>0</v>
      </c>
      <c r="P107" s="85">
        <f t="shared" si="21"/>
        <v>0</v>
      </c>
      <c r="Q107" s="76"/>
    </row>
    <row r="108" spans="2:17" s="77" customFormat="1" ht="13" x14ac:dyDescent="0.3">
      <c r="B108" s="70"/>
      <c r="C108" s="78" t="s">
        <v>146</v>
      </c>
      <c r="D108" s="79" t="s">
        <v>420</v>
      </c>
      <c r="E108" s="80">
        <f>VLOOKUP($C108,'2023'!$C$295:$U$572,19,FALSE)</f>
        <v>0</v>
      </c>
      <c r="F108" s="81">
        <f>VLOOKUP($C108,'2023'!$C$8:$U$285,19,FALSE)</f>
        <v>0</v>
      </c>
      <c r="G108" s="82">
        <f t="shared" si="14"/>
        <v>0</v>
      </c>
      <c r="H108" s="83">
        <f t="shared" si="15"/>
        <v>0</v>
      </c>
      <c r="I108" s="84">
        <f t="shared" si="16"/>
        <v>0</v>
      </c>
      <c r="J108" s="85">
        <f t="shared" si="17"/>
        <v>0</v>
      </c>
      <c r="K108" s="80">
        <f>VLOOKUP($C108,'2023'!$C$295:$U$572,VLOOKUP($L$4,Master!$D$9:$G$20,4,FALSE),FALSE)</f>
        <v>0</v>
      </c>
      <c r="L108" s="81">
        <f>VLOOKUP($C108,'2023'!$C$8:$U$285,VLOOKUP($L$4,Master!$D$9:$G$20,4,FALSE),FALSE)</f>
        <v>0</v>
      </c>
      <c r="M108" s="148">
        <f t="shared" si="18"/>
        <v>0</v>
      </c>
      <c r="N108" s="148">
        <f t="shared" si="19"/>
        <v>0</v>
      </c>
      <c r="O108" s="81">
        <f t="shared" si="20"/>
        <v>0</v>
      </c>
      <c r="P108" s="85">
        <f t="shared" si="21"/>
        <v>0</v>
      </c>
      <c r="Q108" s="76"/>
    </row>
    <row r="109" spans="2:17" s="77" customFormat="1" ht="13" x14ac:dyDescent="0.3">
      <c r="B109" s="70"/>
      <c r="C109" s="78" t="s">
        <v>147</v>
      </c>
      <c r="D109" s="79" t="s">
        <v>421</v>
      </c>
      <c r="E109" s="80">
        <f>VLOOKUP($C109,'2023'!$C$295:$U$572,19,FALSE)</f>
        <v>1546198.8099999996</v>
      </c>
      <c r="F109" s="81">
        <f>VLOOKUP($C109,'2023'!$C$8:$U$285,19,FALSE)</f>
        <v>819680.15</v>
      </c>
      <c r="G109" s="82">
        <f t="shared" si="14"/>
        <v>0.53012597390370531</v>
      </c>
      <c r="H109" s="83">
        <f t="shared" si="15"/>
        <v>1.3275032390762154E-4</v>
      </c>
      <c r="I109" s="84">
        <f t="shared" si="16"/>
        <v>-726518.65999999957</v>
      </c>
      <c r="J109" s="85">
        <f t="shared" si="17"/>
        <v>-0.46987402609629469</v>
      </c>
      <c r="K109" s="80">
        <f>VLOOKUP($C109,'2023'!$C$295:$U$572,VLOOKUP($L$4,Master!$D$9:$G$20,4,FALSE),FALSE)</f>
        <v>200060.46</v>
      </c>
      <c r="L109" s="81">
        <f>VLOOKUP($C109,'2023'!$C$8:$U$285,VLOOKUP($L$4,Master!$D$9:$G$20,4,FALSE),FALSE)</f>
        <v>97246.99</v>
      </c>
      <c r="M109" s="148">
        <f t="shared" si="18"/>
        <v>0.48608800559590842</v>
      </c>
      <c r="N109" s="148">
        <f t="shared" si="19"/>
        <v>1.5749520616720112E-5</v>
      </c>
      <c r="O109" s="81">
        <f t="shared" si="20"/>
        <v>-102813.46999999999</v>
      </c>
      <c r="P109" s="85">
        <f t="shared" si="21"/>
        <v>-0.51391199440409163</v>
      </c>
      <c r="Q109" s="76"/>
    </row>
    <row r="110" spans="2:17" s="77" customFormat="1" ht="13" x14ac:dyDescent="0.3">
      <c r="B110" s="70"/>
      <c r="C110" s="78" t="s">
        <v>148</v>
      </c>
      <c r="D110" s="79" t="s">
        <v>412</v>
      </c>
      <c r="E110" s="80">
        <f>VLOOKUP($C110,'2023'!$C$295:$U$572,19,FALSE)</f>
        <v>0</v>
      </c>
      <c r="F110" s="81">
        <f>VLOOKUP($C110,'2023'!$C$8:$U$285,19,FALSE)</f>
        <v>0</v>
      </c>
      <c r="G110" s="82">
        <f t="shared" si="14"/>
        <v>0</v>
      </c>
      <c r="H110" s="83">
        <f t="shared" si="15"/>
        <v>0</v>
      </c>
      <c r="I110" s="84">
        <f t="shared" si="16"/>
        <v>0</v>
      </c>
      <c r="J110" s="85">
        <f t="shared" si="17"/>
        <v>0</v>
      </c>
      <c r="K110" s="80">
        <f>VLOOKUP($C110,'2023'!$C$295:$U$572,VLOOKUP($L$4,Master!$D$9:$G$20,4,FALSE),FALSE)</f>
        <v>0</v>
      </c>
      <c r="L110" s="81">
        <f>VLOOKUP($C110,'2023'!$C$8:$U$285,VLOOKUP($L$4,Master!$D$9:$G$20,4,FALSE),FALSE)</f>
        <v>0</v>
      </c>
      <c r="M110" s="148">
        <f t="shared" si="18"/>
        <v>0</v>
      </c>
      <c r="N110" s="148">
        <f t="shared" si="19"/>
        <v>0</v>
      </c>
      <c r="O110" s="81">
        <f t="shared" si="20"/>
        <v>0</v>
      </c>
      <c r="P110" s="85">
        <f t="shared" si="21"/>
        <v>0</v>
      </c>
      <c r="Q110" s="76"/>
    </row>
    <row r="111" spans="2:17" s="77" customFormat="1" ht="13" x14ac:dyDescent="0.3">
      <c r="B111" s="70"/>
      <c r="C111" s="78" t="s">
        <v>149</v>
      </c>
      <c r="D111" s="79" t="s">
        <v>422</v>
      </c>
      <c r="E111" s="80">
        <f>VLOOKUP($C111,'2023'!$C$295:$U$572,19,FALSE)</f>
        <v>0</v>
      </c>
      <c r="F111" s="81">
        <f>VLOOKUP($C111,'2023'!$C$8:$U$285,19,FALSE)</f>
        <v>0</v>
      </c>
      <c r="G111" s="82">
        <f t="shared" si="14"/>
        <v>0</v>
      </c>
      <c r="H111" s="83">
        <f t="shared" si="15"/>
        <v>0</v>
      </c>
      <c r="I111" s="84">
        <f t="shared" si="16"/>
        <v>0</v>
      </c>
      <c r="J111" s="85">
        <f t="shared" si="17"/>
        <v>0</v>
      </c>
      <c r="K111" s="80">
        <f>VLOOKUP($C111,'2023'!$C$295:$U$572,VLOOKUP($L$4,Master!$D$9:$G$20,4,FALSE),FALSE)</f>
        <v>0</v>
      </c>
      <c r="L111" s="81">
        <f>VLOOKUP($C111,'2023'!$C$8:$U$285,VLOOKUP($L$4,Master!$D$9:$G$20,4,FALSE),FALSE)</f>
        <v>0</v>
      </c>
      <c r="M111" s="148">
        <f t="shared" si="18"/>
        <v>0</v>
      </c>
      <c r="N111" s="148">
        <f t="shared" si="19"/>
        <v>0</v>
      </c>
      <c r="O111" s="81">
        <f t="shared" si="20"/>
        <v>0</v>
      </c>
      <c r="P111" s="85">
        <f t="shared" si="21"/>
        <v>0</v>
      </c>
      <c r="Q111" s="76"/>
    </row>
    <row r="112" spans="2:17" s="77" customFormat="1" ht="13" x14ac:dyDescent="0.3">
      <c r="B112" s="70"/>
      <c r="C112" s="78" t="s">
        <v>150</v>
      </c>
      <c r="D112" s="79" t="s">
        <v>423</v>
      </c>
      <c r="E112" s="80">
        <f>VLOOKUP($C112,'2023'!$C$295:$U$572,19,FALSE)</f>
        <v>0</v>
      </c>
      <c r="F112" s="81">
        <f>VLOOKUP($C112,'2023'!$C$8:$U$285,19,FALSE)</f>
        <v>0</v>
      </c>
      <c r="G112" s="82">
        <f t="shared" si="14"/>
        <v>0</v>
      </c>
      <c r="H112" s="83">
        <f t="shared" si="15"/>
        <v>0</v>
      </c>
      <c r="I112" s="84">
        <f t="shared" si="16"/>
        <v>0</v>
      </c>
      <c r="J112" s="85">
        <f t="shared" si="17"/>
        <v>0</v>
      </c>
      <c r="K112" s="80">
        <f>VLOOKUP($C112,'2023'!$C$295:$U$572,VLOOKUP($L$4,Master!$D$9:$G$20,4,FALSE),FALSE)</f>
        <v>0</v>
      </c>
      <c r="L112" s="81">
        <f>VLOOKUP($C112,'2023'!$C$8:$U$285,VLOOKUP($L$4,Master!$D$9:$G$20,4,FALSE),FALSE)</f>
        <v>0</v>
      </c>
      <c r="M112" s="148">
        <f t="shared" si="18"/>
        <v>0</v>
      </c>
      <c r="N112" s="148">
        <f t="shared" si="19"/>
        <v>0</v>
      </c>
      <c r="O112" s="81">
        <f t="shared" si="20"/>
        <v>0</v>
      </c>
      <c r="P112" s="85">
        <f t="shared" si="21"/>
        <v>0</v>
      </c>
      <c r="Q112" s="76"/>
    </row>
    <row r="113" spans="2:17" s="77" customFormat="1" ht="13" x14ac:dyDescent="0.3">
      <c r="B113" s="70"/>
      <c r="C113" s="78" t="s">
        <v>151</v>
      </c>
      <c r="D113" s="79" t="s">
        <v>424</v>
      </c>
      <c r="E113" s="80">
        <f>VLOOKUP($C113,'2023'!$C$295:$U$572,19,FALSE)</f>
        <v>0</v>
      </c>
      <c r="F113" s="81">
        <f>VLOOKUP($C113,'2023'!$C$8:$U$285,19,FALSE)</f>
        <v>0</v>
      </c>
      <c r="G113" s="82">
        <f t="shared" si="14"/>
        <v>0</v>
      </c>
      <c r="H113" s="83">
        <f t="shared" si="15"/>
        <v>0</v>
      </c>
      <c r="I113" s="84">
        <f t="shared" si="16"/>
        <v>0</v>
      </c>
      <c r="J113" s="85">
        <f t="shared" si="17"/>
        <v>0</v>
      </c>
      <c r="K113" s="80">
        <f>VLOOKUP($C113,'2023'!$C$295:$U$572,VLOOKUP($L$4,Master!$D$9:$G$20,4,FALSE),FALSE)</f>
        <v>0</v>
      </c>
      <c r="L113" s="81">
        <f>VLOOKUP($C113,'2023'!$C$8:$U$285,VLOOKUP($L$4,Master!$D$9:$G$20,4,FALSE),FALSE)</f>
        <v>0</v>
      </c>
      <c r="M113" s="148">
        <f t="shared" si="18"/>
        <v>0</v>
      </c>
      <c r="N113" s="148">
        <f t="shared" si="19"/>
        <v>0</v>
      </c>
      <c r="O113" s="81">
        <f t="shared" si="20"/>
        <v>0</v>
      </c>
      <c r="P113" s="85">
        <f t="shared" si="21"/>
        <v>0</v>
      </c>
      <c r="Q113" s="76"/>
    </row>
    <row r="114" spans="2:17" s="77" customFormat="1" ht="13" x14ac:dyDescent="0.3">
      <c r="B114" s="70"/>
      <c r="C114" s="78" t="s">
        <v>152</v>
      </c>
      <c r="D114" s="79" t="s">
        <v>425</v>
      </c>
      <c r="E114" s="80">
        <f>VLOOKUP($C114,'2023'!$C$295:$U$572,19,FALSE)</f>
        <v>0</v>
      </c>
      <c r="F114" s="81">
        <f>VLOOKUP($C114,'2023'!$C$8:$U$285,19,FALSE)</f>
        <v>0</v>
      </c>
      <c r="G114" s="82">
        <f t="shared" si="14"/>
        <v>0</v>
      </c>
      <c r="H114" s="83">
        <f t="shared" si="15"/>
        <v>0</v>
      </c>
      <c r="I114" s="84">
        <f t="shared" si="16"/>
        <v>0</v>
      </c>
      <c r="J114" s="85">
        <f t="shared" si="17"/>
        <v>0</v>
      </c>
      <c r="K114" s="80">
        <f>VLOOKUP($C114,'2023'!$C$295:$U$572,VLOOKUP($L$4,Master!$D$9:$G$20,4,FALSE),FALSE)</f>
        <v>0</v>
      </c>
      <c r="L114" s="81">
        <f>VLOOKUP($C114,'2023'!$C$8:$U$285,VLOOKUP($L$4,Master!$D$9:$G$20,4,FALSE),FALSE)</f>
        <v>0</v>
      </c>
      <c r="M114" s="148">
        <f t="shared" si="18"/>
        <v>0</v>
      </c>
      <c r="N114" s="148">
        <f t="shared" si="19"/>
        <v>0</v>
      </c>
      <c r="O114" s="81">
        <f t="shared" si="20"/>
        <v>0</v>
      </c>
      <c r="P114" s="85">
        <f t="shared" si="21"/>
        <v>0</v>
      </c>
      <c r="Q114" s="76"/>
    </row>
    <row r="115" spans="2:17" s="77" customFormat="1" ht="13" x14ac:dyDescent="0.3">
      <c r="B115" s="70"/>
      <c r="C115" s="78" t="s">
        <v>153</v>
      </c>
      <c r="D115" s="79" t="s">
        <v>426</v>
      </c>
      <c r="E115" s="80">
        <f>VLOOKUP($C115,'2023'!$C$295:$U$572,19,FALSE)</f>
        <v>0</v>
      </c>
      <c r="F115" s="81">
        <f>VLOOKUP($C115,'2023'!$C$8:$U$285,19,FALSE)</f>
        <v>0</v>
      </c>
      <c r="G115" s="82">
        <f t="shared" si="14"/>
        <v>0</v>
      </c>
      <c r="H115" s="83">
        <f t="shared" si="15"/>
        <v>0</v>
      </c>
      <c r="I115" s="84">
        <f t="shared" si="16"/>
        <v>0</v>
      </c>
      <c r="J115" s="85">
        <f t="shared" si="17"/>
        <v>0</v>
      </c>
      <c r="K115" s="80">
        <f>VLOOKUP($C115,'2023'!$C$295:$U$572,VLOOKUP($L$4,Master!$D$9:$G$20,4,FALSE),FALSE)</f>
        <v>0</v>
      </c>
      <c r="L115" s="81">
        <f>VLOOKUP($C115,'2023'!$C$8:$U$285,VLOOKUP($L$4,Master!$D$9:$G$20,4,FALSE),FALSE)</f>
        <v>0</v>
      </c>
      <c r="M115" s="148">
        <f t="shared" si="18"/>
        <v>0</v>
      </c>
      <c r="N115" s="148">
        <f t="shared" si="19"/>
        <v>0</v>
      </c>
      <c r="O115" s="81">
        <f t="shared" si="20"/>
        <v>0</v>
      </c>
      <c r="P115" s="85">
        <f t="shared" si="21"/>
        <v>0</v>
      </c>
      <c r="Q115" s="76"/>
    </row>
    <row r="116" spans="2:17" s="77" customFormat="1" ht="13" x14ac:dyDescent="0.3">
      <c r="B116" s="70"/>
      <c r="C116" s="78" t="s">
        <v>154</v>
      </c>
      <c r="D116" s="79" t="s">
        <v>427</v>
      </c>
      <c r="E116" s="80">
        <f>VLOOKUP($C116,'2023'!$C$295:$U$572,19,FALSE)</f>
        <v>10212562.980000002</v>
      </c>
      <c r="F116" s="81">
        <f>VLOOKUP($C116,'2023'!$C$8:$U$285,19,FALSE)</f>
        <v>10154429.440000003</v>
      </c>
      <c r="G116" s="82">
        <f t="shared" si="14"/>
        <v>0.99430764440681085</v>
      </c>
      <c r="H116" s="83">
        <f t="shared" si="15"/>
        <v>1.6445485440352416E-3</v>
      </c>
      <c r="I116" s="84">
        <f t="shared" si="16"/>
        <v>-58133.539999999106</v>
      </c>
      <c r="J116" s="85">
        <f t="shared" si="17"/>
        <v>-5.6923555931891147E-3</v>
      </c>
      <c r="K116" s="80">
        <f>VLOOKUP($C116,'2023'!$C$295:$U$572,VLOOKUP($L$4,Master!$D$9:$G$20,4,FALSE),FALSE)</f>
        <v>41729.220000000008</v>
      </c>
      <c r="L116" s="81">
        <f>VLOOKUP($C116,'2023'!$C$8:$U$285,VLOOKUP($L$4,Master!$D$9:$G$20,4,FALSE),FALSE)</f>
        <v>275737.23</v>
      </c>
      <c r="M116" s="148">
        <f t="shared" si="18"/>
        <v>6.6077734019471226</v>
      </c>
      <c r="N116" s="148">
        <f t="shared" si="19"/>
        <v>4.465669517053736E-5</v>
      </c>
      <c r="O116" s="81">
        <f t="shared" si="20"/>
        <v>234008.00999999998</v>
      </c>
      <c r="P116" s="85">
        <f t="shared" si="21"/>
        <v>5.6077734019471235</v>
      </c>
      <c r="Q116" s="76"/>
    </row>
    <row r="117" spans="2:17" s="77" customFormat="1" ht="13" x14ac:dyDescent="0.3">
      <c r="B117" s="70"/>
      <c r="C117" s="78" t="s">
        <v>155</v>
      </c>
      <c r="D117" s="79" t="s">
        <v>428</v>
      </c>
      <c r="E117" s="80">
        <f>VLOOKUP($C117,'2023'!$C$295:$U$572,19,FALSE)</f>
        <v>617275.00000000012</v>
      </c>
      <c r="F117" s="81">
        <f>VLOOKUP($C117,'2023'!$C$8:$U$285,19,FALSE)</f>
        <v>607160.23</v>
      </c>
      <c r="G117" s="82">
        <f t="shared" si="14"/>
        <v>0.98361383500060728</v>
      </c>
      <c r="H117" s="83">
        <f t="shared" si="15"/>
        <v>9.8331912998412852E-5</v>
      </c>
      <c r="I117" s="84">
        <f t="shared" si="16"/>
        <v>-10114.770000000135</v>
      </c>
      <c r="J117" s="85">
        <f t="shared" si="17"/>
        <v>-1.6386164999392706E-2</v>
      </c>
      <c r="K117" s="80">
        <f>VLOOKUP($C117,'2023'!$C$295:$U$572,VLOOKUP($L$4,Master!$D$9:$G$20,4,FALSE),FALSE)</f>
        <v>66355.030000000013</v>
      </c>
      <c r="L117" s="81">
        <f>VLOOKUP($C117,'2023'!$C$8:$U$285,VLOOKUP($L$4,Master!$D$9:$G$20,4,FALSE),FALSE)</f>
        <v>72763.109999999986</v>
      </c>
      <c r="M117" s="148">
        <f t="shared" si="18"/>
        <v>1.096572633604415</v>
      </c>
      <c r="N117" s="148">
        <f t="shared" si="19"/>
        <v>1.178426294820717E-5</v>
      </c>
      <c r="O117" s="81">
        <f t="shared" si="20"/>
        <v>6408.0799999999726</v>
      </c>
      <c r="P117" s="85">
        <f t="shared" si="21"/>
        <v>9.6572633604415092E-2</v>
      </c>
      <c r="Q117" s="76"/>
    </row>
    <row r="118" spans="2:17" s="77" customFormat="1" ht="13" x14ac:dyDescent="0.3">
      <c r="B118" s="70"/>
      <c r="C118" s="78" t="s">
        <v>156</v>
      </c>
      <c r="D118" s="79" t="s">
        <v>429</v>
      </c>
      <c r="E118" s="80">
        <f>VLOOKUP($C118,'2023'!$C$295:$U$572,19,FALSE)</f>
        <v>1423852.2199999997</v>
      </c>
      <c r="F118" s="81">
        <f>VLOOKUP($C118,'2023'!$C$8:$U$285,19,FALSE)</f>
        <v>1238902.1099999999</v>
      </c>
      <c r="G118" s="82">
        <f t="shared" si="14"/>
        <v>0.87010582460587105</v>
      </c>
      <c r="H118" s="83">
        <f t="shared" si="15"/>
        <v>2.0064491788941791E-4</v>
      </c>
      <c r="I118" s="84">
        <f t="shared" si="16"/>
        <v>-184950.10999999987</v>
      </c>
      <c r="J118" s="85">
        <f t="shared" si="17"/>
        <v>-0.12989417539412898</v>
      </c>
      <c r="K118" s="80">
        <f>VLOOKUP($C118,'2023'!$C$295:$U$572,VLOOKUP($L$4,Master!$D$9:$G$20,4,FALSE),FALSE)</f>
        <v>183683.27999999997</v>
      </c>
      <c r="L118" s="81">
        <f>VLOOKUP($C118,'2023'!$C$8:$U$285,VLOOKUP($L$4,Master!$D$9:$G$20,4,FALSE),FALSE)</f>
        <v>141278.62</v>
      </c>
      <c r="M118" s="148">
        <f t="shared" si="18"/>
        <v>0.76914251531222666</v>
      </c>
      <c r="N118" s="148">
        <f t="shared" si="19"/>
        <v>2.2880610889774236E-5</v>
      </c>
      <c r="O118" s="81">
        <f t="shared" si="20"/>
        <v>-42404.659999999974</v>
      </c>
      <c r="P118" s="85">
        <f t="shared" si="21"/>
        <v>-0.23085748468777334</v>
      </c>
      <c r="Q118" s="76"/>
    </row>
    <row r="119" spans="2:17" s="77" customFormat="1" ht="13" x14ac:dyDescent="0.3">
      <c r="B119" s="70"/>
      <c r="C119" s="78" t="s">
        <v>157</v>
      </c>
      <c r="D119" s="79" t="s">
        <v>430</v>
      </c>
      <c r="E119" s="80">
        <f>VLOOKUP($C119,'2023'!$C$295:$U$572,19,FALSE)</f>
        <v>223104.7</v>
      </c>
      <c r="F119" s="81">
        <f>VLOOKUP($C119,'2023'!$C$8:$U$285,19,FALSE)</f>
        <v>46272.98</v>
      </c>
      <c r="G119" s="82">
        <f t="shared" si="14"/>
        <v>0.20740477452962669</v>
      </c>
      <c r="H119" s="83">
        <f t="shared" si="15"/>
        <v>7.4940854468305648E-6</v>
      </c>
      <c r="I119" s="84">
        <f t="shared" si="16"/>
        <v>-176831.72</v>
      </c>
      <c r="J119" s="85">
        <f t="shared" si="17"/>
        <v>-0.79259522547037331</v>
      </c>
      <c r="K119" s="80">
        <f>VLOOKUP($C119,'2023'!$C$295:$U$572,VLOOKUP($L$4,Master!$D$9:$G$20,4,FALSE),FALSE)</f>
        <v>57520.61</v>
      </c>
      <c r="L119" s="81">
        <f>VLOOKUP($C119,'2023'!$C$8:$U$285,VLOOKUP($L$4,Master!$D$9:$G$20,4,FALSE),FALSE)</f>
        <v>1732.01</v>
      </c>
      <c r="M119" s="148">
        <f t="shared" si="18"/>
        <v>3.0111120170665785E-2</v>
      </c>
      <c r="N119" s="148">
        <f t="shared" si="19"/>
        <v>2.8050561979723382E-7</v>
      </c>
      <c r="O119" s="81">
        <f t="shared" si="20"/>
        <v>-55788.6</v>
      </c>
      <c r="P119" s="85">
        <f t="shared" si="21"/>
        <v>-0.96988887982933414</v>
      </c>
      <c r="Q119" s="76"/>
    </row>
    <row r="120" spans="2:17" s="77" customFormat="1" ht="13" x14ac:dyDescent="0.3">
      <c r="B120" s="70"/>
      <c r="C120" s="78" t="s">
        <v>158</v>
      </c>
      <c r="D120" s="79" t="s">
        <v>431</v>
      </c>
      <c r="E120" s="80">
        <f>VLOOKUP($C120,'2023'!$C$295:$U$572,19,FALSE)</f>
        <v>342896.87</v>
      </c>
      <c r="F120" s="81">
        <f>VLOOKUP($C120,'2023'!$C$8:$U$285,19,FALSE)</f>
        <v>291231.35000000003</v>
      </c>
      <c r="G120" s="82">
        <f t="shared" si="14"/>
        <v>0.8493263586803812</v>
      </c>
      <c r="H120" s="83">
        <f t="shared" si="15"/>
        <v>4.7166026949114119E-5</v>
      </c>
      <c r="I120" s="84">
        <f t="shared" si="16"/>
        <v>-51665.51999999996</v>
      </c>
      <c r="J120" s="85">
        <f t="shared" si="17"/>
        <v>-0.15067364131961883</v>
      </c>
      <c r="K120" s="80">
        <f>VLOOKUP($C120,'2023'!$C$295:$U$572,VLOOKUP($L$4,Master!$D$9:$G$20,4,FALSE),FALSE)</f>
        <v>43060.75</v>
      </c>
      <c r="L120" s="81">
        <f>VLOOKUP($C120,'2023'!$C$8:$U$285,VLOOKUP($L$4,Master!$D$9:$G$20,4,FALSE),FALSE)</f>
        <v>36221.490000000005</v>
      </c>
      <c r="M120" s="148">
        <f t="shared" si="18"/>
        <v>0.84117183281758923</v>
      </c>
      <c r="N120" s="148">
        <f t="shared" si="19"/>
        <v>5.8662083373821795E-6</v>
      </c>
      <c r="O120" s="81">
        <f t="shared" si="20"/>
        <v>-6839.2599999999948</v>
      </c>
      <c r="P120" s="85">
        <f t="shared" si="21"/>
        <v>-0.15882816718241077</v>
      </c>
      <c r="Q120" s="76"/>
    </row>
    <row r="121" spans="2:17" s="77" customFormat="1" ht="13" x14ac:dyDescent="0.3">
      <c r="B121" s="70"/>
      <c r="C121" s="78" t="s">
        <v>159</v>
      </c>
      <c r="D121" s="79" t="s">
        <v>432</v>
      </c>
      <c r="E121" s="80">
        <f>VLOOKUP($C121,'2023'!$C$295:$U$572,19,FALSE)</f>
        <v>20490036.039999999</v>
      </c>
      <c r="F121" s="81">
        <f>VLOOKUP($C121,'2023'!$C$8:$U$285,19,FALSE)</f>
        <v>8601519.0200000014</v>
      </c>
      <c r="G121" s="82">
        <f t="shared" si="14"/>
        <v>0.41979033141807992</v>
      </c>
      <c r="H121" s="83">
        <f t="shared" si="15"/>
        <v>1.3930487837268814E-3</v>
      </c>
      <c r="I121" s="84">
        <f t="shared" si="16"/>
        <v>-11888517.019999998</v>
      </c>
      <c r="J121" s="85">
        <f t="shared" si="17"/>
        <v>-0.58020966858192013</v>
      </c>
      <c r="K121" s="80">
        <f>VLOOKUP($C121,'2023'!$C$295:$U$572,VLOOKUP($L$4,Master!$D$9:$G$20,4,FALSE),FALSE)</f>
        <v>2700947.11</v>
      </c>
      <c r="L121" s="81">
        <f>VLOOKUP($C121,'2023'!$C$8:$U$285,VLOOKUP($L$4,Master!$D$9:$G$20,4,FALSE),FALSE)</f>
        <v>781708.03999999992</v>
      </c>
      <c r="M121" s="148">
        <f t="shared" si="18"/>
        <v>0.28941997312935164</v>
      </c>
      <c r="N121" s="148">
        <f t="shared" si="19"/>
        <v>1.2660059599002362E-4</v>
      </c>
      <c r="O121" s="81">
        <f t="shared" si="20"/>
        <v>-1919239.0699999998</v>
      </c>
      <c r="P121" s="85">
        <f t="shared" si="21"/>
        <v>-0.71058002687064836</v>
      </c>
      <c r="Q121" s="76"/>
    </row>
    <row r="122" spans="2:17" s="77" customFormat="1" ht="13" x14ac:dyDescent="0.3">
      <c r="B122" s="70"/>
      <c r="C122" s="78" t="s">
        <v>160</v>
      </c>
      <c r="D122" s="79" t="s">
        <v>433</v>
      </c>
      <c r="E122" s="80">
        <f>VLOOKUP($C122,'2023'!$C$295:$U$572,19,FALSE)</f>
        <v>0</v>
      </c>
      <c r="F122" s="81">
        <f>VLOOKUP($C122,'2023'!$C$8:$U$285,19,FALSE)</f>
        <v>0</v>
      </c>
      <c r="G122" s="82">
        <f t="shared" si="14"/>
        <v>0</v>
      </c>
      <c r="H122" s="83">
        <f t="shared" si="15"/>
        <v>0</v>
      </c>
      <c r="I122" s="84">
        <f t="shared" si="16"/>
        <v>0</v>
      </c>
      <c r="J122" s="85">
        <f t="shared" si="17"/>
        <v>0</v>
      </c>
      <c r="K122" s="80">
        <f>VLOOKUP($C122,'2023'!$C$295:$U$572,VLOOKUP($L$4,Master!$D$9:$G$20,4,FALSE),FALSE)</f>
        <v>0</v>
      </c>
      <c r="L122" s="81">
        <f>VLOOKUP($C122,'2023'!$C$8:$U$285,VLOOKUP($L$4,Master!$D$9:$G$20,4,FALSE),FALSE)</f>
        <v>0</v>
      </c>
      <c r="M122" s="148">
        <f t="shared" si="18"/>
        <v>0</v>
      </c>
      <c r="N122" s="148">
        <f t="shared" si="19"/>
        <v>0</v>
      </c>
      <c r="O122" s="81">
        <f t="shared" si="20"/>
        <v>0</v>
      </c>
      <c r="P122" s="85">
        <f t="shared" si="21"/>
        <v>0</v>
      </c>
      <c r="Q122" s="76"/>
    </row>
    <row r="123" spans="2:17" s="77" customFormat="1" ht="13" x14ac:dyDescent="0.3">
      <c r="B123" s="70"/>
      <c r="C123" s="78" t="s">
        <v>161</v>
      </c>
      <c r="D123" s="79" t="s">
        <v>434</v>
      </c>
      <c r="E123" s="80">
        <f>VLOOKUP($C123,'2023'!$C$295:$U$572,19,FALSE)</f>
        <v>692876.20000000019</v>
      </c>
      <c r="F123" s="81">
        <f>VLOOKUP($C123,'2023'!$C$8:$U$285,19,FALSE)</f>
        <v>574127</v>
      </c>
      <c r="G123" s="82">
        <f t="shared" si="14"/>
        <v>0.82861411605709623</v>
      </c>
      <c r="H123" s="83">
        <f t="shared" si="15"/>
        <v>9.2982055517766327E-5</v>
      </c>
      <c r="I123" s="84">
        <f t="shared" si="16"/>
        <v>-118749.20000000019</v>
      </c>
      <c r="J123" s="85">
        <f t="shared" si="17"/>
        <v>-0.17138588394290374</v>
      </c>
      <c r="K123" s="80">
        <f>VLOOKUP($C123,'2023'!$C$295:$U$572,VLOOKUP($L$4,Master!$D$9:$G$20,4,FALSE),FALSE)</f>
        <v>85389.920000000013</v>
      </c>
      <c r="L123" s="81">
        <f>VLOOKUP($C123,'2023'!$C$8:$U$285,VLOOKUP($L$4,Master!$D$9:$G$20,4,FALSE),FALSE)</f>
        <v>73034.070000000007</v>
      </c>
      <c r="M123" s="148">
        <f t="shared" si="18"/>
        <v>0.85530083644533217</v>
      </c>
      <c r="N123" s="148">
        <f t="shared" si="19"/>
        <v>1.182814595277427E-5</v>
      </c>
      <c r="O123" s="81">
        <f t="shared" si="20"/>
        <v>-12355.850000000006</v>
      </c>
      <c r="P123" s="85">
        <f t="shared" si="21"/>
        <v>-0.14469916355466786</v>
      </c>
      <c r="Q123" s="76"/>
    </row>
    <row r="124" spans="2:17" s="77" customFormat="1" ht="13" x14ac:dyDescent="0.3">
      <c r="B124" s="70"/>
      <c r="C124" s="78" t="s">
        <v>162</v>
      </c>
      <c r="D124" s="79" t="s">
        <v>435</v>
      </c>
      <c r="E124" s="80">
        <f>VLOOKUP($C124,'2023'!$C$295:$U$572,19,FALSE)</f>
        <v>2319324.9499999997</v>
      </c>
      <c r="F124" s="81">
        <f>VLOOKUP($C124,'2023'!$C$8:$U$285,19,FALSE)</f>
        <v>2426179.7099999995</v>
      </c>
      <c r="G124" s="82">
        <f t="shared" si="14"/>
        <v>1.04607149162087</v>
      </c>
      <c r="H124" s="83">
        <f t="shared" si="15"/>
        <v>3.9292904965503831E-4</v>
      </c>
      <c r="I124" s="84">
        <f t="shared" si="16"/>
        <v>106854.75999999978</v>
      </c>
      <c r="J124" s="85">
        <f t="shared" si="17"/>
        <v>4.6071491620870028E-2</v>
      </c>
      <c r="K124" s="80">
        <f>VLOOKUP($C124,'2023'!$C$295:$U$572,VLOOKUP($L$4,Master!$D$9:$G$20,4,FALSE),FALSE)</f>
        <v>258395.47</v>
      </c>
      <c r="L124" s="81">
        <f>VLOOKUP($C124,'2023'!$C$8:$U$285,VLOOKUP($L$4,Master!$D$9:$G$20,4,FALSE),FALSE)</f>
        <v>269056.56999999995</v>
      </c>
      <c r="M124" s="148">
        <f t="shared" si="18"/>
        <v>1.0412588502422273</v>
      </c>
      <c r="N124" s="148">
        <f t="shared" si="19"/>
        <v>4.3574736825057484E-5</v>
      </c>
      <c r="O124" s="81">
        <f t="shared" si="20"/>
        <v>10661.099999999948</v>
      </c>
      <c r="P124" s="85">
        <f t="shared" si="21"/>
        <v>4.1258850242227342E-2</v>
      </c>
      <c r="Q124" s="76"/>
    </row>
    <row r="125" spans="2:17" s="77" customFormat="1" ht="13" x14ac:dyDescent="0.3">
      <c r="B125" s="70"/>
      <c r="C125" s="78" t="s">
        <v>163</v>
      </c>
      <c r="D125" s="79" t="s">
        <v>433</v>
      </c>
      <c r="E125" s="80">
        <f>VLOOKUP($C125,'2023'!$C$295:$U$572,19,FALSE)</f>
        <v>2448172.6399999992</v>
      </c>
      <c r="F125" s="81">
        <f>VLOOKUP($C125,'2023'!$C$8:$U$285,19,FALSE)</f>
        <v>2159578.62</v>
      </c>
      <c r="G125" s="82">
        <f t="shared" si="14"/>
        <v>0.88211859928309666</v>
      </c>
      <c r="H125" s="83">
        <f t="shared" si="15"/>
        <v>3.4975198717325821E-4</v>
      </c>
      <c r="I125" s="84">
        <f t="shared" si="16"/>
        <v>-288594.01999999909</v>
      </c>
      <c r="J125" s="85">
        <f t="shared" si="17"/>
        <v>-0.11788140071690335</v>
      </c>
      <c r="K125" s="80">
        <f>VLOOKUP($C125,'2023'!$C$295:$U$572,VLOOKUP($L$4,Master!$D$9:$G$20,4,FALSE),FALSE)</f>
        <v>289215.24999999994</v>
      </c>
      <c r="L125" s="81">
        <f>VLOOKUP($C125,'2023'!$C$8:$U$285,VLOOKUP($L$4,Master!$D$9:$G$20,4,FALSE),FALSE)</f>
        <v>211856.94000000006</v>
      </c>
      <c r="M125" s="148">
        <f t="shared" si="18"/>
        <v>0.73252340600988397</v>
      </c>
      <c r="N125" s="148">
        <f t="shared" si="19"/>
        <v>3.4311038771742311E-5</v>
      </c>
      <c r="O125" s="81">
        <f t="shared" si="20"/>
        <v>-77358.309999999881</v>
      </c>
      <c r="P125" s="85">
        <f t="shared" si="21"/>
        <v>-0.26747659399011597</v>
      </c>
      <c r="Q125" s="76"/>
    </row>
    <row r="126" spans="2:17" s="77" customFormat="1" ht="13" x14ac:dyDescent="0.3">
      <c r="B126" s="70"/>
      <c r="C126" s="78" t="s">
        <v>164</v>
      </c>
      <c r="D126" s="79" t="s">
        <v>436</v>
      </c>
      <c r="E126" s="80">
        <f>VLOOKUP($C126,'2023'!$C$295:$U$572,19,FALSE)</f>
        <v>2218300.6200000006</v>
      </c>
      <c r="F126" s="81">
        <f>VLOOKUP($C126,'2023'!$C$8:$U$285,19,FALSE)</f>
        <v>1946633.0499999998</v>
      </c>
      <c r="G126" s="82">
        <f t="shared" si="14"/>
        <v>0.877533474250212</v>
      </c>
      <c r="H126" s="83">
        <f t="shared" si="15"/>
        <v>3.1526464062449388E-4</v>
      </c>
      <c r="I126" s="84">
        <f t="shared" si="16"/>
        <v>-271667.57000000076</v>
      </c>
      <c r="J126" s="85">
        <f t="shared" si="17"/>
        <v>-0.122466525749788</v>
      </c>
      <c r="K126" s="80">
        <f>VLOOKUP($C126,'2023'!$C$295:$U$572,VLOOKUP($L$4,Master!$D$9:$G$20,4,FALSE),FALSE)</f>
        <v>276414.28000000009</v>
      </c>
      <c r="L126" s="81">
        <f>VLOOKUP($C126,'2023'!$C$8:$U$285,VLOOKUP($L$4,Master!$D$9:$G$20,4,FALSE),FALSE)</f>
        <v>256144.60999999993</v>
      </c>
      <c r="M126" s="148">
        <f t="shared" si="18"/>
        <v>0.92666923720438699</v>
      </c>
      <c r="N126" s="148">
        <f t="shared" si="19"/>
        <v>4.1483595698506774E-5</v>
      </c>
      <c r="O126" s="81">
        <f t="shared" si="20"/>
        <v>-20269.670000000158</v>
      </c>
      <c r="P126" s="85">
        <f t="shared" si="21"/>
        <v>-7.3330762795612986E-2</v>
      </c>
      <c r="Q126" s="76"/>
    </row>
    <row r="127" spans="2:17" s="77" customFormat="1" ht="13" x14ac:dyDescent="0.3">
      <c r="B127" s="70"/>
      <c r="C127" s="78" t="s">
        <v>165</v>
      </c>
      <c r="D127" s="79" t="s">
        <v>423</v>
      </c>
      <c r="E127" s="80">
        <f>VLOOKUP($C127,'2023'!$C$295:$U$572,19,FALSE)</f>
        <v>3960963.3700000006</v>
      </c>
      <c r="F127" s="81">
        <f>VLOOKUP($C127,'2023'!$C$8:$U$285,19,FALSE)</f>
        <v>4177072.9899999998</v>
      </c>
      <c r="G127" s="82">
        <f t="shared" si="14"/>
        <v>1.0545598632991142</v>
      </c>
      <c r="H127" s="83">
        <f t="shared" si="15"/>
        <v>6.7649288860816893E-4</v>
      </c>
      <c r="I127" s="84">
        <f t="shared" si="16"/>
        <v>216109.61999999918</v>
      </c>
      <c r="J127" s="85">
        <f t="shared" si="17"/>
        <v>5.4559863299114317E-2</v>
      </c>
      <c r="K127" s="80">
        <f>VLOOKUP($C127,'2023'!$C$295:$U$572,VLOOKUP($L$4,Master!$D$9:$G$20,4,FALSE),FALSE)</f>
        <v>409664.41</v>
      </c>
      <c r="L127" s="81">
        <f>VLOOKUP($C127,'2023'!$C$8:$U$285,VLOOKUP($L$4,Master!$D$9:$G$20,4,FALSE),FALSE)</f>
        <v>519560.64000000013</v>
      </c>
      <c r="M127" s="148">
        <f t="shared" si="18"/>
        <v>1.2682591587587513</v>
      </c>
      <c r="N127" s="148">
        <f t="shared" si="19"/>
        <v>8.4144825575745814E-5</v>
      </c>
      <c r="O127" s="81">
        <f t="shared" si="20"/>
        <v>109896.23000000016</v>
      </c>
      <c r="P127" s="85">
        <f t="shared" si="21"/>
        <v>0.26825915875875123</v>
      </c>
      <c r="Q127" s="76"/>
    </row>
    <row r="128" spans="2:17" s="77" customFormat="1" ht="13" x14ac:dyDescent="0.3">
      <c r="B128" s="70"/>
      <c r="C128" s="78" t="s">
        <v>166</v>
      </c>
      <c r="D128" s="79" t="s">
        <v>424</v>
      </c>
      <c r="E128" s="80">
        <f>VLOOKUP($C128,'2023'!$C$295:$U$572,19,FALSE)</f>
        <v>327276.91000000003</v>
      </c>
      <c r="F128" s="81">
        <f>VLOOKUP($C128,'2023'!$C$8:$U$285,19,FALSE)</f>
        <v>286160.33</v>
      </c>
      <c r="G128" s="82">
        <f t="shared" si="14"/>
        <v>0.87436761120728002</v>
      </c>
      <c r="H128" s="83">
        <f t="shared" si="15"/>
        <v>4.634475593560717E-5</v>
      </c>
      <c r="I128" s="84">
        <f t="shared" si="16"/>
        <v>-41116.580000000016</v>
      </c>
      <c r="J128" s="85">
        <f t="shared" si="17"/>
        <v>-0.12563238879271993</v>
      </c>
      <c r="K128" s="80">
        <f>VLOOKUP($C128,'2023'!$C$295:$U$572,VLOOKUP($L$4,Master!$D$9:$G$20,4,FALSE),FALSE)</f>
        <v>41000.71</v>
      </c>
      <c r="L128" s="81">
        <f>VLOOKUP($C128,'2023'!$C$8:$U$285,VLOOKUP($L$4,Master!$D$9:$G$20,4,FALSE),FALSE)</f>
        <v>29782.729999999996</v>
      </c>
      <c r="M128" s="148">
        <f t="shared" si="18"/>
        <v>0.72639546973698743</v>
      </c>
      <c r="N128" s="148">
        <f t="shared" si="19"/>
        <v>4.8234266187283383E-6</v>
      </c>
      <c r="O128" s="81">
        <f t="shared" si="20"/>
        <v>-11217.980000000003</v>
      </c>
      <c r="P128" s="85">
        <f t="shared" si="21"/>
        <v>-0.27360453026301262</v>
      </c>
      <c r="Q128" s="76"/>
    </row>
    <row r="129" spans="2:17" s="77" customFormat="1" ht="13" x14ac:dyDescent="0.3">
      <c r="B129" s="70"/>
      <c r="C129" s="78" t="s">
        <v>167</v>
      </c>
      <c r="D129" s="79" t="s">
        <v>425</v>
      </c>
      <c r="E129" s="80">
        <f>VLOOKUP($C129,'2023'!$C$295:$U$572,19,FALSE)</f>
        <v>1906264.18</v>
      </c>
      <c r="F129" s="81">
        <f>VLOOKUP($C129,'2023'!$C$8:$U$285,19,FALSE)</f>
        <v>1517982.89</v>
      </c>
      <c r="G129" s="82">
        <f t="shared" si="14"/>
        <v>0.79631296959060516</v>
      </c>
      <c r="H129" s="83">
        <f t="shared" si="15"/>
        <v>2.4584311372396588E-4</v>
      </c>
      <c r="I129" s="84">
        <f t="shared" si="16"/>
        <v>-388281.29000000004</v>
      </c>
      <c r="J129" s="85">
        <f t="shared" si="17"/>
        <v>-0.20368703040939481</v>
      </c>
      <c r="K129" s="80">
        <f>VLOOKUP($C129,'2023'!$C$295:$U$572,VLOOKUP($L$4,Master!$D$9:$G$20,4,FALSE),FALSE)</f>
        <v>140133.70000000001</v>
      </c>
      <c r="L129" s="81">
        <f>VLOOKUP($C129,'2023'!$C$8:$U$285,VLOOKUP($L$4,Master!$D$9:$G$20,4,FALSE),FALSE)</f>
        <v>99946.479999999981</v>
      </c>
      <c r="M129" s="148">
        <f t="shared" si="18"/>
        <v>0.713222301273712</v>
      </c>
      <c r="N129" s="148">
        <f t="shared" si="19"/>
        <v>1.6186713309364165E-5</v>
      </c>
      <c r="O129" s="81">
        <f t="shared" si="20"/>
        <v>-40187.22000000003</v>
      </c>
      <c r="P129" s="85">
        <f t="shared" si="21"/>
        <v>-0.286777698726288</v>
      </c>
      <c r="Q129" s="76"/>
    </row>
    <row r="130" spans="2:17" s="77" customFormat="1" ht="13" x14ac:dyDescent="0.3">
      <c r="B130" s="70"/>
      <c r="C130" s="78" t="s">
        <v>168</v>
      </c>
      <c r="D130" s="79" t="s">
        <v>426</v>
      </c>
      <c r="E130" s="80">
        <f>VLOOKUP($C130,'2023'!$C$295:$U$572,19,FALSE)</f>
        <v>3869540.7700000005</v>
      </c>
      <c r="F130" s="81">
        <f>VLOOKUP($C130,'2023'!$C$8:$U$285,19,FALSE)</f>
        <v>4044432.1100000003</v>
      </c>
      <c r="G130" s="82">
        <f t="shared" si="14"/>
        <v>1.0451969239750381</v>
      </c>
      <c r="H130" s="83">
        <f t="shared" si="15"/>
        <v>6.550111926278626E-4</v>
      </c>
      <c r="I130" s="84">
        <f t="shared" si="16"/>
        <v>174891.33999999985</v>
      </c>
      <c r="J130" s="85">
        <f t="shared" si="17"/>
        <v>4.5196923975037953E-2</v>
      </c>
      <c r="K130" s="80">
        <f>VLOOKUP($C130,'2023'!$C$295:$U$572,VLOOKUP($L$4,Master!$D$9:$G$20,4,FALSE),FALSE)</f>
        <v>440393.42000000016</v>
      </c>
      <c r="L130" s="81">
        <f>VLOOKUP($C130,'2023'!$C$8:$U$285,VLOOKUP($L$4,Master!$D$9:$G$20,4,FALSE),FALSE)</f>
        <v>448782.37</v>
      </c>
      <c r="M130" s="148">
        <f t="shared" si="18"/>
        <v>1.0190487632626297</v>
      </c>
      <c r="N130" s="148">
        <f t="shared" si="19"/>
        <v>7.2682015029313643E-5</v>
      </c>
      <c r="O130" s="81">
        <f t="shared" si="20"/>
        <v>8388.949999999837</v>
      </c>
      <c r="P130" s="85">
        <f t="shared" si="21"/>
        <v>1.9048763262629661E-2</v>
      </c>
      <c r="Q130" s="76"/>
    </row>
    <row r="131" spans="2:17" s="77" customFormat="1" ht="13" x14ac:dyDescent="0.3">
      <c r="B131" s="70"/>
      <c r="C131" s="78" t="s">
        <v>169</v>
      </c>
      <c r="D131" s="79" t="s">
        <v>437</v>
      </c>
      <c r="E131" s="80">
        <f>VLOOKUP($C131,'2023'!$C$295:$U$572,19,FALSE)</f>
        <v>1958659.3499999996</v>
      </c>
      <c r="F131" s="81">
        <f>VLOOKUP($C131,'2023'!$C$8:$U$285,19,FALSE)</f>
        <v>3169081.1800000006</v>
      </c>
      <c r="G131" s="82">
        <f t="shared" si="14"/>
        <v>1.6179848629625162</v>
      </c>
      <c r="H131" s="83">
        <f t="shared" si="15"/>
        <v>5.1324477375052648E-4</v>
      </c>
      <c r="I131" s="84">
        <f t="shared" si="16"/>
        <v>1210421.830000001</v>
      </c>
      <c r="J131" s="85">
        <f t="shared" si="17"/>
        <v>0.61798486296251631</v>
      </c>
      <c r="K131" s="80">
        <f>VLOOKUP($C131,'2023'!$C$295:$U$572,VLOOKUP($L$4,Master!$D$9:$G$20,4,FALSE),FALSE)</f>
        <v>211579.77999999994</v>
      </c>
      <c r="L131" s="81">
        <f>VLOOKUP($C131,'2023'!$C$8:$U$285,VLOOKUP($L$4,Master!$D$9:$G$20,4,FALSE),FALSE)</f>
        <v>320574.30000000005</v>
      </c>
      <c r="M131" s="148">
        <f t="shared" si="18"/>
        <v>1.5151462015888293</v>
      </c>
      <c r="N131" s="148">
        <f t="shared" si="19"/>
        <v>5.1918229520940638E-5</v>
      </c>
      <c r="O131" s="81">
        <f t="shared" si="20"/>
        <v>108994.52000000011</v>
      </c>
      <c r="P131" s="85">
        <f t="shared" si="21"/>
        <v>0.51514620158882918</v>
      </c>
      <c r="Q131" s="76"/>
    </row>
    <row r="132" spans="2:17" s="77" customFormat="1" ht="13" x14ac:dyDescent="0.3">
      <c r="B132" s="70"/>
      <c r="C132" s="78" t="s">
        <v>170</v>
      </c>
      <c r="D132" s="79" t="s">
        <v>438</v>
      </c>
      <c r="E132" s="80">
        <f>VLOOKUP($C132,'2023'!$C$295:$U$572,19,FALSE)</f>
        <v>2045692.9399999995</v>
      </c>
      <c r="F132" s="81">
        <f>VLOOKUP($C132,'2023'!$C$8:$U$285,19,FALSE)</f>
        <v>2330390.84</v>
      </c>
      <c r="G132" s="82">
        <f t="shared" si="14"/>
        <v>1.1391694200205826</v>
      </c>
      <c r="H132" s="83">
        <f t="shared" si="15"/>
        <v>3.7741567712888284E-4</v>
      </c>
      <c r="I132" s="84">
        <f t="shared" si="16"/>
        <v>284697.90000000037</v>
      </c>
      <c r="J132" s="85">
        <f t="shared" si="17"/>
        <v>0.13916942002058258</v>
      </c>
      <c r="K132" s="80">
        <f>VLOOKUP($C132,'2023'!$C$295:$U$572,VLOOKUP($L$4,Master!$D$9:$G$20,4,FALSE),FALSE)</f>
        <v>218223.23999999993</v>
      </c>
      <c r="L132" s="81">
        <f>VLOOKUP($C132,'2023'!$C$8:$U$285,VLOOKUP($L$4,Master!$D$9:$G$20,4,FALSE),FALSE)</f>
        <v>234621.44</v>
      </c>
      <c r="M132" s="148">
        <f t="shared" si="18"/>
        <v>1.0751441505496853</v>
      </c>
      <c r="N132" s="148">
        <f t="shared" si="19"/>
        <v>3.7997836297088074E-5</v>
      </c>
      <c r="O132" s="81">
        <f t="shared" si="20"/>
        <v>16398.20000000007</v>
      </c>
      <c r="P132" s="85">
        <f t="shared" si="21"/>
        <v>7.5144150549685151E-2</v>
      </c>
      <c r="Q132" s="76"/>
    </row>
    <row r="133" spans="2:17" s="77" customFormat="1" ht="13" x14ac:dyDescent="0.3">
      <c r="B133" s="70"/>
      <c r="C133" s="78" t="s">
        <v>171</v>
      </c>
      <c r="D133" s="79" t="s">
        <v>439</v>
      </c>
      <c r="E133" s="80">
        <f>VLOOKUP($C133,'2023'!$C$295:$U$572,19,FALSE)</f>
        <v>605942.12999999989</v>
      </c>
      <c r="F133" s="81">
        <f>VLOOKUP($C133,'2023'!$C$8:$U$285,19,FALSE)</f>
        <v>408748.51999999996</v>
      </c>
      <c r="G133" s="82">
        <f t="shared" si="14"/>
        <v>0.67456692605282298</v>
      </c>
      <c r="H133" s="83">
        <f t="shared" si="15"/>
        <v>6.6198380461892262E-5</v>
      </c>
      <c r="I133" s="84">
        <f t="shared" si="16"/>
        <v>-197193.60999999993</v>
      </c>
      <c r="J133" s="85">
        <f t="shared" si="17"/>
        <v>-0.32543307394717702</v>
      </c>
      <c r="K133" s="80">
        <f>VLOOKUP($C133,'2023'!$C$295:$U$572,VLOOKUP($L$4,Master!$D$9:$G$20,4,FALSE),FALSE)</f>
        <v>66593.569999999992</v>
      </c>
      <c r="L133" s="81">
        <f>VLOOKUP($C133,'2023'!$C$8:$U$285,VLOOKUP($L$4,Master!$D$9:$G$20,4,FALSE),FALSE)</f>
        <v>79482.599999999991</v>
      </c>
      <c r="M133" s="148">
        <f t="shared" si="18"/>
        <v>1.1935476653376595</v>
      </c>
      <c r="N133" s="148">
        <f t="shared" si="19"/>
        <v>1.2872509960159361E-5</v>
      </c>
      <c r="O133" s="81">
        <f t="shared" si="20"/>
        <v>12889.029999999999</v>
      </c>
      <c r="P133" s="85">
        <f t="shared" si="21"/>
        <v>0.19354766533765949</v>
      </c>
      <c r="Q133" s="76"/>
    </row>
    <row r="134" spans="2:17" s="77" customFormat="1" ht="13" x14ac:dyDescent="0.3">
      <c r="B134" s="70"/>
      <c r="C134" s="78" t="s">
        <v>172</v>
      </c>
      <c r="D134" s="79" t="s">
        <v>440</v>
      </c>
      <c r="E134" s="80">
        <f>VLOOKUP($C134,'2023'!$C$295:$U$572,19,FALSE)</f>
        <v>488347.05999999994</v>
      </c>
      <c r="F134" s="81">
        <f>VLOOKUP($C134,'2023'!$C$8:$U$285,19,FALSE)</f>
        <v>300768.93</v>
      </c>
      <c r="G134" s="82">
        <f t="shared" si="14"/>
        <v>0.61589175943846175</v>
      </c>
      <c r="H134" s="83">
        <f t="shared" si="15"/>
        <v>4.871067437566806E-5</v>
      </c>
      <c r="I134" s="84">
        <f t="shared" si="16"/>
        <v>-187578.12999999995</v>
      </c>
      <c r="J134" s="85">
        <f t="shared" si="17"/>
        <v>-0.38410824056153831</v>
      </c>
      <c r="K134" s="80">
        <f>VLOOKUP($C134,'2023'!$C$295:$U$572,VLOOKUP($L$4,Master!$D$9:$G$20,4,FALSE),FALSE)</f>
        <v>36331.860000000015</v>
      </c>
      <c r="L134" s="81">
        <f>VLOOKUP($C134,'2023'!$C$8:$U$285,VLOOKUP($L$4,Master!$D$9:$G$20,4,FALSE),FALSE)</f>
        <v>87230.61</v>
      </c>
      <c r="M134" s="148">
        <f t="shared" si="18"/>
        <v>2.4009398362759287</v>
      </c>
      <c r="N134" s="148">
        <f t="shared" si="19"/>
        <v>1.4127329705567973E-5</v>
      </c>
      <c r="O134" s="81">
        <f t="shared" si="20"/>
        <v>50898.749999999985</v>
      </c>
      <c r="P134" s="85">
        <f t="shared" si="21"/>
        <v>1.4009398362759287</v>
      </c>
      <c r="Q134" s="76"/>
    </row>
    <row r="135" spans="2:17" s="77" customFormat="1" ht="13" x14ac:dyDescent="0.3">
      <c r="B135" s="70"/>
      <c r="C135" s="78" t="s">
        <v>173</v>
      </c>
      <c r="D135" s="79" t="s">
        <v>441</v>
      </c>
      <c r="E135" s="80">
        <f>VLOOKUP($C135,'2023'!$C$295:$U$572,19,FALSE)</f>
        <v>319109.33000000007</v>
      </c>
      <c r="F135" s="81">
        <f>VLOOKUP($C135,'2023'!$C$8:$U$285,19,FALSE)</f>
        <v>316129.36999999994</v>
      </c>
      <c r="G135" s="82">
        <f t="shared" si="14"/>
        <v>0.99066163311489475</v>
      </c>
      <c r="H135" s="83">
        <f t="shared" si="15"/>
        <v>5.119835616882064E-5</v>
      </c>
      <c r="I135" s="84">
        <f t="shared" si="16"/>
        <v>-2979.9600000001374</v>
      </c>
      <c r="J135" s="85">
        <f t="shared" si="17"/>
        <v>-9.3383668851052919E-3</v>
      </c>
      <c r="K135" s="80">
        <f>VLOOKUP($C135,'2023'!$C$295:$U$572,VLOOKUP($L$4,Master!$D$9:$G$20,4,FALSE),FALSE)</f>
        <v>29134.020000000004</v>
      </c>
      <c r="L135" s="81">
        <f>VLOOKUP($C135,'2023'!$C$8:$U$285,VLOOKUP($L$4,Master!$D$9:$G$20,4,FALSE),FALSE)</f>
        <v>40254.620000000003</v>
      </c>
      <c r="M135" s="148">
        <f t="shared" si="18"/>
        <v>1.3817049621027238</v>
      </c>
      <c r="N135" s="148">
        <f t="shared" si="19"/>
        <v>6.5193891102257642E-6</v>
      </c>
      <c r="O135" s="81">
        <f t="shared" si="20"/>
        <v>11120.599999999999</v>
      </c>
      <c r="P135" s="85">
        <f t="shared" si="21"/>
        <v>0.38170496210272381</v>
      </c>
      <c r="Q135" s="76"/>
    </row>
    <row r="136" spans="2:17" s="77" customFormat="1" ht="26" x14ac:dyDescent="0.3">
      <c r="B136" s="70"/>
      <c r="C136" s="78" t="s">
        <v>174</v>
      </c>
      <c r="D136" s="79" t="s">
        <v>442</v>
      </c>
      <c r="E136" s="80">
        <f>VLOOKUP($C136,'2023'!$C$295:$U$572,19,FALSE)</f>
        <v>562881.72000000009</v>
      </c>
      <c r="F136" s="81">
        <f>VLOOKUP($C136,'2023'!$C$8:$U$285,19,FALSE)</f>
        <v>464373.14000000007</v>
      </c>
      <c r="G136" s="82">
        <f t="shared" si="14"/>
        <v>0.8249923980476751</v>
      </c>
      <c r="H136" s="83">
        <f t="shared" si="15"/>
        <v>7.5206999643701622E-5</v>
      </c>
      <c r="I136" s="84">
        <f t="shared" si="16"/>
        <v>-98508.580000000016</v>
      </c>
      <c r="J136" s="85">
        <f t="shared" si="17"/>
        <v>-0.1750076019523249</v>
      </c>
      <c r="K136" s="80">
        <f>VLOOKUP($C136,'2023'!$C$295:$U$572,VLOOKUP($L$4,Master!$D$9:$G$20,4,FALSE),FALSE)</f>
        <v>63174.77</v>
      </c>
      <c r="L136" s="81">
        <f>VLOOKUP($C136,'2023'!$C$8:$U$285,VLOOKUP($L$4,Master!$D$9:$G$20,4,FALSE),FALSE)</f>
        <v>62666.330000000016</v>
      </c>
      <c r="M136" s="148">
        <f t="shared" si="18"/>
        <v>0.99195185039850586</v>
      </c>
      <c r="N136" s="148">
        <f t="shared" si="19"/>
        <v>1.0149050950668872E-5</v>
      </c>
      <c r="O136" s="81">
        <f t="shared" si="20"/>
        <v>-508.4399999999805</v>
      </c>
      <c r="P136" s="85">
        <f t="shared" si="21"/>
        <v>-8.0481496014940864E-3</v>
      </c>
      <c r="Q136" s="76"/>
    </row>
    <row r="137" spans="2:17" s="77" customFormat="1" ht="13" x14ac:dyDescent="0.3">
      <c r="B137" s="70"/>
      <c r="C137" s="78" t="s">
        <v>175</v>
      </c>
      <c r="D137" s="79" t="s">
        <v>443</v>
      </c>
      <c r="E137" s="80">
        <f>VLOOKUP($C137,'2023'!$C$295:$U$572,19,FALSE)</f>
        <v>3498458.8499999996</v>
      </c>
      <c r="F137" s="81">
        <f>VLOOKUP($C137,'2023'!$C$8:$U$285,19,FALSE)</f>
        <v>3076348.04</v>
      </c>
      <c r="G137" s="82">
        <f t="shared" si="14"/>
        <v>0.87934378304892746</v>
      </c>
      <c r="H137" s="83">
        <f t="shared" si="15"/>
        <v>4.9822628834256472E-4</v>
      </c>
      <c r="I137" s="84">
        <f t="shared" si="16"/>
        <v>-422110.80999999959</v>
      </c>
      <c r="J137" s="85">
        <f t="shared" si="17"/>
        <v>-0.12065621695107251</v>
      </c>
      <c r="K137" s="80">
        <f>VLOOKUP($C137,'2023'!$C$295:$U$572,VLOOKUP($L$4,Master!$D$9:$G$20,4,FALSE),FALSE)</f>
        <v>388717.64999999997</v>
      </c>
      <c r="L137" s="81">
        <f>VLOOKUP($C137,'2023'!$C$8:$U$285,VLOOKUP($L$4,Master!$D$9:$G$20,4,FALSE),FALSE)</f>
        <v>1040323.98</v>
      </c>
      <c r="M137" s="148">
        <f t="shared" si="18"/>
        <v>2.6762972558616775</v>
      </c>
      <c r="N137" s="148">
        <f t="shared" si="19"/>
        <v>1.6848443299970848E-4</v>
      </c>
      <c r="O137" s="81">
        <f t="shared" si="20"/>
        <v>651606.33000000007</v>
      </c>
      <c r="P137" s="85">
        <f t="shared" si="21"/>
        <v>1.6762972558616778</v>
      </c>
      <c r="Q137" s="76"/>
    </row>
    <row r="138" spans="2:17" s="77" customFormat="1" ht="13" x14ac:dyDescent="0.3">
      <c r="B138" s="70"/>
      <c r="C138" s="78" t="s">
        <v>176</v>
      </c>
      <c r="D138" s="79" t="s">
        <v>444</v>
      </c>
      <c r="E138" s="80">
        <f>VLOOKUP($C138,'2023'!$C$295:$U$572,19,FALSE)</f>
        <v>373899.19000000006</v>
      </c>
      <c r="F138" s="81">
        <f>VLOOKUP($C138,'2023'!$C$8:$U$285,19,FALSE)</f>
        <v>348595.25</v>
      </c>
      <c r="G138" s="82">
        <f t="shared" ref="G138:G201" si="22">IFERROR(F138/E138,0)</f>
        <v>0.93232416470332535</v>
      </c>
      <c r="H138" s="83">
        <f t="shared" ref="H138:H201" si="23">F138/$D$4</f>
        <v>5.6456329154925012E-5</v>
      </c>
      <c r="I138" s="84">
        <f t="shared" ref="I138:I201" si="24">F138-E138</f>
        <v>-25303.940000000061</v>
      </c>
      <c r="J138" s="85">
        <f t="shared" ref="J138:J201" si="25">IFERROR(I138/E138,0)</f>
        <v>-6.7675835296674633E-2</v>
      </c>
      <c r="K138" s="80">
        <f>VLOOKUP($C138,'2023'!$C$295:$U$572,VLOOKUP($L$4,Master!$D$9:$G$20,4,FALSE),FALSE)</f>
        <v>38333.910000000003</v>
      </c>
      <c r="L138" s="81">
        <f>VLOOKUP($C138,'2023'!$C$8:$U$285,VLOOKUP($L$4,Master!$D$9:$G$20,4,FALSE),FALSE)</f>
        <v>44649.310000000012</v>
      </c>
      <c r="M138" s="148">
        <f t="shared" ref="M138:M201" si="26">IFERROR(L138/K138,0)</f>
        <v>1.164747086848172</v>
      </c>
      <c r="N138" s="148">
        <f t="shared" ref="N138:N201" si="27">L138/$D$4</f>
        <v>7.2311259028924968E-6</v>
      </c>
      <c r="O138" s="81">
        <f t="shared" ref="O138:O201" si="28">L138-K138</f>
        <v>6315.4000000000087</v>
      </c>
      <c r="P138" s="85">
        <f t="shared" ref="P138:P201" si="29">IFERROR(O138/K138,0)</f>
        <v>0.16474708684817196</v>
      </c>
      <c r="Q138" s="76"/>
    </row>
    <row r="139" spans="2:17" s="77" customFormat="1" ht="13" x14ac:dyDescent="0.3">
      <c r="B139" s="70"/>
      <c r="C139" s="78" t="s">
        <v>177</v>
      </c>
      <c r="D139" s="79" t="s">
        <v>445</v>
      </c>
      <c r="E139" s="80">
        <f>VLOOKUP($C139,'2023'!$C$295:$U$572,19,FALSE)</f>
        <v>655623</v>
      </c>
      <c r="F139" s="81">
        <f>VLOOKUP($C139,'2023'!$C$8:$U$285,19,FALSE)</f>
        <v>1492845.6300000001</v>
      </c>
      <c r="G139" s="82">
        <f t="shared" si="22"/>
        <v>2.2769878878562833</v>
      </c>
      <c r="H139" s="83">
        <f t="shared" si="23"/>
        <v>2.4177203867457005E-4</v>
      </c>
      <c r="I139" s="84">
        <f t="shared" si="24"/>
        <v>837222.63000000012</v>
      </c>
      <c r="J139" s="85">
        <f t="shared" si="25"/>
        <v>1.2769878878562835</v>
      </c>
      <c r="K139" s="80">
        <f>VLOOKUP($C139,'2023'!$C$295:$U$572,VLOOKUP($L$4,Master!$D$9:$G$20,4,FALSE),FALSE)</f>
        <v>138550</v>
      </c>
      <c r="L139" s="81">
        <f>VLOOKUP($C139,'2023'!$C$8:$U$285,VLOOKUP($L$4,Master!$D$9:$G$20,4,FALSE),FALSE)</f>
        <v>318390.75</v>
      </c>
      <c r="M139" s="148">
        <f t="shared" si="26"/>
        <v>2.2980205701912668</v>
      </c>
      <c r="N139" s="148">
        <f t="shared" si="27"/>
        <v>5.1564595277426876E-5</v>
      </c>
      <c r="O139" s="81">
        <f t="shared" si="28"/>
        <v>179840.75</v>
      </c>
      <c r="P139" s="85">
        <f t="shared" si="29"/>
        <v>1.2980205701912666</v>
      </c>
      <c r="Q139" s="76"/>
    </row>
    <row r="140" spans="2:17" s="77" customFormat="1" ht="13" x14ac:dyDescent="0.3">
      <c r="B140" s="70"/>
      <c r="C140" s="78" t="s">
        <v>178</v>
      </c>
      <c r="D140" s="79" t="s">
        <v>446</v>
      </c>
      <c r="E140" s="80">
        <f>VLOOKUP($C140,'2023'!$C$295:$U$572,19,FALSE)</f>
        <v>317612.25</v>
      </c>
      <c r="F140" s="81">
        <f>VLOOKUP($C140,'2023'!$C$8:$U$285,19,FALSE)</f>
        <v>254840</v>
      </c>
      <c r="G140" s="82">
        <f t="shared" si="22"/>
        <v>0.80236199957652765</v>
      </c>
      <c r="H140" s="83">
        <f t="shared" si="23"/>
        <v>4.1272309137434002E-5</v>
      </c>
      <c r="I140" s="84">
        <f t="shared" si="24"/>
        <v>-62772.25</v>
      </c>
      <c r="J140" s="85">
        <f t="shared" si="25"/>
        <v>-0.19763800042347232</v>
      </c>
      <c r="K140" s="80">
        <f>VLOOKUP($C140,'2023'!$C$295:$U$572,VLOOKUP($L$4,Master!$D$9:$G$20,4,FALSE),FALSE)</f>
        <v>41930.25</v>
      </c>
      <c r="L140" s="81">
        <f>VLOOKUP($C140,'2023'!$C$8:$U$285,VLOOKUP($L$4,Master!$D$9:$G$20,4,FALSE),FALSE)</f>
        <v>2637.22</v>
      </c>
      <c r="M140" s="148">
        <f t="shared" si="26"/>
        <v>6.2895403676343442E-2</v>
      </c>
      <c r="N140" s="148">
        <f t="shared" si="27"/>
        <v>4.2710782884721276E-7</v>
      </c>
      <c r="O140" s="81">
        <f t="shared" si="28"/>
        <v>-39293.03</v>
      </c>
      <c r="P140" s="85">
        <f t="shared" si="29"/>
        <v>-0.9371045963236565</v>
      </c>
      <c r="Q140" s="76"/>
    </row>
    <row r="141" spans="2:17" s="77" customFormat="1" ht="13" x14ac:dyDescent="0.3">
      <c r="B141" s="70"/>
      <c r="C141" s="78" t="s">
        <v>179</v>
      </c>
      <c r="D141" s="79" t="s">
        <v>447</v>
      </c>
      <c r="E141" s="80">
        <f>VLOOKUP($C141,'2023'!$C$295:$U$572,19,FALSE)</f>
        <v>812325.5</v>
      </c>
      <c r="F141" s="81">
        <f>VLOOKUP($C141,'2023'!$C$8:$U$285,19,FALSE)</f>
        <v>711636.91999999993</v>
      </c>
      <c r="G141" s="82">
        <f t="shared" si="22"/>
        <v>0.87604897297942752</v>
      </c>
      <c r="H141" s="83">
        <f t="shared" si="23"/>
        <v>1.1525231108087972E-4</v>
      </c>
      <c r="I141" s="84">
        <f t="shared" si="24"/>
        <v>-100688.58000000007</v>
      </c>
      <c r="J141" s="85">
        <f t="shared" si="25"/>
        <v>-0.12395102702057251</v>
      </c>
      <c r="K141" s="80">
        <f>VLOOKUP($C141,'2023'!$C$295:$U$572,VLOOKUP($L$4,Master!$D$9:$G$20,4,FALSE),FALSE)</f>
        <v>113296.5</v>
      </c>
      <c r="L141" s="81">
        <f>VLOOKUP($C141,'2023'!$C$8:$U$285,VLOOKUP($L$4,Master!$D$9:$G$20,4,FALSE),FALSE)</f>
        <v>371</v>
      </c>
      <c r="M141" s="148">
        <f t="shared" si="26"/>
        <v>3.2745936547024842E-3</v>
      </c>
      <c r="N141" s="148">
        <f t="shared" si="27"/>
        <v>6.0084863796845138E-8</v>
      </c>
      <c r="O141" s="81">
        <f t="shared" si="28"/>
        <v>-112925.5</v>
      </c>
      <c r="P141" s="85">
        <f t="shared" si="29"/>
        <v>-0.99672540634529749</v>
      </c>
      <c r="Q141" s="76"/>
    </row>
    <row r="142" spans="2:17" s="77" customFormat="1" ht="13" x14ac:dyDescent="0.3">
      <c r="B142" s="70"/>
      <c r="C142" s="78" t="s">
        <v>180</v>
      </c>
      <c r="D142" s="79" t="s">
        <v>448</v>
      </c>
      <c r="E142" s="80">
        <f>VLOOKUP($C142,'2023'!$C$295:$U$572,19,FALSE)</f>
        <v>2136797.1399999997</v>
      </c>
      <c r="F142" s="81">
        <f>VLOOKUP($C142,'2023'!$C$8:$U$285,19,FALSE)</f>
        <v>2108175.29</v>
      </c>
      <c r="G142" s="82">
        <f t="shared" si="22"/>
        <v>0.98660525631366225</v>
      </c>
      <c r="H142" s="83">
        <f t="shared" si="23"/>
        <v>3.4142702199332751E-4</v>
      </c>
      <c r="I142" s="84">
        <f t="shared" si="24"/>
        <v>-28621.849999999627</v>
      </c>
      <c r="J142" s="85">
        <f t="shared" si="25"/>
        <v>-1.3394743686337782E-2</v>
      </c>
      <c r="K142" s="80">
        <f>VLOOKUP($C142,'2023'!$C$295:$U$572,VLOOKUP($L$4,Master!$D$9:$G$20,4,FALSE),FALSE)</f>
        <v>292755.72000000003</v>
      </c>
      <c r="L142" s="81">
        <f>VLOOKUP($C142,'2023'!$C$8:$U$285,VLOOKUP($L$4,Master!$D$9:$G$20,4,FALSE),FALSE)</f>
        <v>329698.68000000005</v>
      </c>
      <c r="M142" s="148">
        <f t="shared" si="26"/>
        <v>1.1261903951868131</v>
      </c>
      <c r="N142" s="148">
        <f t="shared" si="27"/>
        <v>5.3395957632883107E-5</v>
      </c>
      <c r="O142" s="81">
        <f t="shared" si="28"/>
        <v>36942.960000000021</v>
      </c>
      <c r="P142" s="85">
        <f t="shared" si="29"/>
        <v>0.12619039518681316</v>
      </c>
      <c r="Q142" s="76"/>
    </row>
    <row r="143" spans="2:17" s="77" customFormat="1" ht="13" x14ac:dyDescent="0.3">
      <c r="B143" s="70"/>
      <c r="C143" s="78" t="s">
        <v>181</v>
      </c>
      <c r="D143" s="79" t="s">
        <v>449</v>
      </c>
      <c r="E143" s="80">
        <f>VLOOKUP($C143,'2023'!$C$295:$U$572,19,FALSE)</f>
        <v>11794789.550000003</v>
      </c>
      <c r="F143" s="81">
        <f>VLOOKUP($C143,'2023'!$C$8:$U$285,19,FALSE)</f>
        <v>5329584.5</v>
      </c>
      <c r="G143" s="82">
        <f t="shared" si="22"/>
        <v>0.45185922795884043</v>
      </c>
      <c r="H143" s="83">
        <f t="shared" si="23"/>
        <v>8.6314651961260649E-4</v>
      </c>
      <c r="I143" s="84">
        <f t="shared" si="24"/>
        <v>-6465205.0500000026</v>
      </c>
      <c r="J143" s="85">
        <f t="shared" si="25"/>
        <v>-0.54814077204115963</v>
      </c>
      <c r="K143" s="80">
        <f>VLOOKUP($C143,'2023'!$C$295:$U$572,VLOOKUP($L$4,Master!$D$9:$G$20,4,FALSE),FALSE)</f>
        <v>1611517.2900000005</v>
      </c>
      <c r="L143" s="81">
        <f>VLOOKUP($C143,'2023'!$C$8:$U$285,VLOOKUP($L$4,Master!$D$9:$G$20,4,FALSE),FALSE)</f>
        <v>2428742.5100000002</v>
      </c>
      <c r="M143" s="148">
        <f t="shared" si="26"/>
        <v>1.5071153906142698</v>
      </c>
      <c r="N143" s="148">
        <f t="shared" si="27"/>
        <v>3.9334410488128791E-4</v>
      </c>
      <c r="O143" s="81">
        <f t="shared" si="28"/>
        <v>817225.21999999974</v>
      </c>
      <c r="P143" s="85">
        <f t="shared" si="29"/>
        <v>0.5071153906142698</v>
      </c>
      <c r="Q143" s="76"/>
    </row>
    <row r="144" spans="2:17" s="77" customFormat="1" ht="13" x14ac:dyDescent="0.3">
      <c r="B144" s="70"/>
      <c r="C144" s="78" t="s">
        <v>182</v>
      </c>
      <c r="D144" s="79" t="s">
        <v>450</v>
      </c>
      <c r="E144" s="80">
        <f>VLOOKUP($C144,'2023'!$C$295:$U$572,19,FALSE)</f>
        <v>1433999.5199999998</v>
      </c>
      <c r="F144" s="81">
        <f>VLOOKUP($C144,'2023'!$C$8:$U$285,19,FALSE)</f>
        <v>447515.54000000004</v>
      </c>
      <c r="G144" s="82">
        <f t="shared" si="22"/>
        <v>0.31207509748678303</v>
      </c>
      <c r="H144" s="83">
        <f t="shared" si="23"/>
        <v>7.2476847083211872E-5</v>
      </c>
      <c r="I144" s="84">
        <f t="shared" si="24"/>
        <v>-986483.97999999975</v>
      </c>
      <c r="J144" s="85">
        <f t="shared" si="25"/>
        <v>-0.68792490251321692</v>
      </c>
      <c r="K144" s="80">
        <f>VLOOKUP($C144,'2023'!$C$295:$U$572,VLOOKUP($L$4,Master!$D$9:$G$20,4,FALSE),FALSE)</f>
        <v>163409.51999999996</v>
      </c>
      <c r="L144" s="81">
        <f>VLOOKUP($C144,'2023'!$C$8:$U$285,VLOOKUP($L$4,Master!$D$9:$G$20,4,FALSE),FALSE)</f>
        <v>123639.54000000001</v>
      </c>
      <c r="M144" s="148">
        <f t="shared" si="26"/>
        <v>0.7566238490878624</v>
      </c>
      <c r="N144" s="148">
        <f t="shared" si="27"/>
        <v>2.0023894665241476E-5</v>
      </c>
      <c r="O144" s="81">
        <f t="shared" si="28"/>
        <v>-39769.979999999952</v>
      </c>
      <c r="P144" s="85">
        <f t="shared" si="29"/>
        <v>-0.24337615091213757</v>
      </c>
      <c r="Q144" s="76"/>
    </row>
    <row r="145" spans="2:17" s="77" customFormat="1" ht="13" x14ac:dyDescent="0.3">
      <c r="B145" s="70"/>
      <c r="C145" s="78" t="s">
        <v>183</v>
      </c>
      <c r="D145" s="79" t="s">
        <v>451</v>
      </c>
      <c r="E145" s="80">
        <f>VLOOKUP($C145,'2023'!$C$295:$U$572,19,FALSE)</f>
        <v>11990000</v>
      </c>
      <c r="F145" s="81">
        <f>VLOOKUP($C145,'2023'!$C$8:$U$285,19,FALSE)</f>
        <v>16346896.380000001</v>
      </c>
      <c r="G145" s="82">
        <f t="shared" si="22"/>
        <v>1.3633775129274397</v>
      </c>
      <c r="H145" s="83">
        <f t="shared" si="23"/>
        <v>2.6474421630550966E-3</v>
      </c>
      <c r="I145" s="84">
        <f t="shared" si="24"/>
        <v>4356896.3800000008</v>
      </c>
      <c r="J145" s="85">
        <f t="shared" si="25"/>
        <v>0.36337751292743958</v>
      </c>
      <c r="K145" s="80">
        <f>VLOOKUP($C145,'2023'!$C$295:$U$572,VLOOKUP($L$4,Master!$D$9:$G$20,4,FALSE),FALSE)</f>
        <v>870000</v>
      </c>
      <c r="L145" s="81">
        <f>VLOOKUP($C145,'2023'!$C$8:$U$285,VLOOKUP($L$4,Master!$D$9:$G$20,4,FALSE),FALSE)</f>
        <v>1511386.8699999999</v>
      </c>
      <c r="M145" s="148">
        <f t="shared" si="26"/>
        <v>1.7372262873563218</v>
      </c>
      <c r="N145" s="148">
        <f t="shared" si="27"/>
        <v>2.4477486314902986E-4</v>
      </c>
      <c r="O145" s="81">
        <f t="shared" si="28"/>
        <v>641386.86999999988</v>
      </c>
      <c r="P145" s="85">
        <f t="shared" si="29"/>
        <v>0.73722628735632167</v>
      </c>
      <c r="Q145" s="76"/>
    </row>
    <row r="146" spans="2:17" s="77" customFormat="1" ht="13" x14ac:dyDescent="0.3">
      <c r="B146" s="70"/>
      <c r="C146" s="78" t="s">
        <v>184</v>
      </c>
      <c r="D146" s="79" t="s">
        <v>452</v>
      </c>
      <c r="E146" s="80">
        <f>VLOOKUP($C146,'2023'!$C$295:$U$572,19,FALSE)</f>
        <v>2800001.4400000004</v>
      </c>
      <c r="F146" s="81">
        <f>VLOOKUP($C146,'2023'!$C$8:$U$285,19,FALSE)</f>
        <v>1199402.19</v>
      </c>
      <c r="G146" s="82">
        <f t="shared" si="22"/>
        <v>0.42835770470175177</v>
      </c>
      <c r="H146" s="83">
        <f t="shared" si="23"/>
        <v>1.9424775532018269E-4</v>
      </c>
      <c r="I146" s="84">
        <f t="shared" si="24"/>
        <v>-1600599.2500000005</v>
      </c>
      <c r="J146" s="85">
        <f t="shared" si="25"/>
        <v>-0.57164229529824817</v>
      </c>
      <c r="K146" s="80">
        <f>VLOOKUP($C146,'2023'!$C$295:$U$572,VLOOKUP($L$4,Master!$D$9:$G$20,4,FALSE),FALSE)</f>
        <v>400000.16000000003</v>
      </c>
      <c r="L146" s="81">
        <f>VLOOKUP($C146,'2023'!$C$8:$U$285,VLOOKUP($L$4,Master!$D$9:$G$20,4,FALSE),FALSE)</f>
        <v>539367.05999999994</v>
      </c>
      <c r="M146" s="148">
        <f t="shared" si="26"/>
        <v>1.3484171106331555</v>
      </c>
      <c r="N146" s="148">
        <f t="shared" si="27"/>
        <v>8.7352550772519673E-5</v>
      </c>
      <c r="O146" s="81">
        <f t="shared" si="28"/>
        <v>139366.89999999991</v>
      </c>
      <c r="P146" s="85">
        <f t="shared" si="29"/>
        <v>0.3484171106331555</v>
      </c>
      <c r="Q146" s="76"/>
    </row>
    <row r="147" spans="2:17" s="77" customFormat="1" ht="13" x14ac:dyDescent="0.3">
      <c r="B147" s="70"/>
      <c r="C147" s="78" t="s">
        <v>185</v>
      </c>
      <c r="D147" s="79" t="s">
        <v>453</v>
      </c>
      <c r="E147" s="80">
        <f>VLOOKUP($C147,'2023'!$C$295:$U$572,19,FALSE)</f>
        <v>3793718.6900000004</v>
      </c>
      <c r="F147" s="81">
        <f>VLOOKUP($C147,'2023'!$C$8:$U$285,19,FALSE)</f>
        <v>3529247.72</v>
      </c>
      <c r="G147" s="82">
        <f t="shared" si="22"/>
        <v>0.93028714261362377</v>
      </c>
      <c r="H147" s="83">
        <f t="shared" si="23"/>
        <v>5.7157511741651288E-4</v>
      </c>
      <c r="I147" s="84">
        <f t="shared" si="24"/>
        <v>-264470.9700000002</v>
      </c>
      <c r="J147" s="85">
        <f t="shared" si="25"/>
        <v>-6.9712857386376267E-2</v>
      </c>
      <c r="K147" s="80">
        <f>VLOOKUP($C147,'2023'!$C$295:$U$572,VLOOKUP($L$4,Master!$D$9:$G$20,4,FALSE),FALSE)</f>
        <v>447855.88</v>
      </c>
      <c r="L147" s="81">
        <f>VLOOKUP($C147,'2023'!$C$8:$U$285,VLOOKUP($L$4,Master!$D$9:$G$20,4,FALSE),FALSE)</f>
        <v>405440.22000000032</v>
      </c>
      <c r="M147" s="148">
        <f t="shared" si="26"/>
        <v>0.905291720184628</v>
      </c>
      <c r="N147" s="148">
        <f t="shared" si="27"/>
        <v>6.5662588669711456E-5</v>
      </c>
      <c r="O147" s="81">
        <f t="shared" si="28"/>
        <v>-42415.659999999683</v>
      </c>
      <c r="P147" s="85">
        <f t="shared" si="29"/>
        <v>-9.470827981537204E-2</v>
      </c>
      <c r="Q147" s="76"/>
    </row>
    <row r="148" spans="2:17" s="77" customFormat="1" ht="13" x14ac:dyDescent="0.3">
      <c r="B148" s="70"/>
      <c r="C148" s="78" t="s">
        <v>186</v>
      </c>
      <c r="D148" s="79" t="s">
        <v>454</v>
      </c>
      <c r="E148" s="80">
        <f>VLOOKUP($C148,'2023'!$C$295:$U$572,19,FALSE)</f>
        <v>704410</v>
      </c>
      <c r="F148" s="81">
        <f>VLOOKUP($C148,'2023'!$C$8:$U$285,19,FALSE)</f>
        <v>85326.8</v>
      </c>
      <c r="G148" s="82">
        <f t="shared" si="22"/>
        <v>0.12113229511222158</v>
      </c>
      <c r="H148" s="83">
        <f t="shared" si="23"/>
        <v>1.3819000421079908E-5</v>
      </c>
      <c r="I148" s="84">
        <f t="shared" si="24"/>
        <v>-619083.19999999995</v>
      </c>
      <c r="J148" s="85">
        <f t="shared" si="25"/>
        <v>-0.87886770488777832</v>
      </c>
      <c r="K148" s="80">
        <f>VLOOKUP($C148,'2023'!$C$295:$U$572,VLOOKUP($L$4,Master!$D$9:$G$20,4,FALSE),FALSE)</f>
        <v>100630</v>
      </c>
      <c r="L148" s="81">
        <f>VLOOKUP($C148,'2023'!$C$8:$U$285,VLOOKUP($L$4,Master!$D$9:$G$20,4,FALSE),FALSE)</f>
        <v>4606.4799999999996</v>
      </c>
      <c r="M148" s="148">
        <f t="shared" si="26"/>
        <v>4.5776408625658349E-2</v>
      </c>
      <c r="N148" s="148">
        <f t="shared" si="27"/>
        <v>7.4603699025038057E-7</v>
      </c>
      <c r="O148" s="81">
        <f t="shared" si="28"/>
        <v>-96023.52</v>
      </c>
      <c r="P148" s="85">
        <f t="shared" si="29"/>
        <v>-0.95422359137434165</v>
      </c>
      <c r="Q148" s="76"/>
    </row>
    <row r="149" spans="2:17" s="77" customFormat="1" ht="13" x14ac:dyDescent="0.3">
      <c r="B149" s="70"/>
      <c r="C149" s="78" t="s">
        <v>187</v>
      </c>
      <c r="D149" s="79" t="s">
        <v>455</v>
      </c>
      <c r="E149" s="80">
        <f>VLOOKUP($C149,'2023'!$C$295:$U$572,19,FALSE)</f>
        <v>224556.73000000007</v>
      </c>
      <c r="F149" s="81">
        <f>VLOOKUP($C149,'2023'!$C$8:$U$285,19,FALSE)</f>
        <v>161231.28999999998</v>
      </c>
      <c r="G149" s="82">
        <f t="shared" si="22"/>
        <v>0.71799803105433502</v>
      </c>
      <c r="H149" s="83">
        <f t="shared" si="23"/>
        <v>2.6112021831373687E-5</v>
      </c>
      <c r="I149" s="84">
        <f t="shared" si="24"/>
        <v>-63325.44000000009</v>
      </c>
      <c r="J149" s="85">
        <f t="shared" si="25"/>
        <v>-0.28200196894566498</v>
      </c>
      <c r="K149" s="80">
        <f>VLOOKUP($C149,'2023'!$C$295:$U$572,VLOOKUP($L$4,Master!$D$9:$G$20,4,FALSE),FALSE)</f>
        <v>27481.370000000003</v>
      </c>
      <c r="L149" s="81">
        <f>VLOOKUP($C149,'2023'!$C$8:$U$285,VLOOKUP($L$4,Master!$D$9:$G$20,4,FALSE),FALSE)</f>
        <v>23928.620000000003</v>
      </c>
      <c r="M149" s="148">
        <f t="shared" si="26"/>
        <v>0.87072151060882341</v>
      </c>
      <c r="N149" s="148">
        <f t="shared" si="27"/>
        <v>3.8753311955430317E-6</v>
      </c>
      <c r="O149" s="81">
        <f t="shared" si="28"/>
        <v>-3552.75</v>
      </c>
      <c r="P149" s="85">
        <f t="shared" si="29"/>
        <v>-0.12927848939117662</v>
      </c>
      <c r="Q149" s="76"/>
    </row>
    <row r="150" spans="2:17" s="77" customFormat="1" ht="13" x14ac:dyDescent="0.3">
      <c r="B150" s="70"/>
      <c r="C150" s="78" t="s">
        <v>188</v>
      </c>
      <c r="D150" s="79" t="s">
        <v>456</v>
      </c>
      <c r="E150" s="80">
        <f>VLOOKUP($C150,'2023'!$C$295:$U$572,19,FALSE)</f>
        <v>243531.43000000005</v>
      </c>
      <c r="F150" s="81">
        <f>VLOOKUP($C150,'2023'!$C$8:$U$285,19,FALSE)</f>
        <v>183920.15</v>
      </c>
      <c r="G150" s="82">
        <f t="shared" si="22"/>
        <v>0.75522141023029332</v>
      </c>
      <c r="H150" s="83">
        <f t="shared" si="23"/>
        <v>2.9786569170472579E-5</v>
      </c>
      <c r="I150" s="84">
        <f t="shared" si="24"/>
        <v>-59611.280000000057</v>
      </c>
      <c r="J150" s="85">
        <f t="shared" si="25"/>
        <v>-0.24477858976970671</v>
      </c>
      <c r="K150" s="80">
        <f>VLOOKUP($C150,'2023'!$C$295:$U$572,VLOOKUP($L$4,Master!$D$9:$G$20,4,FALSE),FALSE)</f>
        <v>29024.480000000007</v>
      </c>
      <c r="L150" s="81">
        <f>VLOOKUP($C150,'2023'!$C$8:$U$285,VLOOKUP($L$4,Master!$D$9:$G$20,4,FALSE),FALSE)</f>
        <v>23441.18</v>
      </c>
      <c r="M150" s="148">
        <f t="shared" si="26"/>
        <v>0.8076347965579399</v>
      </c>
      <c r="N150" s="148">
        <f t="shared" si="27"/>
        <v>3.7963884300197583E-6</v>
      </c>
      <c r="O150" s="81">
        <f t="shared" si="28"/>
        <v>-5583.3000000000065</v>
      </c>
      <c r="P150" s="85">
        <f t="shared" si="29"/>
        <v>-0.19236520344206012</v>
      </c>
      <c r="Q150" s="76"/>
    </row>
    <row r="151" spans="2:17" s="77" customFormat="1" ht="13" x14ac:dyDescent="0.3">
      <c r="B151" s="70"/>
      <c r="C151" s="78" t="s">
        <v>189</v>
      </c>
      <c r="D151" s="79" t="s">
        <v>457</v>
      </c>
      <c r="E151" s="80">
        <f>VLOOKUP($C151,'2023'!$C$295:$U$572,19,FALSE)</f>
        <v>19250000</v>
      </c>
      <c r="F151" s="81">
        <f>VLOOKUP($C151,'2023'!$C$8:$U$285,19,FALSE)</f>
        <v>16363034.58</v>
      </c>
      <c r="G151" s="82">
        <f t="shared" si="22"/>
        <v>0.85002777038961042</v>
      </c>
      <c r="H151" s="83">
        <f t="shared" si="23"/>
        <v>2.6500558060441161E-3</v>
      </c>
      <c r="I151" s="84">
        <f t="shared" si="24"/>
        <v>-2886965.42</v>
      </c>
      <c r="J151" s="85">
        <f t="shared" si="25"/>
        <v>-0.14997222961038961</v>
      </c>
      <c r="K151" s="80">
        <f>VLOOKUP($C151,'2023'!$C$295:$U$572,VLOOKUP($L$4,Master!$D$9:$G$20,4,FALSE),FALSE)</f>
        <v>2750000</v>
      </c>
      <c r="L151" s="81">
        <f>VLOOKUP($C151,'2023'!$C$8:$U$285,VLOOKUP($L$4,Master!$D$9:$G$20,4,FALSE),FALSE)</f>
        <v>1961604.73</v>
      </c>
      <c r="M151" s="148">
        <f t="shared" si="26"/>
        <v>0.71331081090909088</v>
      </c>
      <c r="N151" s="148">
        <f t="shared" si="27"/>
        <v>3.1768936125417031E-4</v>
      </c>
      <c r="O151" s="81">
        <f t="shared" si="28"/>
        <v>-788395.27</v>
      </c>
      <c r="P151" s="85">
        <f t="shared" si="29"/>
        <v>-0.28668918909090912</v>
      </c>
      <c r="Q151" s="76"/>
    </row>
    <row r="152" spans="2:17" s="77" customFormat="1" ht="13" x14ac:dyDescent="0.3">
      <c r="B152" s="70"/>
      <c r="C152" s="78" t="s">
        <v>190</v>
      </c>
      <c r="D152" s="79" t="s">
        <v>458</v>
      </c>
      <c r="E152" s="80">
        <f>VLOOKUP($C152,'2023'!$C$295:$U$572,19,FALSE)</f>
        <v>0</v>
      </c>
      <c r="F152" s="81">
        <f>VLOOKUP($C152,'2023'!$C$8:$U$285,19,FALSE)</f>
        <v>0</v>
      </c>
      <c r="G152" s="82">
        <f t="shared" si="22"/>
        <v>0</v>
      </c>
      <c r="H152" s="83">
        <f t="shared" si="23"/>
        <v>0</v>
      </c>
      <c r="I152" s="84">
        <f t="shared" si="24"/>
        <v>0</v>
      </c>
      <c r="J152" s="85">
        <f t="shared" si="25"/>
        <v>0</v>
      </c>
      <c r="K152" s="80">
        <f>VLOOKUP($C152,'2023'!$C$295:$U$572,VLOOKUP($L$4,Master!$D$9:$G$20,4,FALSE),FALSE)</f>
        <v>0</v>
      </c>
      <c r="L152" s="81">
        <f>VLOOKUP($C152,'2023'!$C$8:$U$285,VLOOKUP($L$4,Master!$D$9:$G$20,4,FALSE),FALSE)</f>
        <v>0</v>
      </c>
      <c r="M152" s="148">
        <f t="shared" si="26"/>
        <v>0</v>
      </c>
      <c r="N152" s="148">
        <f t="shared" si="27"/>
        <v>0</v>
      </c>
      <c r="O152" s="81">
        <f t="shared" si="28"/>
        <v>0</v>
      </c>
      <c r="P152" s="85">
        <f t="shared" si="29"/>
        <v>0</v>
      </c>
      <c r="Q152" s="76"/>
    </row>
    <row r="153" spans="2:17" s="77" customFormat="1" ht="13" x14ac:dyDescent="0.3">
      <c r="B153" s="70"/>
      <c r="C153" s="78" t="s">
        <v>191</v>
      </c>
      <c r="D153" s="79" t="s">
        <v>459</v>
      </c>
      <c r="E153" s="80">
        <f>VLOOKUP($C153,'2023'!$C$295:$U$572,19,FALSE)</f>
        <v>353405.68</v>
      </c>
      <c r="F153" s="81">
        <f>VLOOKUP($C153,'2023'!$C$8:$U$285,19,FALSE)</f>
        <v>283902.34000000008</v>
      </c>
      <c r="G153" s="82">
        <f t="shared" si="22"/>
        <v>0.8033327025190995</v>
      </c>
      <c r="H153" s="83">
        <f t="shared" si="23"/>
        <v>4.5979065850419472E-5</v>
      </c>
      <c r="I153" s="84">
        <f t="shared" si="24"/>
        <v>-69503.339999999909</v>
      </c>
      <c r="J153" s="85">
        <f t="shared" si="25"/>
        <v>-0.19666729748090045</v>
      </c>
      <c r="K153" s="80">
        <f>VLOOKUP($C153,'2023'!$C$295:$U$572,VLOOKUP($L$4,Master!$D$9:$G$20,4,FALSE),FALSE)</f>
        <v>50490</v>
      </c>
      <c r="L153" s="81">
        <f>VLOOKUP($C153,'2023'!$C$8:$U$285,VLOOKUP($L$4,Master!$D$9:$G$20,4,FALSE),FALSE)</f>
        <v>29691.899999999994</v>
      </c>
      <c r="M153" s="148">
        <f t="shared" si="26"/>
        <v>0.58807486631016026</v>
      </c>
      <c r="N153" s="148">
        <f t="shared" si="27"/>
        <v>4.8087163540958113E-6</v>
      </c>
      <c r="O153" s="81">
        <f t="shared" si="28"/>
        <v>-20798.100000000006</v>
      </c>
      <c r="P153" s="85">
        <f t="shared" si="29"/>
        <v>-0.41192513368983968</v>
      </c>
      <c r="Q153" s="76"/>
    </row>
    <row r="154" spans="2:17" s="77" customFormat="1" ht="26" x14ac:dyDescent="0.3">
      <c r="B154" s="70"/>
      <c r="C154" s="78" t="s">
        <v>192</v>
      </c>
      <c r="D154" s="79" t="s">
        <v>460</v>
      </c>
      <c r="E154" s="80">
        <f>VLOOKUP($C154,'2023'!$C$295:$U$572,19,FALSE)</f>
        <v>196635.71000000002</v>
      </c>
      <c r="F154" s="81">
        <f>VLOOKUP($C154,'2023'!$C$8:$U$285,19,FALSE)</f>
        <v>67022.149999999994</v>
      </c>
      <c r="G154" s="82">
        <f t="shared" si="22"/>
        <v>0.34084424441521832</v>
      </c>
      <c r="H154" s="83">
        <f t="shared" si="23"/>
        <v>1.0854492598710847E-5</v>
      </c>
      <c r="I154" s="84">
        <f t="shared" si="24"/>
        <v>-129613.56000000003</v>
      </c>
      <c r="J154" s="85">
        <f t="shared" si="25"/>
        <v>-0.65915575558478168</v>
      </c>
      <c r="K154" s="80">
        <f>VLOOKUP($C154,'2023'!$C$295:$U$572,VLOOKUP($L$4,Master!$D$9:$G$20,4,FALSE),FALSE)</f>
        <v>18612.64</v>
      </c>
      <c r="L154" s="81">
        <f>VLOOKUP($C154,'2023'!$C$8:$U$285,VLOOKUP($L$4,Master!$D$9:$G$20,4,FALSE),FALSE)</f>
        <v>20086.900000000001</v>
      </c>
      <c r="M154" s="148">
        <f t="shared" si="26"/>
        <v>1.0792074633152526</v>
      </c>
      <c r="N154" s="148">
        <f t="shared" si="27"/>
        <v>3.2531500016195384E-6</v>
      </c>
      <c r="O154" s="81">
        <f t="shared" si="28"/>
        <v>1474.260000000002</v>
      </c>
      <c r="P154" s="85">
        <f t="shared" si="29"/>
        <v>7.9207463315252538E-2</v>
      </c>
      <c r="Q154" s="76"/>
    </row>
    <row r="155" spans="2:17" s="77" customFormat="1" ht="13" x14ac:dyDescent="0.3">
      <c r="B155" s="70"/>
      <c r="C155" s="78" t="s">
        <v>193</v>
      </c>
      <c r="D155" s="79" t="s">
        <v>461</v>
      </c>
      <c r="E155" s="80">
        <f>VLOOKUP($C155,'2023'!$C$295:$U$572,19,FALSE)</f>
        <v>616896.98999999987</v>
      </c>
      <c r="F155" s="81">
        <f>VLOOKUP($C155,'2023'!$C$8:$U$285,19,FALSE)</f>
        <v>555962.44999999995</v>
      </c>
      <c r="G155" s="82">
        <f t="shared" si="22"/>
        <v>0.90122412495480009</v>
      </c>
      <c r="H155" s="83">
        <f t="shared" si="23"/>
        <v>9.0040237424286583E-5</v>
      </c>
      <c r="I155" s="84">
        <f t="shared" si="24"/>
        <v>-60934.539999999921</v>
      </c>
      <c r="J155" s="85">
        <f t="shared" si="25"/>
        <v>-9.8775875045199898E-2</v>
      </c>
      <c r="K155" s="80">
        <f>VLOOKUP($C155,'2023'!$C$295:$U$572,VLOOKUP($L$4,Master!$D$9:$G$20,4,FALSE),FALSE)</f>
        <v>74219.109999999986</v>
      </c>
      <c r="L155" s="81">
        <f>VLOOKUP($C155,'2023'!$C$8:$U$285,VLOOKUP($L$4,Master!$D$9:$G$20,4,FALSE),FALSE)</f>
        <v>37606.080000000002</v>
      </c>
      <c r="M155" s="148">
        <f t="shared" si="26"/>
        <v>0.5066899886026659</v>
      </c>
      <c r="N155" s="148">
        <f t="shared" si="27"/>
        <v>6.090447964240599E-6</v>
      </c>
      <c r="O155" s="81">
        <f t="shared" si="28"/>
        <v>-36613.029999999984</v>
      </c>
      <c r="P155" s="85">
        <f t="shared" si="29"/>
        <v>-0.49331001139733405</v>
      </c>
      <c r="Q155" s="76"/>
    </row>
    <row r="156" spans="2:17" s="77" customFormat="1" ht="13" x14ac:dyDescent="0.3">
      <c r="B156" s="70"/>
      <c r="C156" s="78" t="s">
        <v>194</v>
      </c>
      <c r="D156" s="79" t="s">
        <v>462</v>
      </c>
      <c r="E156" s="80">
        <f>VLOOKUP($C156,'2023'!$C$295:$U$572,19,FALSE)</f>
        <v>0</v>
      </c>
      <c r="F156" s="81">
        <f>VLOOKUP($C156,'2023'!$C$8:$U$285,19,FALSE)</f>
        <v>0</v>
      </c>
      <c r="G156" s="82">
        <f t="shared" si="22"/>
        <v>0</v>
      </c>
      <c r="H156" s="83">
        <f t="shared" si="23"/>
        <v>0</v>
      </c>
      <c r="I156" s="84">
        <f t="shared" si="24"/>
        <v>0</v>
      </c>
      <c r="J156" s="85">
        <f t="shared" si="25"/>
        <v>0</v>
      </c>
      <c r="K156" s="80">
        <f>VLOOKUP($C156,'2023'!$C$295:$U$572,VLOOKUP($L$4,Master!$D$9:$G$20,4,FALSE),FALSE)</f>
        <v>0</v>
      </c>
      <c r="L156" s="81">
        <f>VLOOKUP($C156,'2023'!$C$8:$U$285,VLOOKUP($L$4,Master!$D$9:$G$20,4,FALSE),FALSE)</f>
        <v>0</v>
      </c>
      <c r="M156" s="148">
        <f t="shared" si="26"/>
        <v>0</v>
      </c>
      <c r="N156" s="148">
        <f t="shared" si="27"/>
        <v>0</v>
      </c>
      <c r="O156" s="81">
        <f t="shared" si="28"/>
        <v>0</v>
      </c>
      <c r="P156" s="85">
        <f t="shared" si="29"/>
        <v>0</v>
      </c>
      <c r="Q156" s="76"/>
    </row>
    <row r="157" spans="2:17" s="77" customFormat="1" ht="13" x14ac:dyDescent="0.3">
      <c r="B157" s="70"/>
      <c r="C157" s="78" t="s">
        <v>195</v>
      </c>
      <c r="D157" s="79" t="s">
        <v>463</v>
      </c>
      <c r="E157" s="80">
        <f>VLOOKUP($C157,'2023'!$C$295:$U$572,19,FALSE)</f>
        <v>549160.00000000012</v>
      </c>
      <c r="F157" s="81">
        <f>VLOOKUP($C157,'2023'!$C$8:$U$285,19,FALSE)</f>
        <v>465371.41000000009</v>
      </c>
      <c r="G157" s="82">
        <f t="shared" si="22"/>
        <v>0.84742408405564862</v>
      </c>
      <c r="H157" s="83">
        <f t="shared" si="23"/>
        <v>7.5368673274382156E-5</v>
      </c>
      <c r="I157" s="84">
        <f t="shared" si="24"/>
        <v>-83788.590000000026</v>
      </c>
      <c r="J157" s="85">
        <f t="shared" si="25"/>
        <v>-0.15257591594435138</v>
      </c>
      <c r="K157" s="80">
        <f>VLOOKUP($C157,'2023'!$C$295:$U$572,VLOOKUP($L$4,Master!$D$9:$G$20,4,FALSE),FALSE)</f>
        <v>67082.77</v>
      </c>
      <c r="L157" s="81">
        <f>VLOOKUP($C157,'2023'!$C$8:$U$285,VLOOKUP($L$4,Master!$D$9:$G$20,4,FALSE),FALSE)</f>
        <v>47382.510000000009</v>
      </c>
      <c r="M157" s="148">
        <f t="shared" si="26"/>
        <v>0.70632906184404742</v>
      </c>
      <c r="N157" s="148">
        <f t="shared" si="27"/>
        <v>7.6737780584977173E-6</v>
      </c>
      <c r="O157" s="81">
        <f t="shared" si="28"/>
        <v>-19700.259999999995</v>
      </c>
      <c r="P157" s="85">
        <f t="shared" si="29"/>
        <v>-0.29367093815595263</v>
      </c>
      <c r="Q157" s="76"/>
    </row>
    <row r="158" spans="2:17" s="77" customFormat="1" ht="26" x14ac:dyDescent="0.3">
      <c r="B158" s="70"/>
      <c r="C158" s="78" t="s">
        <v>196</v>
      </c>
      <c r="D158" s="79" t="s">
        <v>464</v>
      </c>
      <c r="E158" s="80">
        <f>VLOOKUP($C158,'2023'!$C$295:$U$572,19,FALSE)</f>
        <v>1183205</v>
      </c>
      <c r="F158" s="81">
        <f>VLOOKUP($C158,'2023'!$C$8:$U$285,19,FALSE)</f>
        <v>1001341.5</v>
      </c>
      <c r="G158" s="82">
        <f t="shared" si="22"/>
        <v>0.84629586588968098</v>
      </c>
      <c r="H158" s="83">
        <f t="shared" si="23"/>
        <v>1.621710718103197E-4</v>
      </c>
      <c r="I158" s="84">
        <f t="shared" si="24"/>
        <v>-181863.5</v>
      </c>
      <c r="J158" s="85">
        <f t="shared" si="25"/>
        <v>-0.153704134110319</v>
      </c>
      <c r="K158" s="80">
        <f>VLOOKUP($C158,'2023'!$C$295:$U$572,VLOOKUP($L$4,Master!$D$9:$G$20,4,FALSE),FALSE)</f>
        <v>1315</v>
      </c>
      <c r="L158" s="81">
        <f>VLOOKUP($C158,'2023'!$C$8:$U$285,VLOOKUP($L$4,Master!$D$9:$G$20,4,FALSE),FALSE)</f>
        <v>1000000</v>
      </c>
      <c r="M158" s="148">
        <f t="shared" si="26"/>
        <v>760.45627376425853</v>
      </c>
      <c r="N158" s="148">
        <f t="shared" si="27"/>
        <v>1.6195381077316749E-4</v>
      </c>
      <c r="O158" s="81">
        <f t="shared" si="28"/>
        <v>998685</v>
      </c>
      <c r="P158" s="85">
        <f t="shared" si="29"/>
        <v>759.45627376425853</v>
      </c>
      <c r="Q158" s="76"/>
    </row>
    <row r="159" spans="2:17" s="77" customFormat="1" ht="26" x14ac:dyDescent="0.3">
      <c r="B159" s="70"/>
      <c r="C159" s="78" t="s">
        <v>197</v>
      </c>
      <c r="D159" s="79" t="s">
        <v>465</v>
      </c>
      <c r="E159" s="80">
        <f>VLOOKUP($C159,'2023'!$C$295:$U$572,19,FALSE)</f>
        <v>796280.25000000023</v>
      </c>
      <c r="F159" s="81">
        <f>VLOOKUP($C159,'2023'!$C$8:$U$285,19,FALSE)</f>
        <v>146760.86999999997</v>
      </c>
      <c r="G159" s="82">
        <f t="shared" si="22"/>
        <v>0.18430806239386185</v>
      </c>
      <c r="H159" s="83">
        <f t="shared" si="23"/>
        <v>2.3768482168885429E-5</v>
      </c>
      <c r="I159" s="84">
        <f t="shared" si="24"/>
        <v>-649519.38000000024</v>
      </c>
      <c r="J159" s="85">
        <f t="shared" si="25"/>
        <v>-0.81569193760613812</v>
      </c>
      <c r="K159" s="80">
        <f>VLOOKUP($C159,'2023'!$C$295:$U$572,VLOOKUP($L$4,Master!$D$9:$G$20,4,FALSE),FALSE)</f>
        <v>9071.0300000000007</v>
      </c>
      <c r="L159" s="81">
        <f>VLOOKUP($C159,'2023'!$C$8:$U$285,VLOOKUP($L$4,Master!$D$9:$G$20,4,FALSE),FALSE)</f>
        <v>18492.349999999999</v>
      </c>
      <c r="M159" s="148">
        <f t="shared" si="26"/>
        <v>2.0386163423558292</v>
      </c>
      <c r="N159" s="148">
        <f t="shared" si="27"/>
        <v>2.9949065526511836E-6</v>
      </c>
      <c r="O159" s="81">
        <f t="shared" si="28"/>
        <v>9421.3199999999979</v>
      </c>
      <c r="P159" s="85">
        <f t="shared" si="29"/>
        <v>1.0386163423558292</v>
      </c>
      <c r="Q159" s="76"/>
    </row>
    <row r="160" spans="2:17" s="77" customFormat="1" ht="26" x14ac:dyDescent="0.3">
      <c r="B160" s="70"/>
      <c r="C160" s="78" t="s">
        <v>198</v>
      </c>
      <c r="D160" s="79" t="s">
        <v>466</v>
      </c>
      <c r="E160" s="80">
        <f>VLOOKUP($C160,'2023'!$C$295:$U$572,19,FALSE)</f>
        <v>115407.15</v>
      </c>
      <c r="F160" s="81">
        <f>VLOOKUP($C160,'2023'!$C$8:$U$285,19,FALSE)</f>
        <v>190863.08000000005</v>
      </c>
      <c r="G160" s="82">
        <f t="shared" si="22"/>
        <v>1.6538237015644184</v>
      </c>
      <c r="H160" s="83">
        <f t="shared" si="23"/>
        <v>3.0911003141903935E-5</v>
      </c>
      <c r="I160" s="84">
        <f t="shared" si="24"/>
        <v>75455.930000000051</v>
      </c>
      <c r="J160" s="85">
        <f t="shared" si="25"/>
        <v>0.65382370156441827</v>
      </c>
      <c r="K160" s="80">
        <f>VLOOKUP($C160,'2023'!$C$295:$U$572,VLOOKUP($L$4,Master!$D$9:$G$20,4,FALSE),FALSE)</f>
        <v>12198.2</v>
      </c>
      <c r="L160" s="81">
        <f>VLOOKUP($C160,'2023'!$C$8:$U$285,VLOOKUP($L$4,Master!$D$9:$G$20,4,FALSE),FALSE)</f>
        <v>9209.69</v>
      </c>
      <c r="M160" s="148">
        <f t="shared" si="26"/>
        <v>0.75500401698611275</v>
      </c>
      <c r="N160" s="148">
        <f t="shared" si="27"/>
        <v>1.4915443915395329E-6</v>
      </c>
      <c r="O160" s="81">
        <f t="shared" si="28"/>
        <v>-2988.51</v>
      </c>
      <c r="P160" s="85">
        <f t="shared" si="29"/>
        <v>-0.24499598301388731</v>
      </c>
      <c r="Q160" s="76"/>
    </row>
    <row r="161" spans="2:17" s="77" customFormat="1" ht="13" x14ac:dyDescent="0.3">
      <c r="B161" s="70"/>
      <c r="C161" s="78" t="s">
        <v>199</v>
      </c>
      <c r="D161" s="79" t="s">
        <v>467</v>
      </c>
      <c r="E161" s="80">
        <f>VLOOKUP($C161,'2023'!$C$295:$U$572,19,FALSE)</f>
        <v>5428579.9499999993</v>
      </c>
      <c r="F161" s="81">
        <f>VLOOKUP($C161,'2023'!$C$8:$U$285,19,FALSE)</f>
        <v>4288339.91</v>
      </c>
      <c r="G161" s="82">
        <f t="shared" si="22"/>
        <v>0.78995611181889303</v>
      </c>
      <c r="H161" s="83">
        <f t="shared" si="23"/>
        <v>6.9451299031516212E-4</v>
      </c>
      <c r="I161" s="84">
        <f t="shared" si="24"/>
        <v>-1140240.0399999991</v>
      </c>
      <c r="J161" s="85">
        <f t="shared" si="25"/>
        <v>-0.21004388818110697</v>
      </c>
      <c r="K161" s="80">
        <f>VLOOKUP($C161,'2023'!$C$295:$U$572,VLOOKUP($L$4,Master!$D$9:$G$20,4,FALSE),FALSE)</f>
        <v>730473.35</v>
      </c>
      <c r="L161" s="81">
        <f>VLOOKUP($C161,'2023'!$C$8:$U$285,VLOOKUP($L$4,Master!$D$9:$G$20,4,FALSE),FALSE)</f>
        <v>372224.1</v>
      </c>
      <c r="M161" s="148">
        <f t="shared" si="26"/>
        <v>0.5095656124894905</v>
      </c>
      <c r="N161" s="148">
        <f t="shared" si="27"/>
        <v>6.0283111456612567E-5</v>
      </c>
      <c r="O161" s="81">
        <f t="shared" si="28"/>
        <v>-358249.25</v>
      </c>
      <c r="P161" s="85">
        <f t="shared" si="29"/>
        <v>-0.4904343875105095</v>
      </c>
      <c r="Q161" s="76"/>
    </row>
    <row r="162" spans="2:17" s="77" customFormat="1" ht="13" x14ac:dyDescent="0.3">
      <c r="B162" s="70"/>
      <c r="C162" s="78" t="s">
        <v>200</v>
      </c>
      <c r="D162" s="79" t="s">
        <v>468</v>
      </c>
      <c r="E162" s="80">
        <f>VLOOKUP($C162,'2023'!$C$295:$U$572,19,FALSE)</f>
        <v>28399.96</v>
      </c>
      <c r="F162" s="81">
        <f>VLOOKUP($C162,'2023'!$C$8:$U$285,19,FALSE)</f>
        <v>10000000</v>
      </c>
      <c r="G162" s="82">
        <f t="shared" si="22"/>
        <v>352.11317199038308</v>
      </c>
      <c r="H162" s="83">
        <f t="shared" si="23"/>
        <v>1.6195381077316749E-3</v>
      </c>
      <c r="I162" s="84">
        <f t="shared" si="24"/>
        <v>9971600.0399999991</v>
      </c>
      <c r="J162" s="85">
        <f t="shared" si="25"/>
        <v>351.11317199038308</v>
      </c>
      <c r="K162" s="80">
        <f>VLOOKUP($C162,'2023'!$C$295:$U$572,VLOOKUP($L$4,Master!$D$9:$G$20,4,FALSE),FALSE)</f>
        <v>3866.68</v>
      </c>
      <c r="L162" s="81">
        <f>VLOOKUP($C162,'2023'!$C$8:$U$285,VLOOKUP($L$4,Master!$D$9:$G$20,4,FALSE),FALSE)</f>
        <v>0</v>
      </c>
      <c r="M162" s="148">
        <f t="shared" si="26"/>
        <v>0</v>
      </c>
      <c r="N162" s="148">
        <f t="shared" si="27"/>
        <v>0</v>
      </c>
      <c r="O162" s="81">
        <f t="shared" si="28"/>
        <v>-3866.68</v>
      </c>
      <c r="P162" s="85">
        <f t="shared" si="29"/>
        <v>-1</v>
      </c>
      <c r="Q162" s="76"/>
    </row>
    <row r="163" spans="2:17" s="77" customFormat="1" ht="13" x14ac:dyDescent="0.3">
      <c r="B163" s="70"/>
      <c r="C163" s="78" t="s">
        <v>201</v>
      </c>
      <c r="D163" s="79" t="s">
        <v>469</v>
      </c>
      <c r="E163" s="80">
        <f>VLOOKUP($C163,'2023'!$C$295:$U$572,19,FALSE)</f>
        <v>0</v>
      </c>
      <c r="F163" s="81">
        <f>VLOOKUP($C163,'2023'!$C$8:$U$285,19,FALSE)</f>
        <v>0</v>
      </c>
      <c r="G163" s="82">
        <f t="shared" si="22"/>
        <v>0</v>
      </c>
      <c r="H163" s="83">
        <f t="shared" si="23"/>
        <v>0</v>
      </c>
      <c r="I163" s="84">
        <f t="shared" si="24"/>
        <v>0</v>
      </c>
      <c r="J163" s="85">
        <f t="shared" si="25"/>
        <v>0</v>
      </c>
      <c r="K163" s="80">
        <f>VLOOKUP($C163,'2023'!$C$295:$U$572,VLOOKUP($L$4,Master!$D$9:$G$20,4,FALSE),FALSE)</f>
        <v>0</v>
      </c>
      <c r="L163" s="81">
        <f>VLOOKUP($C163,'2023'!$C$8:$U$285,VLOOKUP($L$4,Master!$D$9:$G$20,4,FALSE),FALSE)</f>
        <v>0</v>
      </c>
      <c r="M163" s="148">
        <f t="shared" si="26"/>
        <v>0</v>
      </c>
      <c r="N163" s="148">
        <f t="shared" si="27"/>
        <v>0</v>
      </c>
      <c r="O163" s="81">
        <f t="shared" si="28"/>
        <v>0</v>
      </c>
      <c r="P163" s="85">
        <f t="shared" si="29"/>
        <v>0</v>
      </c>
      <c r="Q163" s="76"/>
    </row>
    <row r="164" spans="2:17" s="77" customFormat="1" ht="13" x14ac:dyDescent="0.3">
      <c r="B164" s="70"/>
      <c r="C164" s="78" t="s">
        <v>202</v>
      </c>
      <c r="D164" s="79" t="s">
        <v>470</v>
      </c>
      <c r="E164" s="80">
        <f>VLOOKUP($C164,'2023'!$C$295:$U$572,19,FALSE)</f>
        <v>43072.470000000008</v>
      </c>
      <c r="F164" s="81">
        <f>VLOOKUP($C164,'2023'!$C$8:$U$285,19,FALSE)</f>
        <v>67853.63</v>
      </c>
      <c r="G164" s="82">
        <f t="shared" si="22"/>
        <v>1.5753364039721891</v>
      </c>
      <c r="H164" s="83">
        <f t="shared" si="23"/>
        <v>1.0989153953292522E-5</v>
      </c>
      <c r="I164" s="84">
        <f t="shared" si="24"/>
        <v>24781.159999999996</v>
      </c>
      <c r="J164" s="85">
        <f t="shared" si="25"/>
        <v>0.57533640397218899</v>
      </c>
      <c r="K164" s="80">
        <f>VLOOKUP($C164,'2023'!$C$295:$U$572,VLOOKUP($L$4,Master!$D$9:$G$20,4,FALSE),FALSE)</f>
        <v>4785.83</v>
      </c>
      <c r="L164" s="81">
        <f>VLOOKUP($C164,'2023'!$C$8:$U$285,VLOOKUP($L$4,Master!$D$9:$G$20,4,FALSE),FALSE)</f>
        <v>15941.810000000001</v>
      </c>
      <c r="M164" s="148">
        <f t="shared" si="26"/>
        <v>3.3310439359525938</v>
      </c>
      <c r="N164" s="148">
        <f t="shared" si="27"/>
        <v>2.5818368801217893E-6</v>
      </c>
      <c r="O164" s="81">
        <f t="shared" si="28"/>
        <v>11155.980000000001</v>
      </c>
      <c r="P164" s="85">
        <f t="shared" si="29"/>
        <v>2.3310439359525938</v>
      </c>
      <c r="Q164" s="76"/>
    </row>
    <row r="165" spans="2:17" s="77" customFormat="1" ht="13" x14ac:dyDescent="0.3">
      <c r="B165" s="70"/>
      <c r="C165" s="78" t="s">
        <v>203</v>
      </c>
      <c r="D165" s="79" t="s">
        <v>471</v>
      </c>
      <c r="E165" s="80">
        <f>VLOOKUP($C165,'2023'!$C$295:$U$572,19,FALSE)</f>
        <v>710928.25</v>
      </c>
      <c r="F165" s="81">
        <f>VLOOKUP($C165,'2023'!$C$8:$U$285,19,FALSE)</f>
        <v>590108</v>
      </c>
      <c r="G165" s="82">
        <f t="shared" si="22"/>
        <v>0.8300528217861648</v>
      </c>
      <c r="H165" s="83">
        <f t="shared" si="23"/>
        <v>9.5570239367732322E-5</v>
      </c>
      <c r="I165" s="84">
        <f t="shared" si="24"/>
        <v>-120820.25</v>
      </c>
      <c r="J165" s="85">
        <f t="shared" si="25"/>
        <v>-0.16994717821383523</v>
      </c>
      <c r="K165" s="80">
        <f>VLOOKUP($C165,'2023'!$C$295:$U$572,VLOOKUP($L$4,Master!$D$9:$G$20,4,FALSE),FALSE)</f>
        <v>82720.62000000001</v>
      </c>
      <c r="L165" s="81">
        <f>VLOOKUP($C165,'2023'!$C$8:$U$285,VLOOKUP($L$4,Master!$D$9:$G$20,4,FALSE),FALSE)</f>
        <v>66504.820000000007</v>
      </c>
      <c r="M165" s="148">
        <f t="shared" si="26"/>
        <v>0.80396907083143232</v>
      </c>
      <c r="N165" s="148">
        <f t="shared" si="27"/>
        <v>1.0770709033783567E-5</v>
      </c>
      <c r="O165" s="81">
        <f t="shared" si="28"/>
        <v>-16215.800000000003</v>
      </c>
      <c r="P165" s="85">
        <f t="shared" si="29"/>
        <v>-0.19603092916856765</v>
      </c>
      <c r="Q165" s="76"/>
    </row>
    <row r="166" spans="2:17" s="77" customFormat="1" ht="13" x14ac:dyDescent="0.3">
      <c r="B166" s="70"/>
      <c r="C166" s="78" t="s">
        <v>204</v>
      </c>
      <c r="D166" s="79" t="s">
        <v>472</v>
      </c>
      <c r="E166" s="80">
        <f>VLOOKUP($C166,'2023'!$C$295:$U$572,19,FALSE)</f>
        <v>1572804.0799999998</v>
      </c>
      <c r="F166" s="81">
        <f>VLOOKUP($C166,'2023'!$C$8:$U$285,19,FALSE)</f>
        <v>1394822.13</v>
      </c>
      <c r="G166" s="82">
        <f t="shared" si="22"/>
        <v>0.88683781262825823</v>
      </c>
      <c r="H166" s="83">
        <f t="shared" si="23"/>
        <v>2.2589675930424641E-4</v>
      </c>
      <c r="I166" s="84">
        <f t="shared" si="24"/>
        <v>-177981.94999999995</v>
      </c>
      <c r="J166" s="85">
        <f t="shared" si="25"/>
        <v>-0.1131621873717418</v>
      </c>
      <c r="K166" s="80">
        <f>VLOOKUP($C166,'2023'!$C$295:$U$572,VLOOKUP($L$4,Master!$D$9:$G$20,4,FALSE),FALSE)</f>
        <v>174746.23</v>
      </c>
      <c r="L166" s="81">
        <f>VLOOKUP($C166,'2023'!$C$8:$U$285,VLOOKUP($L$4,Master!$D$9:$G$20,4,FALSE),FALSE)</f>
        <v>372519.74</v>
      </c>
      <c r="M166" s="148">
        <f t="shared" si="26"/>
        <v>2.1317755467457009</v>
      </c>
      <c r="N166" s="148">
        <f t="shared" si="27"/>
        <v>6.0330991481229549E-5</v>
      </c>
      <c r="O166" s="81">
        <f t="shared" si="28"/>
        <v>197773.50999999998</v>
      </c>
      <c r="P166" s="85">
        <f t="shared" si="29"/>
        <v>1.1317755467457007</v>
      </c>
      <c r="Q166" s="76"/>
    </row>
    <row r="167" spans="2:17" s="77" customFormat="1" ht="13" x14ac:dyDescent="0.3">
      <c r="B167" s="70"/>
      <c r="C167" s="78" t="s">
        <v>205</v>
      </c>
      <c r="D167" s="79" t="s">
        <v>473</v>
      </c>
      <c r="E167" s="80">
        <f>VLOOKUP($C167,'2023'!$C$295:$U$572,19,FALSE)</f>
        <v>566617.13</v>
      </c>
      <c r="F167" s="81">
        <f>VLOOKUP($C167,'2023'!$C$8:$U$285,19,FALSE)</f>
        <v>508373.6399999999</v>
      </c>
      <c r="G167" s="82">
        <f t="shared" si="22"/>
        <v>0.89720838478709586</v>
      </c>
      <c r="H167" s="83">
        <f t="shared" si="23"/>
        <v>8.2333048294626354E-5</v>
      </c>
      <c r="I167" s="84">
        <f t="shared" si="24"/>
        <v>-58243.490000000107</v>
      </c>
      <c r="J167" s="85">
        <f t="shared" si="25"/>
        <v>-0.10279161521290418</v>
      </c>
      <c r="K167" s="80">
        <f>VLOOKUP($C167,'2023'!$C$295:$U$572,VLOOKUP($L$4,Master!$D$9:$G$20,4,FALSE),FALSE)</f>
        <v>79449</v>
      </c>
      <c r="L167" s="81">
        <f>VLOOKUP($C167,'2023'!$C$8:$U$285,VLOOKUP($L$4,Master!$D$9:$G$20,4,FALSE),FALSE)</f>
        <v>62767.59</v>
      </c>
      <c r="M167" s="148">
        <f t="shared" si="26"/>
        <v>0.79003624966959929</v>
      </c>
      <c r="N167" s="148">
        <f t="shared" si="27"/>
        <v>1.016545039354776E-5</v>
      </c>
      <c r="O167" s="81">
        <f t="shared" si="28"/>
        <v>-16681.410000000003</v>
      </c>
      <c r="P167" s="85">
        <f t="shared" si="29"/>
        <v>-0.20996375033040068</v>
      </c>
      <c r="Q167" s="76"/>
    </row>
    <row r="168" spans="2:17" s="77" customFormat="1" ht="13" x14ac:dyDescent="0.3">
      <c r="B168" s="70"/>
      <c r="C168" s="78" t="s">
        <v>206</v>
      </c>
      <c r="D168" s="79" t="s">
        <v>474</v>
      </c>
      <c r="E168" s="80">
        <f>VLOOKUP($C168,'2023'!$C$295:$U$572,19,FALSE)</f>
        <v>444210.74</v>
      </c>
      <c r="F168" s="81">
        <f>VLOOKUP($C168,'2023'!$C$8:$U$285,19,FALSE)</f>
        <v>94147.780000000013</v>
      </c>
      <c r="G168" s="82">
        <f t="shared" si="22"/>
        <v>0.21194395254828827</v>
      </c>
      <c r="H168" s="83">
        <f t="shared" si="23"/>
        <v>1.5247591746833805E-5</v>
      </c>
      <c r="I168" s="84">
        <f t="shared" si="24"/>
        <v>-350062.95999999996</v>
      </c>
      <c r="J168" s="85">
        <f t="shared" si="25"/>
        <v>-0.78805604745171165</v>
      </c>
      <c r="K168" s="80">
        <f>VLOOKUP($C168,'2023'!$C$295:$U$572,VLOOKUP($L$4,Master!$D$9:$G$20,4,FALSE),FALSE)</f>
        <v>44881.11</v>
      </c>
      <c r="L168" s="81">
        <f>VLOOKUP($C168,'2023'!$C$8:$U$285,VLOOKUP($L$4,Master!$D$9:$G$20,4,FALSE),FALSE)</f>
        <v>8297.24</v>
      </c>
      <c r="M168" s="148">
        <f t="shared" si="26"/>
        <v>0.18487154172434683</v>
      </c>
      <c r="N168" s="148">
        <f t="shared" si="27"/>
        <v>1.3437696368995561E-6</v>
      </c>
      <c r="O168" s="81">
        <f t="shared" si="28"/>
        <v>-36583.870000000003</v>
      </c>
      <c r="P168" s="85">
        <f t="shared" si="29"/>
        <v>-0.81512845827565317</v>
      </c>
      <c r="Q168" s="76"/>
    </row>
    <row r="169" spans="2:17" s="77" customFormat="1" ht="13" x14ac:dyDescent="0.3">
      <c r="B169" s="70"/>
      <c r="C169" s="78" t="s">
        <v>207</v>
      </c>
      <c r="D169" s="79" t="s">
        <v>475</v>
      </c>
      <c r="E169" s="80">
        <f>VLOOKUP($C169,'2023'!$C$295:$U$572,19,FALSE)</f>
        <v>156320.70000000004</v>
      </c>
      <c r="F169" s="81">
        <f>VLOOKUP($C169,'2023'!$C$8:$U$285,19,FALSE)</f>
        <v>162838.76999999999</v>
      </c>
      <c r="G169" s="82">
        <f t="shared" si="22"/>
        <v>1.0416967810405144</v>
      </c>
      <c r="H169" s="83">
        <f t="shared" si="23"/>
        <v>2.637235934311534E-5</v>
      </c>
      <c r="I169" s="84">
        <f t="shared" si="24"/>
        <v>6518.0699999999488</v>
      </c>
      <c r="J169" s="85">
        <f t="shared" si="25"/>
        <v>4.1696781040514448E-2</v>
      </c>
      <c r="K169" s="80">
        <f>VLOOKUP($C169,'2023'!$C$295:$U$572,VLOOKUP($L$4,Master!$D$9:$G$20,4,FALSE),FALSE)</f>
        <v>17741.300000000007</v>
      </c>
      <c r="L169" s="81">
        <f>VLOOKUP($C169,'2023'!$C$8:$U$285,VLOOKUP($L$4,Master!$D$9:$G$20,4,FALSE),FALSE)</f>
        <v>18682.259999999998</v>
      </c>
      <c r="M169" s="148">
        <f t="shared" si="26"/>
        <v>1.0530378269912573</v>
      </c>
      <c r="N169" s="148">
        <f t="shared" si="27"/>
        <v>3.0256632008551158E-6</v>
      </c>
      <c r="O169" s="81">
        <f t="shared" si="28"/>
        <v>940.95999999999185</v>
      </c>
      <c r="P169" s="85">
        <f t="shared" si="29"/>
        <v>5.3037826991257205E-2</v>
      </c>
      <c r="Q169" s="76"/>
    </row>
    <row r="170" spans="2:17" s="77" customFormat="1" ht="13" x14ac:dyDescent="0.3">
      <c r="B170" s="70"/>
      <c r="C170" s="78" t="s">
        <v>208</v>
      </c>
      <c r="D170" s="79" t="s">
        <v>476</v>
      </c>
      <c r="E170" s="80">
        <f>VLOOKUP($C170,'2023'!$C$295:$U$572,19,FALSE)</f>
        <v>3134172.9999999991</v>
      </c>
      <c r="F170" s="81">
        <f>VLOOKUP($C170,'2023'!$C$8:$U$285,19,FALSE)</f>
        <v>374794.04999999993</v>
      </c>
      <c r="G170" s="82">
        <f t="shared" si="22"/>
        <v>0.11958307662021211</v>
      </c>
      <c r="H170" s="83">
        <f t="shared" si="23"/>
        <v>6.0699324652609066E-5</v>
      </c>
      <c r="I170" s="84">
        <f t="shared" si="24"/>
        <v>-2759378.9499999993</v>
      </c>
      <c r="J170" s="85">
        <f t="shared" si="25"/>
        <v>-0.88041692337978794</v>
      </c>
      <c r="K170" s="80">
        <f>VLOOKUP($C170,'2023'!$C$295:$U$572,VLOOKUP($L$4,Master!$D$9:$G$20,4,FALSE),FALSE)</f>
        <v>711208.47999999975</v>
      </c>
      <c r="L170" s="81">
        <f>VLOOKUP($C170,'2023'!$C$8:$U$285,VLOOKUP($L$4,Master!$D$9:$G$20,4,FALSE),FALSE)</f>
        <v>89699.01999999999</v>
      </c>
      <c r="M170" s="148">
        <f t="shared" si="26"/>
        <v>0.12612197762321398</v>
      </c>
      <c r="N170" s="148">
        <f t="shared" si="27"/>
        <v>1.4527098111618564E-5</v>
      </c>
      <c r="O170" s="81">
        <f t="shared" si="28"/>
        <v>-621509.45999999973</v>
      </c>
      <c r="P170" s="85">
        <f t="shared" si="29"/>
        <v>-0.87387802237678602</v>
      </c>
      <c r="Q170" s="76"/>
    </row>
    <row r="171" spans="2:17" s="77" customFormat="1" ht="26" x14ac:dyDescent="0.3">
      <c r="B171" s="70"/>
      <c r="C171" s="78" t="s">
        <v>209</v>
      </c>
      <c r="D171" s="79" t="s">
        <v>477</v>
      </c>
      <c r="E171" s="80">
        <f>VLOOKUP($C171,'2023'!$C$295:$U$572,19,FALSE)</f>
        <v>80181.62999999999</v>
      </c>
      <c r="F171" s="81">
        <f>VLOOKUP($C171,'2023'!$C$8:$U$285,19,FALSE)</f>
        <v>28601.73</v>
      </c>
      <c r="G171" s="82">
        <f t="shared" si="22"/>
        <v>0.35671175554799778</v>
      </c>
      <c r="H171" s="83">
        <f t="shared" si="23"/>
        <v>4.632159168205228E-6</v>
      </c>
      <c r="I171" s="84">
        <f t="shared" si="24"/>
        <v>-51579.899999999994</v>
      </c>
      <c r="J171" s="85">
        <f t="shared" si="25"/>
        <v>-0.64328824445200228</v>
      </c>
      <c r="K171" s="80">
        <f>VLOOKUP($C171,'2023'!$C$295:$U$572,VLOOKUP($L$4,Master!$D$9:$G$20,4,FALSE),FALSE)</f>
        <v>9338.76</v>
      </c>
      <c r="L171" s="81">
        <f>VLOOKUP($C171,'2023'!$C$8:$U$285,VLOOKUP($L$4,Master!$D$9:$G$20,4,FALSE),FALSE)</f>
        <v>440</v>
      </c>
      <c r="M171" s="148">
        <f t="shared" si="26"/>
        <v>4.7115462866590421E-2</v>
      </c>
      <c r="N171" s="148">
        <f t="shared" si="27"/>
        <v>7.1259676740193697E-8</v>
      </c>
      <c r="O171" s="81">
        <f t="shared" si="28"/>
        <v>-8898.76</v>
      </c>
      <c r="P171" s="85">
        <f t="shared" si="29"/>
        <v>-0.95288453713340959</v>
      </c>
      <c r="Q171" s="76"/>
    </row>
    <row r="172" spans="2:17" s="77" customFormat="1" ht="13" x14ac:dyDescent="0.3">
      <c r="B172" s="70"/>
      <c r="C172" s="78" t="s">
        <v>210</v>
      </c>
      <c r="D172" s="79" t="s">
        <v>478</v>
      </c>
      <c r="E172" s="80">
        <f>VLOOKUP($C172,'2023'!$C$295:$U$572,19,FALSE)</f>
        <v>0</v>
      </c>
      <c r="F172" s="81">
        <f>VLOOKUP($C172,'2023'!$C$8:$U$285,19,FALSE)</f>
        <v>0</v>
      </c>
      <c r="G172" s="82">
        <f t="shared" si="22"/>
        <v>0</v>
      </c>
      <c r="H172" s="83">
        <f t="shared" si="23"/>
        <v>0</v>
      </c>
      <c r="I172" s="84">
        <f t="shared" si="24"/>
        <v>0</v>
      </c>
      <c r="J172" s="85">
        <f t="shared" si="25"/>
        <v>0</v>
      </c>
      <c r="K172" s="80">
        <f>VLOOKUP($C172,'2023'!$C$295:$U$572,VLOOKUP($L$4,Master!$D$9:$G$20,4,FALSE),FALSE)</f>
        <v>0</v>
      </c>
      <c r="L172" s="81">
        <f>VLOOKUP($C172,'2023'!$C$8:$U$285,VLOOKUP($L$4,Master!$D$9:$G$20,4,FALSE),FALSE)</f>
        <v>0</v>
      </c>
      <c r="M172" s="148">
        <f t="shared" si="26"/>
        <v>0</v>
      </c>
      <c r="N172" s="148">
        <f t="shared" si="27"/>
        <v>0</v>
      </c>
      <c r="O172" s="81">
        <f t="shared" si="28"/>
        <v>0</v>
      </c>
      <c r="P172" s="85">
        <f t="shared" si="29"/>
        <v>0</v>
      </c>
      <c r="Q172" s="76"/>
    </row>
    <row r="173" spans="2:17" s="77" customFormat="1" ht="13" x14ac:dyDescent="0.3">
      <c r="B173" s="70"/>
      <c r="C173" s="78" t="s">
        <v>211</v>
      </c>
      <c r="D173" s="79" t="s">
        <v>479</v>
      </c>
      <c r="E173" s="80">
        <f>VLOOKUP($C173,'2023'!$C$295:$U$572,19,FALSE)</f>
        <v>0</v>
      </c>
      <c r="F173" s="81">
        <f>VLOOKUP($C173,'2023'!$C$8:$U$285,19,FALSE)</f>
        <v>0</v>
      </c>
      <c r="G173" s="82">
        <f t="shared" si="22"/>
        <v>0</v>
      </c>
      <c r="H173" s="83">
        <f t="shared" si="23"/>
        <v>0</v>
      </c>
      <c r="I173" s="84">
        <f t="shared" si="24"/>
        <v>0</v>
      </c>
      <c r="J173" s="85">
        <f t="shared" si="25"/>
        <v>0</v>
      </c>
      <c r="K173" s="80">
        <f>VLOOKUP($C173,'2023'!$C$295:$U$572,VLOOKUP($L$4,Master!$D$9:$G$20,4,FALSE),FALSE)</f>
        <v>0</v>
      </c>
      <c r="L173" s="81">
        <f>VLOOKUP($C173,'2023'!$C$8:$U$285,VLOOKUP($L$4,Master!$D$9:$G$20,4,FALSE),FALSE)</f>
        <v>0</v>
      </c>
      <c r="M173" s="148">
        <f t="shared" si="26"/>
        <v>0</v>
      </c>
      <c r="N173" s="148">
        <f t="shared" si="27"/>
        <v>0</v>
      </c>
      <c r="O173" s="81">
        <f t="shared" si="28"/>
        <v>0</v>
      </c>
      <c r="P173" s="85">
        <f t="shared" si="29"/>
        <v>0</v>
      </c>
      <c r="Q173" s="76"/>
    </row>
    <row r="174" spans="2:17" s="77" customFormat="1" ht="13" x14ac:dyDescent="0.3">
      <c r="B174" s="70"/>
      <c r="C174" s="78" t="s">
        <v>212</v>
      </c>
      <c r="D174" s="79" t="s">
        <v>478</v>
      </c>
      <c r="E174" s="80">
        <f>VLOOKUP($C174,'2023'!$C$295:$U$572,19,FALSE)</f>
        <v>1120340.5699999998</v>
      </c>
      <c r="F174" s="81">
        <f>VLOOKUP($C174,'2023'!$C$8:$U$285,19,FALSE)</f>
        <v>1158411.7499999998</v>
      </c>
      <c r="G174" s="82">
        <f t="shared" si="22"/>
        <v>1.0339817918046117</v>
      </c>
      <c r="H174" s="83">
        <f t="shared" si="23"/>
        <v>1.8760919735691378E-4</v>
      </c>
      <c r="I174" s="84">
        <f t="shared" si="24"/>
        <v>38071.179999999935</v>
      </c>
      <c r="J174" s="85">
        <f t="shared" si="25"/>
        <v>3.3981791804611645E-2</v>
      </c>
      <c r="K174" s="80">
        <f>VLOOKUP($C174,'2023'!$C$295:$U$572,VLOOKUP($L$4,Master!$D$9:$G$20,4,FALSE),FALSE)</f>
        <v>150214.44999999995</v>
      </c>
      <c r="L174" s="81">
        <f>VLOOKUP($C174,'2023'!$C$8:$U$285,VLOOKUP($L$4,Master!$D$9:$G$20,4,FALSE),FALSE)</f>
        <v>103870.91</v>
      </c>
      <c r="M174" s="148">
        <f t="shared" si="26"/>
        <v>0.69148414150569426</v>
      </c>
      <c r="N174" s="148">
        <f t="shared" si="27"/>
        <v>1.6822289702976712E-5</v>
      </c>
      <c r="O174" s="81">
        <f t="shared" si="28"/>
        <v>-46343.53999999995</v>
      </c>
      <c r="P174" s="85">
        <f t="shared" si="29"/>
        <v>-0.30851585849430574</v>
      </c>
      <c r="Q174" s="76"/>
    </row>
    <row r="175" spans="2:17" s="77" customFormat="1" ht="13" x14ac:dyDescent="0.3">
      <c r="B175" s="70"/>
      <c r="C175" s="78" t="s">
        <v>213</v>
      </c>
      <c r="D175" s="79" t="s">
        <v>480</v>
      </c>
      <c r="E175" s="80">
        <f>VLOOKUP($C175,'2023'!$C$295:$U$572,19,FALSE)</f>
        <v>834728.70000000007</v>
      </c>
      <c r="F175" s="81">
        <f>VLOOKUP($C175,'2023'!$C$8:$U$285,19,FALSE)</f>
        <v>217349.17</v>
      </c>
      <c r="G175" s="82">
        <f t="shared" si="22"/>
        <v>0.26038300827562294</v>
      </c>
      <c r="H175" s="83">
        <f t="shared" si="23"/>
        <v>3.5200526349885018E-5</v>
      </c>
      <c r="I175" s="84">
        <f t="shared" si="24"/>
        <v>-617379.53</v>
      </c>
      <c r="J175" s="85">
        <f t="shared" si="25"/>
        <v>-0.739616991724377</v>
      </c>
      <c r="K175" s="80">
        <f>VLOOKUP($C175,'2023'!$C$295:$U$572,VLOOKUP($L$4,Master!$D$9:$G$20,4,FALSE),FALSE)</f>
        <v>27688.560000000001</v>
      </c>
      <c r="L175" s="81">
        <f>VLOOKUP($C175,'2023'!$C$8:$U$285,VLOOKUP($L$4,Master!$D$9:$G$20,4,FALSE),FALSE)</f>
        <v>77260.88</v>
      </c>
      <c r="M175" s="148">
        <f t="shared" si="26"/>
        <v>2.7903538501099372</v>
      </c>
      <c r="N175" s="148">
        <f t="shared" si="27"/>
        <v>1.2512693939688401E-5</v>
      </c>
      <c r="O175" s="81">
        <f t="shared" si="28"/>
        <v>49572.320000000007</v>
      </c>
      <c r="P175" s="85">
        <f t="shared" si="29"/>
        <v>1.7903538501099372</v>
      </c>
      <c r="Q175" s="76"/>
    </row>
    <row r="176" spans="2:17" s="77" customFormat="1" ht="26" x14ac:dyDescent="0.3">
      <c r="B176" s="70"/>
      <c r="C176" s="78" t="s">
        <v>214</v>
      </c>
      <c r="D176" s="79" t="s">
        <v>481</v>
      </c>
      <c r="E176" s="80">
        <f>VLOOKUP($C176,'2023'!$C$295:$U$572,19,FALSE)</f>
        <v>3174604.5300000003</v>
      </c>
      <c r="F176" s="81">
        <f>VLOOKUP($C176,'2023'!$C$8:$U$285,19,FALSE)</f>
        <v>3175604.5199999996</v>
      </c>
      <c r="G176" s="82">
        <f t="shared" si="22"/>
        <v>1.0003149967155118</v>
      </c>
      <c r="H176" s="83">
        <f t="shared" si="23"/>
        <v>5.1430125352249531E-4</v>
      </c>
      <c r="I176" s="84">
        <f t="shared" si="24"/>
        <v>999.98999999929219</v>
      </c>
      <c r="J176" s="85">
        <f t="shared" si="25"/>
        <v>3.1499671551192933E-4</v>
      </c>
      <c r="K176" s="80">
        <f>VLOOKUP($C176,'2023'!$C$295:$U$572,VLOOKUP($L$4,Master!$D$9:$G$20,4,FALSE),FALSE)</f>
        <v>0</v>
      </c>
      <c r="L176" s="81">
        <f>VLOOKUP($C176,'2023'!$C$8:$U$285,VLOOKUP($L$4,Master!$D$9:$G$20,4,FALSE),FALSE)</f>
        <v>387302.26</v>
      </c>
      <c r="M176" s="148">
        <f t="shared" si="26"/>
        <v>0</v>
      </c>
      <c r="N176" s="148">
        <f t="shared" si="27"/>
        <v>6.272507692806012E-5</v>
      </c>
      <c r="O176" s="81">
        <f t="shared" si="28"/>
        <v>387302.26</v>
      </c>
      <c r="P176" s="85">
        <f t="shared" si="29"/>
        <v>0</v>
      </c>
      <c r="Q176" s="76"/>
    </row>
    <row r="177" spans="2:17" s="77" customFormat="1" ht="13" x14ac:dyDescent="0.3">
      <c r="B177" s="70"/>
      <c r="C177" s="78" t="s">
        <v>215</v>
      </c>
      <c r="D177" s="79" t="s">
        <v>482</v>
      </c>
      <c r="E177" s="80">
        <f>VLOOKUP($C177,'2023'!$C$295:$U$572,19,FALSE)</f>
        <v>243731.14000000004</v>
      </c>
      <c r="F177" s="81">
        <f>VLOOKUP($C177,'2023'!$C$8:$U$285,19,FALSE)</f>
        <v>165258.12999999998</v>
      </c>
      <c r="G177" s="82">
        <f t="shared" si="22"/>
        <v>0.67803453428232419</v>
      </c>
      <c r="H177" s="83">
        <f t="shared" si="23"/>
        <v>2.6764183914747509E-5</v>
      </c>
      <c r="I177" s="84">
        <f t="shared" si="24"/>
        <v>-78473.010000000068</v>
      </c>
      <c r="J177" s="85">
        <f t="shared" si="25"/>
        <v>-0.32196546571767587</v>
      </c>
      <c r="K177" s="80">
        <f>VLOOKUP($C177,'2023'!$C$295:$U$572,VLOOKUP($L$4,Master!$D$9:$G$20,4,FALSE),FALSE)</f>
        <v>17755.310000000001</v>
      </c>
      <c r="L177" s="81">
        <f>VLOOKUP($C177,'2023'!$C$8:$U$285,VLOOKUP($L$4,Master!$D$9:$G$20,4,FALSE),FALSE)</f>
        <v>18829.690000000002</v>
      </c>
      <c r="M177" s="148">
        <f t="shared" si="26"/>
        <v>1.0605103487351109</v>
      </c>
      <c r="N177" s="148">
        <f t="shared" si="27"/>
        <v>3.0495400511774046E-6</v>
      </c>
      <c r="O177" s="81">
        <f t="shared" si="28"/>
        <v>1074.380000000001</v>
      </c>
      <c r="P177" s="85">
        <f t="shared" si="29"/>
        <v>6.0510348735110846E-2</v>
      </c>
      <c r="Q177" s="76"/>
    </row>
    <row r="178" spans="2:17" s="77" customFormat="1" ht="13" x14ac:dyDescent="0.3">
      <c r="B178" s="70"/>
      <c r="C178" s="78" t="s">
        <v>216</v>
      </c>
      <c r="D178" s="79" t="s">
        <v>483</v>
      </c>
      <c r="E178" s="80">
        <f>VLOOKUP($C178,'2023'!$C$295:$U$572,19,FALSE)</f>
        <v>364675</v>
      </c>
      <c r="F178" s="81">
        <f>VLOOKUP($C178,'2023'!$C$8:$U$285,19,FALSE)</f>
        <v>68003.95</v>
      </c>
      <c r="G178" s="82">
        <f t="shared" si="22"/>
        <v>0.18647823404401179</v>
      </c>
      <c r="H178" s="83">
        <f t="shared" si="23"/>
        <v>1.1013498850127943E-5</v>
      </c>
      <c r="I178" s="84">
        <f t="shared" si="24"/>
        <v>-296671.05</v>
      </c>
      <c r="J178" s="85">
        <f t="shared" si="25"/>
        <v>-0.81352176595598813</v>
      </c>
      <c r="K178" s="80">
        <f>VLOOKUP($C178,'2023'!$C$295:$U$572,VLOOKUP($L$4,Master!$D$9:$G$20,4,FALSE),FALSE)</f>
        <v>43650</v>
      </c>
      <c r="L178" s="81">
        <f>VLOOKUP($C178,'2023'!$C$8:$U$285,VLOOKUP($L$4,Master!$D$9:$G$20,4,FALSE),FALSE)</f>
        <v>268.60000000000002</v>
      </c>
      <c r="M178" s="148">
        <f t="shared" si="26"/>
        <v>6.1534936998854529E-3</v>
      </c>
      <c r="N178" s="148">
        <f t="shared" si="27"/>
        <v>4.3500793573672794E-8</v>
      </c>
      <c r="O178" s="81">
        <f t="shared" si="28"/>
        <v>-43381.4</v>
      </c>
      <c r="P178" s="85">
        <f t="shared" si="29"/>
        <v>-0.99384650630011462</v>
      </c>
      <c r="Q178" s="76"/>
    </row>
    <row r="179" spans="2:17" s="77" customFormat="1" ht="13" x14ac:dyDescent="0.3">
      <c r="B179" s="70"/>
      <c r="C179" s="78" t="s">
        <v>217</v>
      </c>
      <c r="D179" s="79" t="s">
        <v>462</v>
      </c>
      <c r="E179" s="80">
        <f>VLOOKUP($C179,'2023'!$C$295:$U$572,19,FALSE)</f>
        <v>613202.45000000007</v>
      </c>
      <c r="F179" s="81">
        <f>VLOOKUP($C179,'2023'!$C$8:$U$285,19,FALSE)</f>
        <v>685011.13</v>
      </c>
      <c r="G179" s="82">
        <f t="shared" si="22"/>
        <v>1.1171043592536201</v>
      </c>
      <c r="H179" s="83">
        <f t="shared" si="23"/>
        <v>1.1094016292553364E-4</v>
      </c>
      <c r="I179" s="84">
        <f t="shared" si="24"/>
        <v>71808.679999999935</v>
      </c>
      <c r="J179" s="85">
        <f t="shared" si="25"/>
        <v>0.11710435925361995</v>
      </c>
      <c r="K179" s="80">
        <f>VLOOKUP($C179,'2023'!$C$295:$U$572,VLOOKUP($L$4,Master!$D$9:$G$20,4,FALSE),FALSE)</f>
        <v>57833.05000000001</v>
      </c>
      <c r="L179" s="81">
        <f>VLOOKUP($C179,'2023'!$C$8:$U$285,VLOOKUP($L$4,Master!$D$9:$G$20,4,FALSE),FALSE)</f>
        <v>68742.990000000005</v>
      </c>
      <c r="M179" s="148">
        <f t="shared" si="26"/>
        <v>1.1886454198766967</v>
      </c>
      <c r="N179" s="148">
        <f t="shared" si="27"/>
        <v>1.1133189194441746E-5</v>
      </c>
      <c r="O179" s="81">
        <f t="shared" si="28"/>
        <v>10909.939999999995</v>
      </c>
      <c r="P179" s="85">
        <f t="shared" si="29"/>
        <v>0.1886454198766967</v>
      </c>
      <c r="Q179" s="76"/>
    </row>
    <row r="180" spans="2:17" s="77" customFormat="1" ht="13" x14ac:dyDescent="0.3">
      <c r="B180" s="70"/>
      <c r="C180" s="78" t="s">
        <v>218</v>
      </c>
      <c r="D180" s="79" t="s">
        <v>484</v>
      </c>
      <c r="E180" s="80">
        <f>VLOOKUP($C180,'2023'!$C$295:$U$572,19,FALSE)</f>
        <v>17291722.359999999</v>
      </c>
      <c r="F180" s="81">
        <f>VLOOKUP($C180,'2023'!$C$8:$U$285,19,FALSE)</f>
        <v>13085216.59</v>
      </c>
      <c r="G180" s="82">
        <f t="shared" si="22"/>
        <v>0.75673297995284261</v>
      </c>
      <c r="H180" s="83">
        <f t="shared" si="23"/>
        <v>2.1192006915427722E-3</v>
      </c>
      <c r="I180" s="84">
        <f t="shared" si="24"/>
        <v>-4206505.7699999996</v>
      </c>
      <c r="J180" s="85">
        <f t="shared" si="25"/>
        <v>-0.24326702004715739</v>
      </c>
      <c r="K180" s="80">
        <f>VLOOKUP($C180,'2023'!$C$295:$U$572,VLOOKUP($L$4,Master!$D$9:$G$20,4,FALSE),FALSE)</f>
        <v>1794261.4300000002</v>
      </c>
      <c r="L180" s="81">
        <f>VLOOKUP($C180,'2023'!$C$8:$U$285,VLOOKUP($L$4,Master!$D$9:$G$20,4,FALSE),FALSE)</f>
        <v>3441844.3600000008</v>
      </c>
      <c r="M180" s="148">
        <f t="shared" si="26"/>
        <v>1.9182513219380748</v>
      </c>
      <c r="N180" s="148">
        <f t="shared" si="27"/>
        <v>5.5741981019013392E-4</v>
      </c>
      <c r="O180" s="81">
        <f t="shared" si="28"/>
        <v>1647582.9300000006</v>
      </c>
      <c r="P180" s="85">
        <f t="shared" si="29"/>
        <v>0.91825132193807479</v>
      </c>
      <c r="Q180" s="76"/>
    </row>
    <row r="181" spans="2:17" s="77" customFormat="1" ht="13" x14ac:dyDescent="0.3">
      <c r="B181" s="70"/>
      <c r="C181" s="78" t="s">
        <v>219</v>
      </c>
      <c r="D181" s="79" t="s">
        <v>485</v>
      </c>
      <c r="E181" s="80">
        <f>VLOOKUP($C181,'2023'!$C$295:$U$572,19,FALSE)</f>
        <v>2841286.1100000003</v>
      </c>
      <c r="F181" s="81">
        <f>VLOOKUP($C181,'2023'!$C$8:$U$285,19,FALSE)</f>
        <v>2539454.7999999998</v>
      </c>
      <c r="G181" s="82">
        <f t="shared" si="22"/>
        <v>0.89376947680921848</v>
      </c>
      <c r="H181" s="83">
        <f t="shared" si="23"/>
        <v>4.1127438214621186E-4</v>
      </c>
      <c r="I181" s="84">
        <f t="shared" si="24"/>
        <v>-301831.31000000052</v>
      </c>
      <c r="J181" s="85">
        <f t="shared" si="25"/>
        <v>-0.10623052319078155</v>
      </c>
      <c r="K181" s="80">
        <f>VLOOKUP($C181,'2023'!$C$295:$U$572,VLOOKUP($L$4,Master!$D$9:$G$20,4,FALSE),FALSE)</f>
        <v>366067.20000000007</v>
      </c>
      <c r="L181" s="81">
        <f>VLOOKUP($C181,'2023'!$C$8:$U$285,VLOOKUP($L$4,Master!$D$9:$G$20,4,FALSE),FALSE)</f>
        <v>647408.52</v>
      </c>
      <c r="M181" s="148">
        <f t="shared" si="26"/>
        <v>1.7685510201405641</v>
      </c>
      <c r="N181" s="148">
        <f t="shared" si="27"/>
        <v>1.0485027694101643E-4</v>
      </c>
      <c r="O181" s="81">
        <f t="shared" si="28"/>
        <v>281341.31999999995</v>
      </c>
      <c r="P181" s="85">
        <f t="shared" si="29"/>
        <v>0.76855102014056409</v>
      </c>
      <c r="Q181" s="76"/>
    </row>
    <row r="182" spans="2:17" s="77" customFormat="1" ht="13" x14ac:dyDescent="0.3">
      <c r="B182" s="70"/>
      <c r="C182" s="78" t="s">
        <v>220</v>
      </c>
      <c r="D182" s="79" t="s">
        <v>486</v>
      </c>
      <c r="E182" s="80">
        <f>VLOOKUP($C182,'2023'!$C$295:$U$572,19,FALSE)</f>
        <v>7081216.3799999999</v>
      </c>
      <c r="F182" s="81">
        <f>VLOOKUP($C182,'2023'!$C$8:$U$285,19,FALSE)</f>
        <v>3151949.8499999996</v>
      </c>
      <c r="G182" s="82">
        <f t="shared" si="22"/>
        <v>0.44511418389957458</v>
      </c>
      <c r="H182" s="83">
        <f t="shared" si="23"/>
        <v>5.104702895734136E-4</v>
      </c>
      <c r="I182" s="84">
        <f t="shared" si="24"/>
        <v>-3929266.5300000003</v>
      </c>
      <c r="J182" s="85">
        <f t="shared" si="25"/>
        <v>-0.55488581610042542</v>
      </c>
      <c r="K182" s="80">
        <f>VLOOKUP($C182,'2023'!$C$295:$U$572,VLOOKUP($L$4,Master!$D$9:$G$20,4,FALSE),FALSE)</f>
        <v>850860.67</v>
      </c>
      <c r="L182" s="81">
        <f>VLOOKUP($C182,'2023'!$C$8:$U$285,VLOOKUP($L$4,Master!$D$9:$G$20,4,FALSE),FALSE)</f>
        <v>560646.39999999991</v>
      </c>
      <c r="M182" s="148">
        <f t="shared" si="26"/>
        <v>0.65891681184417639</v>
      </c>
      <c r="N182" s="148">
        <f t="shared" si="27"/>
        <v>9.0798820976257551E-5</v>
      </c>
      <c r="O182" s="81">
        <f t="shared" si="28"/>
        <v>-290214.27000000014</v>
      </c>
      <c r="P182" s="85">
        <f t="shared" si="29"/>
        <v>-0.34108318815582361</v>
      </c>
      <c r="Q182" s="76"/>
    </row>
    <row r="183" spans="2:17" s="77" customFormat="1" ht="13" x14ac:dyDescent="0.3">
      <c r="B183" s="70"/>
      <c r="C183" s="78" t="s">
        <v>221</v>
      </c>
      <c r="D183" s="79" t="s">
        <v>487</v>
      </c>
      <c r="E183" s="80">
        <f>VLOOKUP($C183,'2023'!$C$295:$U$572,19,FALSE)</f>
        <v>12506051.710000001</v>
      </c>
      <c r="F183" s="81">
        <f>VLOOKUP($C183,'2023'!$C$8:$U$285,19,FALSE)</f>
        <v>9732839.6999999993</v>
      </c>
      <c r="G183" s="82">
        <f t="shared" si="22"/>
        <v>0.77825039634351545</v>
      </c>
      <c r="H183" s="83">
        <f t="shared" si="23"/>
        <v>1.5762704790593721E-3</v>
      </c>
      <c r="I183" s="84">
        <f t="shared" si="24"/>
        <v>-2773212.0100000016</v>
      </c>
      <c r="J183" s="85">
        <f t="shared" si="25"/>
        <v>-0.22174960365648461</v>
      </c>
      <c r="K183" s="80">
        <f>VLOOKUP($C183,'2023'!$C$295:$U$572,VLOOKUP($L$4,Master!$D$9:$G$20,4,FALSE),FALSE)</f>
        <v>1568199.71</v>
      </c>
      <c r="L183" s="81">
        <f>VLOOKUP($C183,'2023'!$C$8:$U$285,VLOOKUP($L$4,Master!$D$9:$G$20,4,FALSE),FALSE)</f>
        <v>1403929.1900000002</v>
      </c>
      <c r="M183" s="148">
        <f t="shared" si="26"/>
        <v>0.89524897948106386</v>
      </c>
      <c r="N183" s="148">
        <f t="shared" si="27"/>
        <v>2.2737168237618635E-4</v>
      </c>
      <c r="O183" s="81">
        <f t="shared" si="28"/>
        <v>-164270.51999999979</v>
      </c>
      <c r="P183" s="85">
        <f t="shared" si="29"/>
        <v>-0.1047510205189362</v>
      </c>
      <c r="Q183" s="76"/>
    </row>
    <row r="184" spans="2:17" s="77" customFormat="1" ht="26" x14ac:dyDescent="0.3">
      <c r="B184" s="70"/>
      <c r="C184" s="78" t="s">
        <v>222</v>
      </c>
      <c r="D184" s="79" t="s">
        <v>488</v>
      </c>
      <c r="E184" s="80">
        <f>VLOOKUP($C184,'2023'!$C$295:$U$572,19,FALSE)</f>
        <v>0</v>
      </c>
      <c r="F184" s="81">
        <f>VLOOKUP($C184,'2023'!$C$8:$U$285,19,FALSE)</f>
        <v>0</v>
      </c>
      <c r="G184" s="82">
        <f t="shared" si="22"/>
        <v>0</v>
      </c>
      <c r="H184" s="83">
        <f t="shared" si="23"/>
        <v>0</v>
      </c>
      <c r="I184" s="84">
        <f t="shared" si="24"/>
        <v>0</v>
      </c>
      <c r="J184" s="85">
        <f t="shared" si="25"/>
        <v>0</v>
      </c>
      <c r="K184" s="80">
        <f>VLOOKUP($C184,'2023'!$C$295:$U$572,VLOOKUP($L$4,Master!$D$9:$G$20,4,FALSE),FALSE)</f>
        <v>0</v>
      </c>
      <c r="L184" s="81">
        <f>VLOOKUP($C184,'2023'!$C$8:$U$285,VLOOKUP($L$4,Master!$D$9:$G$20,4,FALSE),FALSE)</f>
        <v>0</v>
      </c>
      <c r="M184" s="148">
        <f t="shared" si="26"/>
        <v>0</v>
      </c>
      <c r="N184" s="148">
        <f t="shared" si="27"/>
        <v>0</v>
      </c>
      <c r="O184" s="81">
        <f t="shared" si="28"/>
        <v>0</v>
      </c>
      <c r="P184" s="85">
        <f t="shared" si="29"/>
        <v>0</v>
      </c>
      <c r="Q184" s="76"/>
    </row>
    <row r="185" spans="2:17" s="77" customFormat="1" ht="26" x14ac:dyDescent="0.3">
      <c r="B185" s="70"/>
      <c r="C185" s="78" t="s">
        <v>223</v>
      </c>
      <c r="D185" s="79" t="s">
        <v>489</v>
      </c>
      <c r="E185" s="80">
        <f>VLOOKUP($C185,'2023'!$C$295:$U$572,19,FALSE)</f>
        <v>7099.99</v>
      </c>
      <c r="F185" s="81">
        <f>VLOOKUP($C185,'2023'!$C$8:$U$285,19,FALSE)</f>
        <v>0</v>
      </c>
      <c r="G185" s="82">
        <f t="shared" si="22"/>
        <v>0</v>
      </c>
      <c r="H185" s="83">
        <f t="shared" si="23"/>
        <v>0</v>
      </c>
      <c r="I185" s="84">
        <f t="shared" si="24"/>
        <v>-7099.99</v>
      </c>
      <c r="J185" s="85">
        <f t="shared" si="25"/>
        <v>-1</v>
      </c>
      <c r="K185" s="80">
        <f>VLOOKUP($C185,'2023'!$C$295:$U$572,VLOOKUP($L$4,Master!$D$9:$G$20,4,FALSE),FALSE)</f>
        <v>966.67</v>
      </c>
      <c r="L185" s="81">
        <f>VLOOKUP($C185,'2023'!$C$8:$U$285,VLOOKUP($L$4,Master!$D$9:$G$20,4,FALSE),FALSE)</f>
        <v>0</v>
      </c>
      <c r="M185" s="148">
        <f t="shared" si="26"/>
        <v>0</v>
      </c>
      <c r="N185" s="148">
        <f t="shared" si="27"/>
        <v>0</v>
      </c>
      <c r="O185" s="81">
        <f t="shared" si="28"/>
        <v>-966.67</v>
      </c>
      <c r="P185" s="85">
        <f t="shared" si="29"/>
        <v>-1</v>
      </c>
      <c r="Q185" s="76"/>
    </row>
    <row r="186" spans="2:17" s="77" customFormat="1" ht="13" x14ac:dyDescent="0.3">
      <c r="B186" s="70"/>
      <c r="C186" s="78" t="s">
        <v>224</v>
      </c>
      <c r="D186" s="79" t="s">
        <v>490</v>
      </c>
      <c r="E186" s="80">
        <f>VLOOKUP($C186,'2023'!$C$295:$U$572,19,FALSE)</f>
        <v>904819.77000000014</v>
      </c>
      <c r="F186" s="81">
        <f>VLOOKUP($C186,'2023'!$C$8:$U$285,19,FALSE)</f>
        <v>401887.87</v>
      </c>
      <c r="G186" s="82">
        <f t="shared" si="22"/>
        <v>0.44416344925796652</v>
      </c>
      <c r="H186" s="83">
        <f t="shared" si="23"/>
        <v>6.5087272050011339E-5</v>
      </c>
      <c r="I186" s="84">
        <f t="shared" si="24"/>
        <v>-502931.90000000014</v>
      </c>
      <c r="J186" s="85">
        <f t="shared" si="25"/>
        <v>-0.55583655074203353</v>
      </c>
      <c r="K186" s="80">
        <f>VLOOKUP($C186,'2023'!$C$295:$U$572,VLOOKUP($L$4,Master!$D$9:$G$20,4,FALSE),FALSE)</f>
        <v>126542.67</v>
      </c>
      <c r="L186" s="81">
        <f>VLOOKUP($C186,'2023'!$C$8:$U$285,VLOOKUP($L$4,Master!$D$9:$G$20,4,FALSE),FALSE)</f>
        <v>118204</v>
      </c>
      <c r="M186" s="148">
        <f t="shared" si="26"/>
        <v>0.93410388764517138</v>
      </c>
      <c r="N186" s="148">
        <f t="shared" si="27"/>
        <v>1.914358824863149E-5</v>
      </c>
      <c r="O186" s="81">
        <f t="shared" si="28"/>
        <v>-8338.6699999999983</v>
      </c>
      <c r="P186" s="85">
        <f t="shared" si="29"/>
        <v>-6.5896112354828604E-2</v>
      </c>
      <c r="Q186" s="76"/>
    </row>
    <row r="187" spans="2:17" s="77" customFormat="1" ht="13" x14ac:dyDescent="0.3">
      <c r="B187" s="70"/>
      <c r="C187" s="78" t="s">
        <v>225</v>
      </c>
      <c r="D187" s="79" t="s">
        <v>491</v>
      </c>
      <c r="E187" s="80">
        <f>VLOOKUP($C187,'2023'!$C$295:$U$572,19,FALSE)</f>
        <v>270417.06000000006</v>
      </c>
      <c r="F187" s="81">
        <f>VLOOKUP($C187,'2023'!$C$8:$U$285,19,FALSE)</f>
        <v>173148.93</v>
      </c>
      <c r="G187" s="82">
        <f t="shared" si="22"/>
        <v>0.64030327820293576</v>
      </c>
      <c r="H187" s="83">
        <f t="shared" si="23"/>
        <v>2.8042129044796421E-5</v>
      </c>
      <c r="I187" s="84">
        <f t="shared" si="24"/>
        <v>-97268.130000000063</v>
      </c>
      <c r="J187" s="85">
        <f t="shared" si="25"/>
        <v>-0.3596967217970643</v>
      </c>
      <c r="K187" s="80">
        <f>VLOOKUP($C187,'2023'!$C$295:$U$572,VLOOKUP($L$4,Master!$D$9:$G$20,4,FALSE),FALSE)</f>
        <v>34852.800000000003</v>
      </c>
      <c r="L187" s="81">
        <f>VLOOKUP($C187,'2023'!$C$8:$U$285,VLOOKUP($L$4,Master!$D$9:$G$20,4,FALSE),FALSE)</f>
        <v>26860.100000000006</v>
      </c>
      <c r="M187" s="148">
        <f t="shared" si="26"/>
        <v>0.77067265757700965</v>
      </c>
      <c r="N187" s="148">
        <f t="shared" si="27"/>
        <v>4.350095552748357E-6</v>
      </c>
      <c r="O187" s="81">
        <f t="shared" si="28"/>
        <v>-7992.6999999999971</v>
      </c>
      <c r="P187" s="85">
        <f t="shared" si="29"/>
        <v>-0.2293273424229903</v>
      </c>
      <c r="Q187" s="76"/>
    </row>
    <row r="188" spans="2:17" s="77" customFormat="1" ht="13" x14ac:dyDescent="0.3">
      <c r="B188" s="70"/>
      <c r="C188" s="78" t="s">
        <v>226</v>
      </c>
      <c r="D188" s="79" t="s">
        <v>492</v>
      </c>
      <c r="E188" s="80">
        <f>VLOOKUP($C188,'2023'!$C$295:$U$572,19,FALSE)</f>
        <v>4430648.1900000004</v>
      </c>
      <c r="F188" s="81">
        <f>VLOOKUP($C188,'2023'!$C$8:$U$285,19,FALSE)</f>
        <v>4056086.13</v>
      </c>
      <c r="G188" s="82">
        <f t="shared" si="22"/>
        <v>0.91546111450568579</v>
      </c>
      <c r="H188" s="83">
        <f t="shared" si="23"/>
        <v>6.5689860557768918E-4</v>
      </c>
      <c r="I188" s="84">
        <f t="shared" si="24"/>
        <v>-374562.06000000052</v>
      </c>
      <c r="J188" s="85">
        <f t="shared" si="25"/>
        <v>-8.4538885494314209E-2</v>
      </c>
      <c r="K188" s="80">
        <f>VLOOKUP($C188,'2023'!$C$295:$U$572,VLOOKUP($L$4,Master!$D$9:$G$20,4,FALSE),FALSE)</f>
        <v>508432.99000000005</v>
      </c>
      <c r="L188" s="81">
        <f>VLOOKUP($C188,'2023'!$C$8:$U$285,VLOOKUP($L$4,Master!$D$9:$G$20,4,FALSE),FALSE)</f>
        <v>575780.43999999994</v>
      </c>
      <c r="M188" s="148">
        <f t="shared" si="26"/>
        <v>1.1324608184846541</v>
      </c>
      <c r="N188" s="148">
        <f t="shared" si="27"/>
        <v>9.3249836426651114E-5</v>
      </c>
      <c r="O188" s="81">
        <f t="shared" si="28"/>
        <v>67347.449999999895</v>
      </c>
      <c r="P188" s="85">
        <f t="shared" si="29"/>
        <v>0.13246081848465396</v>
      </c>
      <c r="Q188" s="76"/>
    </row>
    <row r="189" spans="2:17" s="77" customFormat="1" ht="13" x14ac:dyDescent="0.3">
      <c r="B189" s="70"/>
      <c r="C189" s="78" t="s">
        <v>227</v>
      </c>
      <c r="D189" s="79" t="s">
        <v>493</v>
      </c>
      <c r="E189" s="80">
        <f>VLOOKUP($C189,'2023'!$C$295:$U$572,19,FALSE)</f>
        <v>1432884.02</v>
      </c>
      <c r="F189" s="81">
        <f>VLOOKUP($C189,'2023'!$C$8:$U$285,19,FALSE)</f>
        <v>738945.15999999992</v>
      </c>
      <c r="G189" s="82">
        <f t="shared" si="22"/>
        <v>0.51570479514455048</v>
      </c>
      <c r="H189" s="83">
        <f t="shared" si="23"/>
        <v>1.1967498461438797E-4</v>
      </c>
      <c r="I189" s="84">
        <f t="shared" si="24"/>
        <v>-693938.8600000001</v>
      </c>
      <c r="J189" s="85">
        <f t="shared" si="25"/>
        <v>-0.48429520485544958</v>
      </c>
      <c r="K189" s="80">
        <f>VLOOKUP($C189,'2023'!$C$295:$U$572,VLOOKUP($L$4,Master!$D$9:$G$20,4,FALSE),FALSE)</f>
        <v>26591.24</v>
      </c>
      <c r="L189" s="81">
        <f>VLOOKUP($C189,'2023'!$C$8:$U$285,VLOOKUP($L$4,Master!$D$9:$G$20,4,FALSE),FALSE)</f>
        <v>15619.369999999999</v>
      </c>
      <c r="M189" s="148">
        <f t="shared" si="26"/>
        <v>0.58738780139624924</v>
      </c>
      <c r="N189" s="148">
        <f t="shared" si="27"/>
        <v>2.5296164933760889E-6</v>
      </c>
      <c r="O189" s="81">
        <f t="shared" si="28"/>
        <v>-10971.870000000003</v>
      </c>
      <c r="P189" s="85">
        <f t="shared" si="29"/>
        <v>-0.41261219860375076</v>
      </c>
      <c r="Q189" s="76"/>
    </row>
    <row r="190" spans="2:17" s="77" customFormat="1" ht="13" x14ac:dyDescent="0.3">
      <c r="B190" s="70"/>
      <c r="C190" s="78" t="s">
        <v>228</v>
      </c>
      <c r="D190" s="79" t="s">
        <v>494</v>
      </c>
      <c r="E190" s="80">
        <f>VLOOKUP($C190,'2023'!$C$295:$U$572,19,FALSE)</f>
        <v>501586.73</v>
      </c>
      <c r="F190" s="81">
        <f>VLOOKUP($C190,'2023'!$C$8:$U$285,19,FALSE)</f>
        <v>140486.19</v>
      </c>
      <c r="G190" s="82">
        <f t="shared" si="22"/>
        <v>0.28008354606988906</v>
      </c>
      <c r="H190" s="83">
        <f t="shared" si="23"/>
        <v>2.2752273831503257E-5</v>
      </c>
      <c r="I190" s="84">
        <f t="shared" si="24"/>
        <v>-361100.54</v>
      </c>
      <c r="J190" s="85">
        <f t="shared" si="25"/>
        <v>-0.71991645393011094</v>
      </c>
      <c r="K190" s="80">
        <f>VLOOKUP($C190,'2023'!$C$295:$U$572,VLOOKUP($L$4,Master!$D$9:$G$20,4,FALSE),FALSE)</f>
        <v>75278.94</v>
      </c>
      <c r="L190" s="81">
        <f>VLOOKUP($C190,'2023'!$C$8:$U$285,VLOOKUP($L$4,Master!$D$9:$G$20,4,FALSE),FALSE)</f>
        <v>22308.399999999998</v>
      </c>
      <c r="M190" s="148">
        <f t="shared" si="26"/>
        <v>0.29634317380133141</v>
      </c>
      <c r="N190" s="148">
        <f t="shared" si="27"/>
        <v>3.6129303922521294E-6</v>
      </c>
      <c r="O190" s="81">
        <f t="shared" si="28"/>
        <v>-52970.540000000008</v>
      </c>
      <c r="P190" s="85">
        <f t="shared" si="29"/>
        <v>-0.70365682619866865</v>
      </c>
      <c r="Q190" s="76"/>
    </row>
    <row r="191" spans="2:17" s="77" customFormat="1" ht="26" x14ac:dyDescent="0.3">
      <c r="B191" s="70"/>
      <c r="C191" s="78" t="s">
        <v>229</v>
      </c>
      <c r="D191" s="79" t="s">
        <v>488</v>
      </c>
      <c r="E191" s="80">
        <f>VLOOKUP($C191,'2023'!$C$295:$U$572,19,FALSE)</f>
        <v>758025.84000000008</v>
      </c>
      <c r="F191" s="81">
        <f>VLOOKUP($C191,'2023'!$C$8:$U$285,19,FALSE)</f>
        <v>790285.06</v>
      </c>
      <c r="G191" s="82">
        <f t="shared" si="22"/>
        <v>1.0425568869789452</v>
      </c>
      <c r="H191" s="83">
        <f t="shared" si="23"/>
        <v>1.2798967706410133E-4</v>
      </c>
      <c r="I191" s="84">
        <f t="shared" si="24"/>
        <v>32259.219999999972</v>
      </c>
      <c r="J191" s="85">
        <f t="shared" si="25"/>
        <v>4.2556886978945163E-2</v>
      </c>
      <c r="K191" s="80">
        <f>VLOOKUP($C191,'2023'!$C$295:$U$572,VLOOKUP($L$4,Master!$D$9:$G$20,4,FALSE),FALSE)</f>
        <v>97550.630000000019</v>
      </c>
      <c r="L191" s="81">
        <f>VLOOKUP($C191,'2023'!$C$8:$U$285,VLOOKUP($L$4,Master!$D$9:$G$20,4,FALSE),FALSE)</f>
        <v>72197.070000000007</v>
      </c>
      <c r="M191" s="148">
        <f t="shared" si="26"/>
        <v>0.74009844938981939</v>
      </c>
      <c r="N191" s="148">
        <f t="shared" si="27"/>
        <v>1.1692590613157128E-5</v>
      </c>
      <c r="O191" s="81">
        <f t="shared" si="28"/>
        <v>-25353.560000000012</v>
      </c>
      <c r="P191" s="85">
        <f t="shared" si="29"/>
        <v>-0.25990155061018066</v>
      </c>
      <c r="Q191" s="76"/>
    </row>
    <row r="192" spans="2:17" s="77" customFormat="1" ht="13" x14ac:dyDescent="0.3">
      <c r="B192" s="70"/>
      <c r="C192" s="78" t="s">
        <v>230</v>
      </c>
      <c r="D192" s="79" t="s">
        <v>495</v>
      </c>
      <c r="E192" s="80">
        <f>VLOOKUP($C192,'2023'!$C$295:$U$572,19,FALSE)</f>
        <v>834365.03</v>
      </c>
      <c r="F192" s="81">
        <f>VLOOKUP($C192,'2023'!$C$8:$U$285,19,FALSE)</f>
        <v>430649.25</v>
      </c>
      <c r="G192" s="82">
        <f t="shared" si="22"/>
        <v>0.51614009997518706</v>
      </c>
      <c r="H192" s="83">
        <f t="shared" si="23"/>
        <v>6.9745287144106497E-5</v>
      </c>
      <c r="I192" s="84">
        <f t="shared" si="24"/>
        <v>-403715.78</v>
      </c>
      <c r="J192" s="85">
        <f t="shared" si="25"/>
        <v>-0.48385990002481288</v>
      </c>
      <c r="K192" s="80">
        <f>VLOOKUP($C192,'2023'!$C$295:$U$572,VLOOKUP($L$4,Master!$D$9:$G$20,4,FALSE),FALSE)</f>
        <v>94268.329999999987</v>
      </c>
      <c r="L192" s="81">
        <f>VLOOKUP($C192,'2023'!$C$8:$U$285,VLOOKUP($L$4,Master!$D$9:$G$20,4,FALSE),FALSE)</f>
        <v>68306.960000000006</v>
      </c>
      <c r="M192" s="148">
        <f t="shared" si="26"/>
        <v>0.72460135869596942</v>
      </c>
      <c r="N192" s="148">
        <f t="shared" si="27"/>
        <v>1.1062572474330322E-5</v>
      </c>
      <c r="O192" s="81">
        <f t="shared" si="28"/>
        <v>-25961.369999999981</v>
      </c>
      <c r="P192" s="85">
        <f t="shared" si="29"/>
        <v>-0.27539864130403058</v>
      </c>
      <c r="Q192" s="76"/>
    </row>
    <row r="193" spans="2:17" s="77" customFormat="1" ht="13" x14ac:dyDescent="0.3">
      <c r="B193" s="70"/>
      <c r="C193" s="78" t="s">
        <v>231</v>
      </c>
      <c r="D193" s="79" t="s">
        <v>496</v>
      </c>
      <c r="E193" s="80">
        <f>VLOOKUP($C193,'2023'!$C$295:$U$572,19,FALSE)</f>
        <v>97322.059999999983</v>
      </c>
      <c r="F193" s="81">
        <f>VLOOKUP($C193,'2023'!$C$8:$U$285,19,FALSE)</f>
        <v>79235.189999999988</v>
      </c>
      <c r="G193" s="82">
        <f t="shared" si="22"/>
        <v>0.81415446816477166</v>
      </c>
      <c r="H193" s="83">
        <f t="shared" si="23"/>
        <v>1.2832440967835972E-5</v>
      </c>
      <c r="I193" s="84">
        <f t="shared" si="24"/>
        <v>-18086.869999999995</v>
      </c>
      <c r="J193" s="85">
        <f t="shared" si="25"/>
        <v>-0.18584553183522828</v>
      </c>
      <c r="K193" s="80">
        <f>VLOOKUP($C193,'2023'!$C$295:$U$572,VLOOKUP($L$4,Master!$D$9:$G$20,4,FALSE),FALSE)</f>
        <v>10940.01</v>
      </c>
      <c r="L193" s="81">
        <f>VLOOKUP($C193,'2023'!$C$8:$U$285,VLOOKUP($L$4,Master!$D$9:$G$20,4,FALSE),FALSE)</f>
        <v>6653.4500000000007</v>
      </c>
      <c r="M193" s="148">
        <f t="shared" si="26"/>
        <v>0.60817586089957876</v>
      </c>
      <c r="N193" s="148">
        <f t="shared" si="27"/>
        <v>1.0775515822887313E-6</v>
      </c>
      <c r="O193" s="81">
        <f t="shared" si="28"/>
        <v>-4286.5599999999995</v>
      </c>
      <c r="P193" s="85">
        <f t="shared" si="29"/>
        <v>-0.39182413910042124</v>
      </c>
      <c r="Q193" s="76"/>
    </row>
    <row r="194" spans="2:17" s="77" customFormat="1" ht="13" x14ac:dyDescent="0.3">
      <c r="B194" s="70"/>
      <c r="C194" s="78" t="s">
        <v>232</v>
      </c>
      <c r="D194" s="79" t="s">
        <v>497</v>
      </c>
      <c r="E194" s="80">
        <f>VLOOKUP($C194,'2023'!$C$295:$U$572,19,FALSE)</f>
        <v>1065394.54</v>
      </c>
      <c r="F194" s="81">
        <f>VLOOKUP($C194,'2023'!$C$8:$U$285,19,FALSE)</f>
        <v>674683.33000000007</v>
      </c>
      <c r="G194" s="82">
        <f t="shared" si="22"/>
        <v>0.63327087259148152</v>
      </c>
      <c r="H194" s="83">
        <f t="shared" si="23"/>
        <v>1.0926753635863053E-4</v>
      </c>
      <c r="I194" s="84">
        <f t="shared" si="24"/>
        <v>-390711.20999999996</v>
      </c>
      <c r="J194" s="85">
        <f t="shared" si="25"/>
        <v>-0.36672912740851848</v>
      </c>
      <c r="K194" s="80">
        <f>VLOOKUP($C194,'2023'!$C$295:$U$572,VLOOKUP($L$4,Master!$D$9:$G$20,4,FALSE),FALSE)</f>
        <v>146146.66</v>
      </c>
      <c r="L194" s="81">
        <f>VLOOKUP($C194,'2023'!$C$8:$U$285,VLOOKUP($L$4,Master!$D$9:$G$20,4,FALSE),FALSE)</f>
        <v>119459.05</v>
      </c>
      <c r="M194" s="148">
        <f t="shared" si="26"/>
        <v>0.81739158459043815</v>
      </c>
      <c r="N194" s="148">
        <f t="shared" si="27"/>
        <v>1.9346848378842354E-5</v>
      </c>
      <c r="O194" s="81">
        <f t="shared" si="28"/>
        <v>-26687.61</v>
      </c>
      <c r="P194" s="85">
        <f t="shared" si="29"/>
        <v>-0.18260841540956188</v>
      </c>
      <c r="Q194" s="76"/>
    </row>
    <row r="195" spans="2:17" s="77" customFormat="1" ht="13" x14ac:dyDescent="0.3">
      <c r="B195" s="70"/>
      <c r="C195" s="78" t="s">
        <v>233</v>
      </c>
      <c r="D195" s="79" t="s">
        <v>498</v>
      </c>
      <c r="E195" s="80">
        <f>VLOOKUP($C195,'2023'!$C$295:$U$572,19,FALSE)</f>
        <v>328834.45999999996</v>
      </c>
      <c r="F195" s="81">
        <f>VLOOKUP($C195,'2023'!$C$8:$U$285,19,FALSE)</f>
        <v>133269.57999999999</v>
      </c>
      <c r="G195" s="82">
        <f t="shared" si="22"/>
        <v>0.40527863168598571</v>
      </c>
      <c r="H195" s="83">
        <f t="shared" si="23"/>
        <v>2.1583516341139505E-5</v>
      </c>
      <c r="I195" s="84">
        <f t="shared" si="24"/>
        <v>-195564.87999999998</v>
      </c>
      <c r="J195" s="85">
        <f t="shared" si="25"/>
        <v>-0.59472136831401423</v>
      </c>
      <c r="K195" s="80">
        <f>VLOOKUP($C195,'2023'!$C$295:$U$572,VLOOKUP($L$4,Master!$D$9:$G$20,4,FALSE),FALSE)</f>
        <v>9371.6699999999983</v>
      </c>
      <c r="L195" s="81">
        <f>VLOOKUP($C195,'2023'!$C$8:$U$285,VLOOKUP($L$4,Master!$D$9:$G$20,4,FALSE),FALSE)</f>
        <v>10439.719999999999</v>
      </c>
      <c r="M195" s="148">
        <f t="shared" si="26"/>
        <v>1.1139658139904629</v>
      </c>
      <c r="N195" s="148">
        <f t="shared" si="27"/>
        <v>1.690752437404852E-6</v>
      </c>
      <c r="O195" s="81">
        <f t="shared" si="28"/>
        <v>1068.0500000000011</v>
      </c>
      <c r="P195" s="85">
        <f t="shared" si="29"/>
        <v>0.11396581399046288</v>
      </c>
      <c r="Q195" s="76"/>
    </row>
    <row r="196" spans="2:17" s="77" customFormat="1" ht="13" x14ac:dyDescent="0.3">
      <c r="B196" s="70"/>
      <c r="C196" s="78" t="s">
        <v>234</v>
      </c>
      <c r="D196" s="79" t="s">
        <v>499</v>
      </c>
      <c r="E196" s="80">
        <f>VLOOKUP($C196,'2023'!$C$295:$U$572,19,FALSE)</f>
        <v>287999.65000000008</v>
      </c>
      <c r="F196" s="81">
        <f>VLOOKUP($C196,'2023'!$C$8:$U$285,19,FALSE)</f>
        <v>245989.31999999998</v>
      </c>
      <c r="G196" s="82">
        <f t="shared" si="22"/>
        <v>0.8541306213392964</v>
      </c>
      <c r="H196" s="83">
        <f t="shared" si="23"/>
        <v>3.9838907783500145E-5</v>
      </c>
      <c r="I196" s="84">
        <f t="shared" si="24"/>
        <v>-42010.330000000104</v>
      </c>
      <c r="J196" s="85">
        <f t="shared" si="25"/>
        <v>-0.14586937866070354</v>
      </c>
      <c r="K196" s="80">
        <f>VLOOKUP($C196,'2023'!$C$295:$U$572,VLOOKUP($L$4,Master!$D$9:$G$20,4,FALSE),FALSE)</f>
        <v>33186.990000000005</v>
      </c>
      <c r="L196" s="81">
        <f>VLOOKUP($C196,'2023'!$C$8:$U$285,VLOOKUP($L$4,Master!$D$9:$G$20,4,FALSE),FALSE)</f>
        <v>29278.44</v>
      </c>
      <c r="M196" s="148">
        <f t="shared" si="26"/>
        <v>0.88222643873397355</v>
      </c>
      <c r="N196" s="148">
        <f t="shared" si="27"/>
        <v>4.7417549314935375E-6</v>
      </c>
      <c r="O196" s="81">
        <f t="shared" si="28"/>
        <v>-3908.5500000000065</v>
      </c>
      <c r="P196" s="85">
        <f t="shared" si="29"/>
        <v>-0.11777356126602641</v>
      </c>
      <c r="Q196" s="76"/>
    </row>
    <row r="197" spans="2:17" s="77" customFormat="1" ht="13" x14ac:dyDescent="0.3">
      <c r="B197" s="70"/>
      <c r="C197" s="78" t="s">
        <v>235</v>
      </c>
      <c r="D197" s="79" t="s">
        <v>500</v>
      </c>
      <c r="E197" s="80">
        <f>VLOOKUP($C197,'2023'!$C$295:$U$572,19,FALSE)</f>
        <v>998634.10000000009</v>
      </c>
      <c r="F197" s="81">
        <f>VLOOKUP($C197,'2023'!$C$8:$U$285,19,FALSE)</f>
        <v>867001.22</v>
      </c>
      <c r="G197" s="82">
        <f t="shared" si="22"/>
        <v>0.8681870767281028</v>
      </c>
      <c r="H197" s="83">
        <f t="shared" si="23"/>
        <v>1.4041415152398536E-4</v>
      </c>
      <c r="I197" s="84">
        <f t="shared" si="24"/>
        <v>-131632.88000000012</v>
      </c>
      <c r="J197" s="85">
        <f t="shared" si="25"/>
        <v>-0.1318129232718972</v>
      </c>
      <c r="K197" s="80">
        <f>VLOOKUP($C197,'2023'!$C$295:$U$572,VLOOKUP($L$4,Master!$D$9:$G$20,4,FALSE),FALSE)</f>
        <v>141818.23999999993</v>
      </c>
      <c r="L197" s="81">
        <f>VLOOKUP($C197,'2023'!$C$8:$U$285,VLOOKUP($L$4,Master!$D$9:$G$20,4,FALSE),FALSE)</f>
        <v>98436.420000000013</v>
      </c>
      <c r="M197" s="148">
        <f t="shared" si="26"/>
        <v>0.69410267677838944</v>
      </c>
      <c r="N197" s="148">
        <f t="shared" si="27"/>
        <v>1.5942153337868042E-5</v>
      </c>
      <c r="O197" s="81">
        <f t="shared" si="28"/>
        <v>-43381.81999999992</v>
      </c>
      <c r="P197" s="85">
        <f t="shared" si="29"/>
        <v>-0.30589732322161056</v>
      </c>
      <c r="Q197" s="76"/>
    </row>
    <row r="198" spans="2:17" s="77" customFormat="1" ht="13" x14ac:dyDescent="0.3">
      <c r="B198" s="70"/>
      <c r="C198" s="78" t="s">
        <v>236</v>
      </c>
      <c r="D198" s="79" t="s">
        <v>501</v>
      </c>
      <c r="E198" s="80">
        <f>VLOOKUP($C198,'2023'!$C$295:$U$572,19,FALSE)</f>
        <v>7568389.9700000016</v>
      </c>
      <c r="F198" s="81">
        <f>VLOOKUP($C198,'2023'!$C$8:$U$285,19,FALSE)</f>
        <v>8860346.4000000004</v>
      </c>
      <c r="G198" s="82">
        <f t="shared" si="22"/>
        <v>1.1707042627455941</v>
      </c>
      <c r="H198" s="83">
        <f t="shared" si="23"/>
        <v>1.4349668642503158E-3</v>
      </c>
      <c r="I198" s="84">
        <f t="shared" si="24"/>
        <v>1291956.4299999988</v>
      </c>
      <c r="J198" s="85">
        <f t="shared" si="25"/>
        <v>0.17070426274559403</v>
      </c>
      <c r="K198" s="80">
        <f>VLOOKUP($C198,'2023'!$C$295:$U$572,VLOOKUP($L$4,Master!$D$9:$G$20,4,FALSE),FALSE)</f>
        <v>1072283.32</v>
      </c>
      <c r="L198" s="81">
        <f>VLOOKUP($C198,'2023'!$C$8:$U$285,VLOOKUP($L$4,Master!$D$9:$G$20,4,FALSE),FALSE)</f>
        <v>2352462.3199999998</v>
      </c>
      <c r="M198" s="148">
        <f t="shared" si="26"/>
        <v>2.1938812962230911</v>
      </c>
      <c r="N198" s="148">
        <f t="shared" si="27"/>
        <v>3.8099023742428655E-4</v>
      </c>
      <c r="O198" s="81">
        <f t="shared" si="28"/>
        <v>1280178.9999999998</v>
      </c>
      <c r="P198" s="85">
        <f t="shared" si="29"/>
        <v>1.1938812962230911</v>
      </c>
      <c r="Q198" s="76"/>
    </row>
    <row r="199" spans="2:17" s="77" customFormat="1" ht="13" x14ac:dyDescent="0.3">
      <c r="B199" s="70"/>
      <c r="C199" s="78" t="s">
        <v>237</v>
      </c>
      <c r="D199" s="79" t="s">
        <v>502</v>
      </c>
      <c r="E199" s="80">
        <f>VLOOKUP($C199,'2023'!$C$295:$U$572,19,FALSE)</f>
        <v>17957564.070000004</v>
      </c>
      <c r="F199" s="81">
        <f>VLOOKUP($C199,'2023'!$C$8:$U$285,19,FALSE)</f>
        <v>15311303.170000002</v>
      </c>
      <c r="G199" s="82">
        <f t="shared" si="22"/>
        <v>0.85263809224432285</v>
      </c>
      <c r="H199" s="83">
        <f t="shared" si="23"/>
        <v>2.47972389628478E-3</v>
      </c>
      <c r="I199" s="84">
        <f t="shared" si="24"/>
        <v>-2646260.9000000022</v>
      </c>
      <c r="J199" s="85">
        <f t="shared" si="25"/>
        <v>-0.14736190775567712</v>
      </c>
      <c r="K199" s="80">
        <f>VLOOKUP($C199,'2023'!$C$295:$U$572,VLOOKUP($L$4,Master!$D$9:$G$20,4,FALSE),FALSE)</f>
        <v>3351939.7100000004</v>
      </c>
      <c r="L199" s="81">
        <f>VLOOKUP($C199,'2023'!$C$8:$U$285,VLOOKUP($L$4,Master!$D$9:$G$20,4,FALSE),FALSE)</f>
        <v>2835912.34</v>
      </c>
      <c r="M199" s="148">
        <f t="shared" si="26"/>
        <v>0.8460511182642958</v>
      </c>
      <c r="N199" s="148">
        <f t="shared" si="27"/>
        <v>4.5928681048165059E-4</v>
      </c>
      <c r="O199" s="81">
        <f t="shared" si="28"/>
        <v>-516027.37000000058</v>
      </c>
      <c r="P199" s="85">
        <f t="shared" si="29"/>
        <v>-0.15394888173570417</v>
      </c>
      <c r="Q199" s="76"/>
    </row>
    <row r="200" spans="2:17" s="77" customFormat="1" ht="13" x14ac:dyDescent="0.3">
      <c r="B200" s="70"/>
      <c r="C200" s="78" t="s">
        <v>238</v>
      </c>
      <c r="D200" s="79" t="s">
        <v>503</v>
      </c>
      <c r="E200" s="80">
        <f>VLOOKUP($C200,'2023'!$C$295:$U$572,19,FALSE)</f>
        <v>51206.360000000015</v>
      </c>
      <c r="F200" s="81">
        <f>VLOOKUP($C200,'2023'!$C$8:$U$285,19,FALSE)</f>
        <v>36410.85</v>
      </c>
      <c r="G200" s="82">
        <f t="shared" si="22"/>
        <v>0.7110610869431061</v>
      </c>
      <c r="H200" s="83">
        <f t="shared" si="23"/>
        <v>5.8968759109901852E-6</v>
      </c>
      <c r="I200" s="84">
        <f t="shared" si="24"/>
        <v>-14795.510000000017</v>
      </c>
      <c r="J200" s="85">
        <f t="shared" si="25"/>
        <v>-0.28893891305689395</v>
      </c>
      <c r="K200" s="80">
        <f>VLOOKUP($C200,'2023'!$C$295:$U$572,VLOOKUP($L$4,Master!$D$9:$G$20,4,FALSE),FALSE)</f>
        <v>6503.8800000000028</v>
      </c>
      <c r="L200" s="81">
        <f>VLOOKUP($C200,'2023'!$C$8:$U$285,VLOOKUP($L$4,Master!$D$9:$G$20,4,FALSE),FALSE)</f>
        <v>5027.2600000000011</v>
      </c>
      <c r="M200" s="148">
        <f t="shared" si="26"/>
        <v>0.77296321580348948</v>
      </c>
      <c r="N200" s="148">
        <f t="shared" si="27"/>
        <v>8.1418391474751416E-7</v>
      </c>
      <c r="O200" s="81">
        <f t="shared" si="28"/>
        <v>-1476.6200000000017</v>
      </c>
      <c r="P200" s="85">
        <f t="shared" si="29"/>
        <v>-0.22703678419651055</v>
      </c>
      <c r="Q200" s="76"/>
    </row>
    <row r="201" spans="2:17" s="77" customFormat="1" ht="13" x14ac:dyDescent="0.3">
      <c r="B201" s="70"/>
      <c r="C201" s="78" t="s">
        <v>239</v>
      </c>
      <c r="D201" s="79" t="s">
        <v>504</v>
      </c>
      <c r="E201" s="80">
        <f>VLOOKUP($C201,'2023'!$C$295:$U$572,19,FALSE)</f>
        <v>0</v>
      </c>
      <c r="F201" s="81">
        <f>VLOOKUP($C201,'2023'!$C$8:$U$285,19,FALSE)</f>
        <v>0</v>
      </c>
      <c r="G201" s="82">
        <f t="shared" si="22"/>
        <v>0</v>
      </c>
      <c r="H201" s="83">
        <f t="shared" si="23"/>
        <v>0</v>
      </c>
      <c r="I201" s="84">
        <f t="shared" si="24"/>
        <v>0</v>
      </c>
      <c r="J201" s="85">
        <f t="shared" si="25"/>
        <v>0</v>
      </c>
      <c r="K201" s="80">
        <f>VLOOKUP($C201,'2023'!$C$295:$U$572,VLOOKUP($L$4,Master!$D$9:$G$20,4,FALSE),FALSE)</f>
        <v>0</v>
      </c>
      <c r="L201" s="81">
        <f>VLOOKUP($C201,'2023'!$C$8:$U$285,VLOOKUP($L$4,Master!$D$9:$G$20,4,FALSE),FALSE)</f>
        <v>0</v>
      </c>
      <c r="M201" s="148">
        <f t="shared" si="26"/>
        <v>0</v>
      </c>
      <c r="N201" s="148">
        <f t="shared" si="27"/>
        <v>0</v>
      </c>
      <c r="O201" s="81">
        <f t="shared" si="28"/>
        <v>0</v>
      </c>
      <c r="P201" s="85">
        <f t="shared" si="29"/>
        <v>0</v>
      </c>
      <c r="Q201" s="76"/>
    </row>
    <row r="202" spans="2:17" s="77" customFormat="1" ht="13" x14ac:dyDescent="0.3">
      <c r="B202" s="70"/>
      <c r="C202" s="78" t="s">
        <v>240</v>
      </c>
      <c r="D202" s="79" t="s">
        <v>505</v>
      </c>
      <c r="E202" s="80">
        <f>VLOOKUP($C202,'2023'!$C$295:$U$572,19,FALSE)</f>
        <v>874845.6</v>
      </c>
      <c r="F202" s="81">
        <f>VLOOKUP($C202,'2023'!$C$8:$U$285,19,FALSE)</f>
        <v>1335732.8999999999</v>
      </c>
      <c r="G202" s="82">
        <f t="shared" ref="G202:G265" si="30">IFERROR(F202/E202,0)</f>
        <v>1.5268213042392851</v>
      </c>
      <c r="H202" s="83">
        <f t="shared" ref="H202:H265" si="31">F202/$D$4</f>
        <v>2.1632703333009424E-4</v>
      </c>
      <c r="I202" s="84">
        <f t="shared" ref="I202:I265" si="32">F202-E202</f>
        <v>460887.29999999993</v>
      </c>
      <c r="J202" s="85">
        <f t="shared" ref="J202:J265" si="33">IFERROR(I202/E202,0)</f>
        <v>0.52682130423928508</v>
      </c>
      <c r="K202" s="80">
        <f>VLOOKUP($C202,'2023'!$C$295:$U$572,VLOOKUP($L$4,Master!$D$9:$G$20,4,FALSE),FALSE)</f>
        <v>119110.43999999999</v>
      </c>
      <c r="L202" s="81">
        <f>VLOOKUP($C202,'2023'!$C$8:$U$285,VLOOKUP($L$4,Master!$D$9:$G$20,4,FALSE),FALSE)</f>
        <v>101175.54000000001</v>
      </c>
      <c r="M202" s="148">
        <f t="shared" ref="M202:M265" si="34">IFERROR(L202/K202,0)</f>
        <v>0.84942629714070417</v>
      </c>
      <c r="N202" s="148">
        <f t="shared" ref="N202:N265" si="35">L202/$D$4</f>
        <v>1.638576426003304E-5</v>
      </c>
      <c r="O202" s="81">
        <f t="shared" ref="O202:O265" si="36">L202-K202</f>
        <v>-17934.89999999998</v>
      </c>
      <c r="P202" s="85">
        <f t="shared" ref="P202:P265" si="37">IFERROR(O202/K202,0)</f>
        <v>-0.1505737028592958</v>
      </c>
      <c r="Q202" s="76"/>
    </row>
    <row r="203" spans="2:17" s="77" customFormat="1" ht="13" x14ac:dyDescent="0.3">
      <c r="B203" s="70"/>
      <c r="C203" s="78" t="s">
        <v>241</v>
      </c>
      <c r="D203" s="79" t="s">
        <v>506</v>
      </c>
      <c r="E203" s="80">
        <f>VLOOKUP($C203,'2023'!$C$295:$U$572,19,FALSE)</f>
        <v>43050937.380000003</v>
      </c>
      <c r="F203" s="81">
        <f>VLOOKUP($C203,'2023'!$C$8:$U$285,19,FALSE)</f>
        <v>32605849.149999999</v>
      </c>
      <c r="G203" s="82">
        <f t="shared" si="30"/>
        <v>0.75737837859826862</v>
      </c>
      <c r="H203" s="83">
        <f t="shared" si="31"/>
        <v>5.2806415233375443E-3</v>
      </c>
      <c r="I203" s="84">
        <f t="shared" si="32"/>
        <v>-10445088.230000004</v>
      </c>
      <c r="J203" s="85">
        <f t="shared" si="33"/>
        <v>-0.24262162140173132</v>
      </c>
      <c r="K203" s="80">
        <f>VLOOKUP($C203,'2023'!$C$295:$U$572,VLOOKUP($L$4,Master!$D$9:$G$20,4,FALSE),FALSE)</f>
        <v>4336722.8200000012</v>
      </c>
      <c r="L203" s="81">
        <f>VLOOKUP($C203,'2023'!$C$8:$U$285,VLOOKUP($L$4,Master!$D$9:$G$20,4,FALSE),FALSE)</f>
        <v>12208062.939999996</v>
      </c>
      <c r="M203" s="148">
        <f t="shared" si="34"/>
        <v>2.815043397216701</v>
      </c>
      <c r="N203" s="148">
        <f t="shared" si="35"/>
        <v>1.9771423152916781E-3</v>
      </c>
      <c r="O203" s="81">
        <f t="shared" si="36"/>
        <v>7871340.1199999945</v>
      </c>
      <c r="P203" s="85">
        <f t="shared" si="37"/>
        <v>1.815043397216701</v>
      </c>
      <c r="Q203" s="76"/>
    </row>
    <row r="204" spans="2:17" s="77" customFormat="1" ht="13" x14ac:dyDescent="0.3">
      <c r="B204" s="70"/>
      <c r="C204" s="78" t="s">
        <v>242</v>
      </c>
      <c r="D204" s="79" t="s">
        <v>507</v>
      </c>
      <c r="E204" s="80">
        <f>VLOOKUP($C204,'2023'!$C$295:$U$572,19,FALSE)</f>
        <v>3795862.5</v>
      </c>
      <c r="F204" s="81">
        <f>VLOOKUP($C204,'2023'!$C$8:$U$285,19,FALSE)</f>
        <v>3349019.79</v>
      </c>
      <c r="G204" s="82">
        <f t="shared" si="30"/>
        <v>0.88228163954832406</v>
      </c>
      <c r="H204" s="83">
        <f t="shared" si="31"/>
        <v>5.4238651734525318E-4</v>
      </c>
      <c r="I204" s="84">
        <f t="shared" si="32"/>
        <v>-446842.70999999996</v>
      </c>
      <c r="J204" s="85">
        <f t="shared" si="33"/>
        <v>-0.117718360451676</v>
      </c>
      <c r="K204" s="80">
        <f>VLOOKUP($C204,'2023'!$C$295:$U$572,VLOOKUP($L$4,Master!$D$9:$G$20,4,FALSE),FALSE)</f>
        <v>421762.5</v>
      </c>
      <c r="L204" s="81">
        <f>VLOOKUP($C204,'2023'!$C$8:$U$285,VLOOKUP($L$4,Master!$D$9:$G$20,4,FALSE),FALSE)</f>
        <v>0</v>
      </c>
      <c r="M204" s="148">
        <f t="shared" si="34"/>
        <v>0</v>
      </c>
      <c r="N204" s="148">
        <f t="shared" si="35"/>
        <v>0</v>
      </c>
      <c r="O204" s="81">
        <f t="shared" si="36"/>
        <v>-421762.5</v>
      </c>
      <c r="P204" s="85">
        <f t="shared" si="37"/>
        <v>-1</v>
      </c>
      <c r="Q204" s="76"/>
    </row>
    <row r="205" spans="2:17" s="77" customFormat="1" ht="13" x14ac:dyDescent="0.3">
      <c r="B205" s="70"/>
      <c r="C205" s="78" t="s">
        <v>243</v>
      </c>
      <c r="D205" s="79" t="s">
        <v>508</v>
      </c>
      <c r="E205" s="80">
        <f>VLOOKUP($C205,'2023'!$C$295:$U$572,19,FALSE)</f>
        <v>2587500.7200000002</v>
      </c>
      <c r="F205" s="81">
        <f>VLOOKUP($C205,'2023'!$C$8:$U$285,19,FALSE)</f>
        <v>1913215.3499999999</v>
      </c>
      <c r="G205" s="82">
        <f t="shared" si="30"/>
        <v>0.73940669280277527</v>
      </c>
      <c r="H205" s="83">
        <f t="shared" si="31"/>
        <v>3.0985251676221939E-4</v>
      </c>
      <c r="I205" s="84">
        <f t="shared" si="32"/>
        <v>-674285.37000000034</v>
      </c>
      <c r="J205" s="85">
        <f t="shared" si="33"/>
        <v>-0.26059330719722479</v>
      </c>
      <c r="K205" s="80">
        <f>VLOOKUP($C205,'2023'!$C$295:$U$572,VLOOKUP($L$4,Master!$D$9:$G$20,4,FALSE),FALSE)</f>
        <v>287500.08</v>
      </c>
      <c r="L205" s="81">
        <f>VLOOKUP($C205,'2023'!$C$8:$U$285,VLOOKUP($L$4,Master!$D$9:$G$20,4,FALSE),FALSE)</f>
        <v>613251.49</v>
      </c>
      <c r="M205" s="148">
        <f t="shared" si="34"/>
        <v>2.1330480673257548</v>
      </c>
      <c r="N205" s="148">
        <f t="shared" si="35"/>
        <v>9.9318415767823016E-5</v>
      </c>
      <c r="O205" s="81">
        <f t="shared" si="36"/>
        <v>325751.40999999997</v>
      </c>
      <c r="P205" s="85">
        <f t="shared" si="37"/>
        <v>1.133048067325755</v>
      </c>
      <c r="Q205" s="76"/>
    </row>
    <row r="206" spans="2:17" s="77" customFormat="1" ht="13" x14ac:dyDescent="0.3">
      <c r="B206" s="70"/>
      <c r="C206" s="78" t="s">
        <v>244</v>
      </c>
      <c r="D206" s="79" t="s">
        <v>509</v>
      </c>
      <c r="E206" s="80">
        <f>VLOOKUP($C206,'2023'!$C$295:$U$572,19,FALSE)</f>
        <v>29746984.230000049</v>
      </c>
      <c r="F206" s="81">
        <f>VLOOKUP($C206,'2023'!$C$8:$U$285,19,FALSE)</f>
        <v>14070304.369999999</v>
      </c>
      <c r="G206" s="82">
        <f t="shared" si="30"/>
        <v>0.47299935553836731</v>
      </c>
      <c r="H206" s="83">
        <f t="shared" si="31"/>
        <v>2.2787394114598515E-3</v>
      </c>
      <c r="I206" s="84">
        <f t="shared" si="32"/>
        <v>-15676679.86000005</v>
      </c>
      <c r="J206" s="85">
        <f t="shared" si="33"/>
        <v>-0.52700064446163264</v>
      </c>
      <c r="K206" s="80">
        <f>VLOOKUP($C206,'2023'!$C$295:$U$572,VLOOKUP($L$4,Master!$D$9:$G$20,4,FALSE),FALSE)</f>
        <v>3680273.7000000058</v>
      </c>
      <c r="L206" s="81">
        <f>VLOOKUP($C206,'2023'!$C$8:$U$285,VLOOKUP($L$4,Master!$D$9:$G$20,4,FALSE),FALSE)</f>
        <v>2236224.69</v>
      </c>
      <c r="M206" s="148">
        <f t="shared" si="34"/>
        <v>0.6076245606406927</v>
      </c>
      <c r="N206" s="148">
        <f t="shared" si="35"/>
        <v>3.621651102905451E-4</v>
      </c>
      <c r="O206" s="81">
        <f t="shared" si="36"/>
        <v>-1444049.0100000058</v>
      </c>
      <c r="P206" s="85">
        <f t="shared" si="37"/>
        <v>-0.3923754393593073</v>
      </c>
      <c r="Q206" s="76"/>
    </row>
    <row r="207" spans="2:17" s="77" customFormat="1" ht="26" x14ac:dyDescent="0.3">
      <c r="B207" s="70"/>
      <c r="C207" s="78" t="s">
        <v>245</v>
      </c>
      <c r="D207" s="79" t="s">
        <v>510</v>
      </c>
      <c r="E207" s="80">
        <f>VLOOKUP($C207,'2023'!$C$295:$U$572,19,FALSE)</f>
        <v>3465179.91</v>
      </c>
      <c r="F207" s="81">
        <f>VLOOKUP($C207,'2023'!$C$8:$U$285,19,FALSE)</f>
        <v>2240519.89</v>
      </c>
      <c r="G207" s="82">
        <f t="shared" si="30"/>
        <v>0.64658111503364912</v>
      </c>
      <c r="H207" s="83">
        <f t="shared" si="31"/>
        <v>3.6286073429857806E-4</v>
      </c>
      <c r="I207" s="84">
        <f t="shared" si="32"/>
        <v>-1224660.02</v>
      </c>
      <c r="J207" s="85">
        <f t="shared" si="33"/>
        <v>-0.35341888496635082</v>
      </c>
      <c r="K207" s="80">
        <f>VLOOKUP($C207,'2023'!$C$295:$U$572,VLOOKUP($L$4,Master!$D$9:$G$20,4,FALSE),FALSE)</f>
        <v>385019.99</v>
      </c>
      <c r="L207" s="81">
        <f>VLOOKUP($C207,'2023'!$C$8:$U$285,VLOOKUP($L$4,Master!$D$9:$G$20,4,FALSE),FALSE)</f>
        <v>1709.71</v>
      </c>
      <c r="M207" s="148">
        <f t="shared" si="34"/>
        <v>4.4405746309431884E-3</v>
      </c>
      <c r="N207" s="148">
        <f t="shared" si="35"/>
        <v>2.7689404981699219E-7</v>
      </c>
      <c r="O207" s="81">
        <f t="shared" si="36"/>
        <v>-383310.27999999997</v>
      </c>
      <c r="P207" s="85">
        <f t="shared" si="37"/>
        <v>-0.99555942536905673</v>
      </c>
      <c r="Q207" s="76"/>
    </row>
    <row r="208" spans="2:17" s="77" customFormat="1" ht="13" x14ac:dyDescent="0.3">
      <c r="B208" s="70"/>
      <c r="C208" s="78" t="s">
        <v>246</v>
      </c>
      <c r="D208" s="79" t="s">
        <v>511</v>
      </c>
      <c r="E208" s="80">
        <f>VLOOKUP($C208,'2023'!$C$295:$U$572,19,FALSE)</f>
        <v>779825.46</v>
      </c>
      <c r="F208" s="81">
        <f>VLOOKUP($C208,'2023'!$C$8:$U$285,19,FALSE)</f>
        <v>492263.29999999993</v>
      </c>
      <c r="G208" s="82">
        <f t="shared" si="30"/>
        <v>0.63124804876209084</v>
      </c>
      <c r="H208" s="83">
        <f t="shared" si="31"/>
        <v>7.9723917338774965E-5</v>
      </c>
      <c r="I208" s="84">
        <f t="shared" si="32"/>
        <v>-287562.16000000003</v>
      </c>
      <c r="J208" s="85">
        <f t="shared" si="33"/>
        <v>-0.3687519512379091</v>
      </c>
      <c r="K208" s="80">
        <f>VLOOKUP($C208,'2023'!$C$295:$U$572,VLOOKUP($L$4,Master!$D$9:$G$20,4,FALSE),FALSE)</f>
        <v>101471.84000000001</v>
      </c>
      <c r="L208" s="81">
        <f>VLOOKUP($C208,'2023'!$C$8:$U$285,VLOOKUP($L$4,Master!$D$9:$G$20,4,FALSE),FALSE)</f>
        <v>63081.35</v>
      </c>
      <c r="M208" s="148">
        <f t="shared" si="34"/>
        <v>0.62166360637591667</v>
      </c>
      <c r="N208" s="148">
        <f t="shared" si="35"/>
        <v>1.0216265021215949E-5</v>
      </c>
      <c r="O208" s="81">
        <f t="shared" si="36"/>
        <v>-38390.490000000013</v>
      </c>
      <c r="P208" s="85">
        <f t="shared" si="37"/>
        <v>-0.37833639362408339</v>
      </c>
      <c r="Q208" s="76"/>
    </row>
    <row r="209" spans="2:17" s="77" customFormat="1" ht="13" x14ac:dyDescent="0.3">
      <c r="B209" s="70"/>
      <c r="C209" s="78" t="s">
        <v>247</v>
      </c>
      <c r="D209" s="79" t="s">
        <v>512</v>
      </c>
      <c r="E209" s="80">
        <f>VLOOKUP($C209,'2023'!$C$295:$U$572,19,FALSE)</f>
        <v>1116100.54</v>
      </c>
      <c r="F209" s="81">
        <f>VLOOKUP($C209,'2023'!$C$8:$U$285,19,FALSE)</f>
        <v>1022035.28</v>
      </c>
      <c r="G209" s="82">
        <f t="shared" si="30"/>
        <v>0.91571972539319801</v>
      </c>
      <c r="H209" s="83">
        <f t="shared" si="31"/>
        <v>1.6552250834062126E-4</v>
      </c>
      <c r="I209" s="84">
        <f t="shared" si="32"/>
        <v>-94065.260000000009</v>
      </c>
      <c r="J209" s="85">
        <f t="shared" si="33"/>
        <v>-8.4280274606802E-2</v>
      </c>
      <c r="K209" s="80">
        <f>VLOOKUP($C209,'2023'!$C$295:$U$572,VLOOKUP($L$4,Master!$D$9:$G$20,4,FALSE),FALSE)</f>
        <v>47566.86</v>
      </c>
      <c r="L209" s="81">
        <f>VLOOKUP($C209,'2023'!$C$8:$U$285,VLOOKUP($L$4,Master!$D$9:$G$20,4,FALSE),FALSE)</f>
        <v>48331.17</v>
      </c>
      <c r="M209" s="148">
        <f t="shared" si="34"/>
        <v>1.0160681196950987</v>
      </c>
      <c r="N209" s="148">
        <f t="shared" si="35"/>
        <v>7.827417160625789E-6</v>
      </c>
      <c r="O209" s="81">
        <f t="shared" si="36"/>
        <v>764.30999999999767</v>
      </c>
      <c r="P209" s="85">
        <f t="shared" si="37"/>
        <v>1.6068119695098599E-2</v>
      </c>
      <c r="Q209" s="76"/>
    </row>
    <row r="210" spans="2:17" s="77" customFormat="1" ht="13" x14ac:dyDescent="0.3">
      <c r="B210" s="70"/>
      <c r="C210" s="78" t="s">
        <v>248</v>
      </c>
      <c r="D210" s="79" t="s">
        <v>513</v>
      </c>
      <c r="E210" s="80">
        <f>VLOOKUP($C210,'2023'!$C$295:$U$572,19,FALSE)</f>
        <v>1573484.81</v>
      </c>
      <c r="F210" s="81">
        <f>VLOOKUP($C210,'2023'!$C$8:$U$285,19,FALSE)</f>
        <v>3565256.3200000003</v>
      </c>
      <c r="G210" s="82">
        <f t="shared" si="30"/>
        <v>2.2658345967763109</v>
      </c>
      <c r="H210" s="83">
        <f t="shared" si="31"/>
        <v>5.7740684740711955E-4</v>
      </c>
      <c r="I210" s="84">
        <f t="shared" si="32"/>
        <v>1991771.5100000002</v>
      </c>
      <c r="J210" s="85">
        <f t="shared" si="33"/>
        <v>1.2658345967763109</v>
      </c>
      <c r="K210" s="80">
        <f>VLOOKUP($C210,'2023'!$C$295:$U$572,VLOOKUP($L$4,Master!$D$9:$G$20,4,FALSE),FALSE)</f>
        <v>203259.35999999978</v>
      </c>
      <c r="L210" s="81">
        <f>VLOOKUP($C210,'2023'!$C$8:$U$285,VLOOKUP($L$4,Master!$D$9:$G$20,4,FALSE),FALSE)</f>
        <v>211327.46000000002</v>
      </c>
      <c r="M210" s="148">
        <f t="shared" si="34"/>
        <v>1.039693620997332</v>
      </c>
      <c r="N210" s="148">
        <f t="shared" si="35"/>
        <v>3.4225287468014127E-5</v>
      </c>
      <c r="O210" s="81">
        <f t="shared" si="36"/>
        <v>8068.1000000002387</v>
      </c>
      <c r="P210" s="85">
        <f t="shared" si="37"/>
        <v>3.9693620997331917E-2</v>
      </c>
      <c r="Q210" s="76"/>
    </row>
    <row r="211" spans="2:17" s="77" customFormat="1" ht="13" x14ac:dyDescent="0.3">
      <c r="B211" s="70"/>
      <c r="C211" s="78" t="s">
        <v>249</v>
      </c>
      <c r="D211" s="79" t="s">
        <v>514</v>
      </c>
      <c r="E211" s="80">
        <f>VLOOKUP($C211,'2023'!$C$295:$U$572,19,FALSE)</f>
        <v>11797296.039999999</v>
      </c>
      <c r="F211" s="81">
        <f>VLOOKUP($C211,'2023'!$C$8:$U$285,19,FALSE)</f>
        <v>2647932.9900000002</v>
      </c>
      <c r="G211" s="82">
        <f t="shared" si="30"/>
        <v>0.22445253395539952</v>
      </c>
      <c r="H211" s="83">
        <f t="shared" si="31"/>
        <v>4.2884283840248765E-4</v>
      </c>
      <c r="I211" s="84">
        <f t="shared" si="32"/>
        <v>-9149363.0499999989</v>
      </c>
      <c r="J211" s="85">
        <f t="shared" si="33"/>
        <v>-0.77554746604460045</v>
      </c>
      <c r="K211" s="80">
        <f>VLOOKUP($C211,'2023'!$C$295:$U$572,VLOOKUP($L$4,Master!$D$9:$G$20,4,FALSE),FALSE)</f>
        <v>1492979.5999999992</v>
      </c>
      <c r="L211" s="81">
        <f>VLOOKUP($C211,'2023'!$C$8:$U$285,VLOOKUP($L$4,Master!$D$9:$G$20,4,FALSE),FALSE)</f>
        <v>1645425.79</v>
      </c>
      <c r="M211" s="148">
        <f t="shared" si="34"/>
        <v>1.1021086892279044</v>
      </c>
      <c r="N211" s="148">
        <f t="shared" si="35"/>
        <v>2.6648297703494965E-4</v>
      </c>
      <c r="O211" s="81">
        <f t="shared" si="36"/>
        <v>152446.19000000088</v>
      </c>
      <c r="P211" s="85">
        <f t="shared" si="37"/>
        <v>0.10210868922790436</v>
      </c>
      <c r="Q211" s="76"/>
    </row>
    <row r="212" spans="2:17" s="77" customFormat="1" ht="13" x14ac:dyDescent="0.3">
      <c r="B212" s="70"/>
      <c r="C212" s="78" t="s">
        <v>250</v>
      </c>
      <c r="D212" s="79" t="s">
        <v>515</v>
      </c>
      <c r="E212" s="80">
        <f>VLOOKUP($C212,'2023'!$C$295:$U$572,19,FALSE)</f>
        <v>484228.33000000007</v>
      </c>
      <c r="F212" s="81">
        <f>VLOOKUP($C212,'2023'!$C$8:$U$285,19,FALSE)</f>
        <v>1090754.5799999998</v>
      </c>
      <c r="G212" s="82">
        <f t="shared" si="30"/>
        <v>2.2525625049653737</v>
      </c>
      <c r="H212" s="83">
        <f t="shared" si="31"/>
        <v>1.7665186084928576E-4</v>
      </c>
      <c r="I212" s="84">
        <f t="shared" si="32"/>
        <v>606526.24999999977</v>
      </c>
      <c r="J212" s="85">
        <f t="shared" si="33"/>
        <v>1.2525625049653739</v>
      </c>
      <c r="K212" s="80">
        <f>VLOOKUP($C212,'2023'!$C$295:$U$572,VLOOKUP($L$4,Master!$D$9:$G$20,4,FALSE),FALSE)</f>
        <v>56873.83</v>
      </c>
      <c r="L212" s="81">
        <f>VLOOKUP($C212,'2023'!$C$8:$U$285,VLOOKUP($L$4,Master!$D$9:$G$20,4,FALSE),FALSE)</f>
        <v>0</v>
      </c>
      <c r="M212" s="148">
        <f t="shared" si="34"/>
        <v>0</v>
      </c>
      <c r="N212" s="148">
        <f t="shared" si="35"/>
        <v>0</v>
      </c>
      <c r="O212" s="81">
        <f t="shared" si="36"/>
        <v>-56873.83</v>
      </c>
      <c r="P212" s="85">
        <f t="shared" si="37"/>
        <v>-1</v>
      </c>
      <c r="Q212" s="76"/>
    </row>
    <row r="213" spans="2:17" s="77" customFormat="1" ht="13" x14ac:dyDescent="0.3">
      <c r="B213" s="70"/>
      <c r="C213" s="78" t="s">
        <v>251</v>
      </c>
      <c r="D213" s="79" t="s">
        <v>516</v>
      </c>
      <c r="E213" s="80">
        <f>VLOOKUP($C213,'2023'!$C$295:$U$572,19,FALSE)</f>
        <v>1808675.8199999998</v>
      </c>
      <c r="F213" s="81">
        <f>VLOOKUP($C213,'2023'!$C$8:$U$285,19,FALSE)</f>
        <v>1341881.3599999999</v>
      </c>
      <c r="G213" s="82">
        <f t="shared" si="30"/>
        <v>0.7419136946277084</v>
      </c>
      <c r="H213" s="83">
        <f t="shared" si="31"/>
        <v>2.1732279985748061E-4</v>
      </c>
      <c r="I213" s="84">
        <f t="shared" si="32"/>
        <v>-466794.45999999996</v>
      </c>
      <c r="J213" s="85">
        <f t="shared" si="33"/>
        <v>-0.25808630537229166</v>
      </c>
      <c r="K213" s="80">
        <f>VLOOKUP($C213,'2023'!$C$295:$U$572,VLOOKUP($L$4,Master!$D$9:$G$20,4,FALSE),FALSE)</f>
        <v>243966.93000000002</v>
      </c>
      <c r="L213" s="81">
        <f>VLOOKUP($C213,'2023'!$C$8:$U$285,VLOOKUP($L$4,Master!$D$9:$G$20,4,FALSE),FALSE)</f>
        <v>124588.66</v>
      </c>
      <c r="M213" s="148">
        <f t="shared" si="34"/>
        <v>0.51067847597213278</v>
      </c>
      <c r="N213" s="148">
        <f t="shared" si="35"/>
        <v>2.0177608266122502E-5</v>
      </c>
      <c r="O213" s="81">
        <f t="shared" si="36"/>
        <v>-119378.27000000002</v>
      </c>
      <c r="P213" s="85">
        <f t="shared" si="37"/>
        <v>-0.48932152402786727</v>
      </c>
      <c r="Q213" s="76"/>
    </row>
    <row r="214" spans="2:17" s="77" customFormat="1" ht="13" x14ac:dyDescent="0.3">
      <c r="B214" s="70"/>
      <c r="C214" s="78" t="s">
        <v>252</v>
      </c>
      <c r="D214" s="79" t="s">
        <v>517</v>
      </c>
      <c r="E214" s="80">
        <f>VLOOKUP($C214,'2023'!$C$295:$U$572,19,FALSE)</f>
        <v>1308300.1200000001</v>
      </c>
      <c r="F214" s="81">
        <f>VLOOKUP($C214,'2023'!$C$8:$U$285,19,FALSE)</f>
        <v>787090.92</v>
      </c>
      <c r="G214" s="82">
        <f t="shared" si="30"/>
        <v>0.60161342796483119</v>
      </c>
      <c r="H214" s="83">
        <f t="shared" si="31"/>
        <v>1.2747237391895833E-4</v>
      </c>
      <c r="I214" s="84">
        <f t="shared" si="32"/>
        <v>-521209.20000000007</v>
      </c>
      <c r="J214" s="85">
        <f t="shared" si="33"/>
        <v>-0.39838657203516881</v>
      </c>
      <c r="K214" s="80">
        <f>VLOOKUP($C214,'2023'!$C$295:$U$572,VLOOKUP($L$4,Master!$D$9:$G$20,4,FALSE),FALSE)</f>
        <v>163366.68</v>
      </c>
      <c r="L214" s="81">
        <f>VLOOKUP($C214,'2023'!$C$8:$U$285,VLOOKUP($L$4,Master!$D$9:$G$20,4,FALSE),FALSE)</f>
        <v>115520.50999999998</v>
      </c>
      <c r="M214" s="148">
        <f t="shared" si="34"/>
        <v>0.7071240598144003</v>
      </c>
      <c r="N214" s="148">
        <f t="shared" si="35"/>
        <v>1.87089868169598E-5</v>
      </c>
      <c r="O214" s="81">
        <f t="shared" si="36"/>
        <v>-47846.170000000013</v>
      </c>
      <c r="P214" s="85">
        <f t="shared" si="37"/>
        <v>-0.29287594018559976</v>
      </c>
      <c r="Q214" s="76"/>
    </row>
    <row r="215" spans="2:17" s="77" customFormat="1" ht="26" x14ac:dyDescent="0.3">
      <c r="B215" s="70"/>
      <c r="C215" s="78" t="s">
        <v>253</v>
      </c>
      <c r="D215" s="79" t="s">
        <v>518</v>
      </c>
      <c r="E215" s="80">
        <f>VLOOKUP($C215,'2023'!$C$295:$U$572,19,FALSE)</f>
        <v>0</v>
      </c>
      <c r="F215" s="81">
        <f>VLOOKUP($C215,'2023'!$C$8:$U$285,19,FALSE)</f>
        <v>0</v>
      </c>
      <c r="G215" s="82">
        <f t="shared" si="30"/>
        <v>0</v>
      </c>
      <c r="H215" s="83">
        <f t="shared" si="31"/>
        <v>0</v>
      </c>
      <c r="I215" s="84">
        <f t="shared" si="32"/>
        <v>0</v>
      </c>
      <c r="J215" s="85">
        <f t="shared" si="33"/>
        <v>0</v>
      </c>
      <c r="K215" s="80">
        <f>VLOOKUP($C215,'2023'!$C$295:$U$572,VLOOKUP($L$4,Master!$D$9:$G$20,4,FALSE),FALSE)</f>
        <v>0</v>
      </c>
      <c r="L215" s="81">
        <f>VLOOKUP($C215,'2023'!$C$8:$U$285,VLOOKUP($L$4,Master!$D$9:$G$20,4,FALSE),FALSE)</f>
        <v>0</v>
      </c>
      <c r="M215" s="148">
        <f t="shared" si="34"/>
        <v>0</v>
      </c>
      <c r="N215" s="148">
        <f t="shared" si="35"/>
        <v>0</v>
      </c>
      <c r="O215" s="81">
        <f t="shared" si="36"/>
        <v>0</v>
      </c>
      <c r="P215" s="85">
        <f t="shared" si="37"/>
        <v>0</v>
      </c>
      <c r="Q215" s="76"/>
    </row>
    <row r="216" spans="2:17" s="77" customFormat="1" ht="26" x14ac:dyDescent="0.3">
      <c r="B216" s="70"/>
      <c r="C216" s="78" t="s">
        <v>254</v>
      </c>
      <c r="D216" s="79" t="s">
        <v>518</v>
      </c>
      <c r="E216" s="80">
        <f>VLOOKUP($C216,'2023'!$C$295:$U$572,19,FALSE)</f>
        <v>24751.439999999999</v>
      </c>
      <c r="F216" s="81">
        <f>VLOOKUP($C216,'2023'!$C$8:$U$285,19,FALSE)</f>
        <v>13901.970000000001</v>
      </c>
      <c r="G216" s="82">
        <f t="shared" si="30"/>
        <v>0.56166307899661605</v>
      </c>
      <c r="H216" s="83">
        <f t="shared" si="31"/>
        <v>2.2514770187542513E-6</v>
      </c>
      <c r="I216" s="84">
        <f t="shared" si="32"/>
        <v>-10849.469999999998</v>
      </c>
      <c r="J216" s="85">
        <f t="shared" si="33"/>
        <v>-0.43833692100338395</v>
      </c>
      <c r="K216" s="80">
        <f>VLOOKUP($C216,'2023'!$C$295:$U$572,VLOOKUP($L$4,Master!$D$9:$G$20,4,FALSE),FALSE)</f>
        <v>2750.16</v>
      </c>
      <c r="L216" s="81">
        <f>VLOOKUP($C216,'2023'!$C$8:$U$285,VLOOKUP($L$4,Master!$D$9:$G$20,4,FALSE),FALSE)</f>
        <v>0</v>
      </c>
      <c r="M216" s="148">
        <f t="shared" si="34"/>
        <v>0</v>
      </c>
      <c r="N216" s="148">
        <f t="shared" si="35"/>
        <v>0</v>
      </c>
      <c r="O216" s="81">
        <f t="shared" si="36"/>
        <v>-2750.16</v>
      </c>
      <c r="P216" s="85">
        <f t="shared" si="37"/>
        <v>-1</v>
      </c>
      <c r="Q216" s="76"/>
    </row>
    <row r="217" spans="2:17" s="77" customFormat="1" ht="13" x14ac:dyDescent="0.3">
      <c r="B217" s="70"/>
      <c r="C217" s="78" t="s">
        <v>255</v>
      </c>
      <c r="D217" s="79" t="s">
        <v>519</v>
      </c>
      <c r="E217" s="80">
        <f>VLOOKUP($C217,'2023'!$C$295:$U$572,19,FALSE)</f>
        <v>804715.6100000001</v>
      </c>
      <c r="F217" s="81">
        <f>VLOOKUP($C217,'2023'!$C$8:$U$285,19,FALSE)</f>
        <v>804449.41999999993</v>
      </c>
      <c r="G217" s="82">
        <f t="shared" si="30"/>
        <v>0.99966921233204342</v>
      </c>
      <c r="H217" s="83">
        <f t="shared" si="31"/>
        <v>1.3028364914326434E-4</v>
      </c>
      <c r="I217" s="84">
        <f t="shared" si="32"/>
        <v>-266.19000000017695</v>
      </c>
      <c r="J217" s="85">
        <f t="shared" si="33"/>
        <v>-3.307876679566051E-4</v>
      </c>
      <c r="K217" s="80">
        <f>VLOOKUP($C217,'2023'!$C$295:$U$572,VLOOKUP($L$4,Master!$D$9:$G$20,4,FALSE),FALSE)</f>
        <v>91496.430000000008</v>
      </c>
      <c r="L217" s="81">
        <f>VLOOKUP($C217,'2023'!$C$8:$U$285,VLOOKUP($L$4,Master!$D$9:$G$20,4,FALSE),FALSE)</f>
        <v>76707.359999999986</v>
      </c>
      <c r="M217" s="148">
        <f t="shared" si="34"/>
        <v>0.83836451323838512</v>
      </c>
      <c r="N217" s="148">
        <f t="shared" si="35"/>
        <v>1.2423049266349234E-5</v>
      </c>
      <c r="O217" s="81">
        <f t="shared" si="36"/>
        <v>-14789.070000000022</v>
      </c>
      <c r="P217" s="85">
        <f t="shared" si="37"/>
        <v>-0.16163548676161485</v>
      </c>
      <c r="Q217" s="76"/>
    </row>
    <row r="218" spans="2:17" s="77" customFormat="1" ht="26" x14ac:dyDescent="0.3">
      <c r="B218" s="70"/>
      <c r="C218" s="78" t="s">
        <v>256</v>
      </c>
      <c r="D218" s="79" t="s">
        <v>518</v>
      </c>
      <c r="E218" s="80">
        <f>VLOOKUP($C218,'2023'!$C$295:$U$572,19,FALSE)</f>
        <v>1231961.1000000001</v>
      </c>
      <c r="F218" s="81">
        <f>VLOOKUP($C218,'2023'!$C$8:$U$285,19,FALSE)</f>
        <v>2699972.5200000005</v>
      </c>
      <c r="G218" s="82">
        <f t="shared" si="30"/>
        <v>2.1916053355905478</v>
      </c>
      <c r="H218" s="83">
        <f t="shared" si="31"/>
        <v>4.3727083859683224E-4</v>
      </c>
      <c r="I218" s="84">
        <f t="shared" si="32"/>
        <v>1468011.4200000004</v>
      </c>
      <c r="J218" s="85">
        <f t="shared" si="33"/>
        <v>1.1916053355905476</v>
      </c>
      <c r="K218" s="80">
        <f>VLOOKUP($C218,'2023'!$C$295:$U$572,VLOOKUP($L$4,Master!$D$9:$G$20,4,FALSE),FALSE)</f>
        <v>157594.80999999994</v>
      </c>
      <c r="L218" s="81">
        <f>VLOOKUP($C218,'2023'!$C$8:$U$285,VLOOKUP($L$4,Master!$D$9:$G$20,4,FALSE),FALSE)</f>
        <v>156818.38</v>
      </c>
      <c r="M218" s="148">
        <f t="shared" si="34"/>
        <v>0.99507325146050218</v>
      </c>
      <c r="N218" s="148">
        <f t="shared" si="35"/>
        <v>2.5397334240274673E-5</v>
      </c>
      <c r="O218" s="81">
        <f t="shared" si="36"/>
        <v>-776.42999999993481</v>
      </c>
      <c r="P218" s="85">
        <f t="shared" si="37"/>
        <v>-4.9267485394978118E-3</v>
      </c>
      <c r="Q218" s="76"/>
    </row>
    <row r="219" spans="2:17" s="77" customFormat="1" ht="13" x14ac:dyDescent="0.3">
      <c r="B219" s="70"/>
      <c r="C219" s="78" t="s">
        <v>257</v>
      </c>
      <c r="D219" s="79" t="s">
        <v>520</v>
      </c>
      <c r="E219" s="80">
        <f>VLOOKUP($C219,'2023'!$C$295:$U$572,19,FALSE)</f>
        <v>1225582.69</v>
      </c>
      <c r="F219" s="81">
        <f>VLOOKUP($C219,'2023'!$C$8:$U$285,19,FALSE)</f>
        <v>1089754.3599999999</v>
      </c>
      <c r="G219" s="82">
        <f t="shared" si="30"/>
        <v>0.88917244743396295</v>
      </c>
      <c r="H219" s="83">
        <f t="shared" si="31"/>
        <v>1.7648987140867422E-4</v>
      </c>
      <c r="I219" s="84">
        <f t="shared" si="32"/>
        <v>-135828.33000000007</v>
      </c>
      <c r="J219" s="85">
        <f t="shared" si="33"/>
        <v>-0.11082755256603705</v>
      </c>
      <c r="K219" s="80">
        <f>VLOOKUP($C219,'2023'!$C$295:$U$572,VLOOKUP($L$4,Master!$D$9:$G$20,4,FALSE),FALSE)</f>
        <v>137331.93</v>
      </c>
      <c r="L219" s="81">
        <f>VLOOKUP($C219,'2023'!$C$8:$U$285,VLOOKUP($L$4,Master!$D$9:$G$20,4,FALSE),FALSE)</f>
        <v>131215.23999999996</v>
      </c>
      <c r="M219" s="148">
        <f t="shared" si="34"/>
        <v>0.95546054002153735</v>
      </c>
      <c r="N219" s="148">
        <f t="shared" si="35"/>
        <v>2.125080814951575E-5</v>
      </c>
      <c r="O219" s="81">
        <f t="shared" si="36"/>
        <v>-6116.6900000000314</v>
      </c>
      <c r="P219" s="85">
        <f t="shared" si="37"/>
        <v>-4.4539459978462634E-2</v>
      </c>
      <c r="Q219" s="76"/>
    </row>
    <row r="220" spans="2:17" s="77" customFormat="1" ht="13" x14ac:dyDescent="0.3">
      <c r="B220" s="70"/>
      <c r="C220" s="78" t="s">
        <v>258</v>
      </c>
      <c r="D220" s="79" t="s">
        <v>521</v>
      </c>
      <c r="E220" s="80">
        <f>VLOOKUP($C220,'2023'!$C$295:$U$572,19,FALSE)</f>
        <v>129151.62000000001</v>
      </c>
      <c r="F220" s="81">
        <f>VLOOKUP($C220,'2023'!$C$8:$U$285,19,FALSE)</f>
        <v>103049.73000000001</v>
      </c>
      <c r="G220" s="82">
        <f t="shared" si="30"/>
        <v>0.79789730860518826</v>
      </c>
      <c r="H220" s="83">
        <f t="shared" si="31"/>
        <v>1.6689296472646003E-5</v>
      </c>
      <c r="I220" s="84">
        <f t="shared" si="32"/>
        <v>-26101.89</v>
      </c>
      <c r="J220" s="85">
        <f t="shared" si="33"/>
        <v>-0.20210269139481174</v>
      </c>
      <c r="K220" s="80">
        <f>VLOOKUP($C220,'2023'!$C$295:$U$572,VLOOKUP($L$4,Master!$D$9:$G$20,4,FALSE),FALSE)</f>
        <v>14247.26</v>
      </c>
      <c r="L220" s="81">
        <f>VLOOKUP($C220,'2023'!$C$8:$U$285,VLOOKUP($L$4,Master!$D$9:$G$20,4,FALSE),FALSE)</f>
        <v>12054.900000000001</v>
      </c>
      <c r="M220" s="148">
        <f t="shared" si="34"/>
        <v>0.84612058739715579</v>
      </c>
      <c r="N220" s="148">
        <f t="shared" si="35"/>
        <v>1.9523369934894569E-6</v>
      </c>
      <c r="O220" s="81">
        <f t="shared" si="36"/>
        <v>-2192.3599999999988</v>
      </c>
      <c r="P220" s="85">
        <f t="shared" si="37"/>
        <v>-0.15387941260284424</v>
      </c>
      <c r="Q220" s="76"/>
    </row>
    <row r="221" spans="2:17" s="77" customFormat="1" ht="13" x14ac:dyDescent="0.3">
      <c r="B221" s="70"/>
      <c r="C221" s="78" t="s">
        <v>259</v>
      </c>
      <c r="D221" s="79" t="s">
        <v>522</v>
      </c>
      <c r="E221" s="80">
        <f>VLOOKUP($C221,'2023'!$C$295:$U$572,19,FALSE)</f>
        <v>6972357.3700000001</v>
      </c>
      <c r="F221" s="81">
        <f>VLOOKUP($C221,'2023'!$C$8:$U$285,19,FALSE)</f>
        <v>2724205.2300000004</v>
      </c>
      <c r="G221" s="82">
        <f t="shared" si="30"/>
        <v>0.39071508894845997</v>
      </c>
      <c r="H221" s="83">
        <f t="shared" si="31"/>
        <v>4.4119541832669329E-4</v>
      </c>
      <c r="I221" s="84">
        <f t="shared" si="32"/>
        <v>-4248152.1399999997</v>
      </c>
      <c r="J221" s="85">
        <f t="shared" si="33"/>
        <v>-0.60928491105154003</v>
      </c>
      <c r="K221" s="80">
        <f>VLOOKUP($C221,'2023'!$C$295:$U$572,VLOOKUP($L$4,Master!$D$9:$G$20,4,FALSE),FALSE)</f>
        <v>1144046.9299999997</v>
      </c>
      <c r="L221" s="81">
        <f>VLOOKUP($C221,'2023'!$C$8:$U$285,VLOOKUP($L$4,Master!$D$9:$G$20,4,FALSE),FALSE)</f>
        <v>318221.24</v>
      </c>
      <c r="M221" s="148">
        <f t="shared" si="34"/>
        <v>0.27815400894437092</v>
      </c>
      <c r="N221" s="148">
        <f t="shared" si="35"/>
        <v>5.1537142486962717E-5</v>
      </c>
      <c r="O221" s="81">
        <f t="shared" si="36"/>
        <v>-825825.68999999971</v>
      </c>
      <c r="P221" s="85">
        <f t="shared" si="37"/>
        <v>-0.72184599105562908</v>
      </c>
      <c r="Q221" s="76"/>
    </row>
    <row r="222" spans="2:17" s="77" customFormat="1" ht="13" x14ac:dyDescent="0.3">
      <c r="B222" s="70"/>
      <c r="C222" s="78" t="s">
        <v>260</v>
      </c>
      <c r="D222" s="79" t="s">
        <v>523</v>
      </c>
      <c r="E222" s="80">
        <f>VLOOKUP($C222,'2023'!$C$295:$U$572,19,FALSE)</f>
        <v>5709962.4000000004</v>
      </c>
      <c r="F222" s="81">
        <f>VLOOKUP($C222,'2023'!$C$8:$U$285,19,FALSE)</f>
        <v>4748918.9899999993</v>
      </c>
      <c r="G222" s="82">
        <f t="shared" si="30"/>
        <v>0.83169006331810502</v>
      </c>
      <c r="H222" s="83">
        <f t="shared" si="31"/>
        <v>7.6910552748356157E-4</v>
      </c>
      <c r="I222" s="84">
        <f t="shared" si="32"/>
        <v>-961043.41000000108</v>
      </c>
      <c r="J222" s="85">
        <f t="shared" si="33"/>
        <v>-0.16830993668189498</v>
      </c>
      <c r="K222" s="80">
        <f>VLOOKUP($C222,'2023'!$C$295:$U$572,VLOOKUP($L$4,Master!$D$9:$G$20,4,FALSE),FALSE)</f>
        <v>123731.28</v>
      </c>
      <c r="L222" s="81">
        <f>VLOOKUP($C222,'2023'!$C$8:$U$285,VLOOKUP($L$4,Master!$D$9:$G$20,4,FALSE),FALSE)</f>
        <v>98385.299999999988</v>
      </c>
      <c r="M222" s="148">
        <f t="shared" si="34"/>
        <v>0.79515301223748747</v>
      </c>
      <c r="N222" s="148">
        <f t="shared" si="35"/>
        <v>1.5933874259061312E-5</v>
      </c>
      <c r="O222" s="81">
        <f t="shared" si="36"/>
        <v>-25345.98000000001</v>
      </c>
      <c r="P222" s="85">
        <f t="shared" si="37"/>
        <v>-0.20484698776251253</v>
      </c>
      <c r="Q222" s="76"/>
    </row>
    <row r="223" spans="2:17" s="77" customFormat="1" ht="13" x14ac:dyDescent="0.3">
      <c r="B223" s="70"/>
      <c r="C223" s="78" t="s">
        <v>261</v>
      </c>
      <c r="D223" s="79" t="s">
        <v>524</v>
      </c>
      <c r="E223" s="80">
        <f>VLOOKUP($C223,'2023'!$C$295:$U$572,19,FALSE)</f>
        <v>1201695.25</v>
      </c>
      <c r="F223" s="81">
        <f>VLOOKUP($C223,'2023'!$C$8:$U$285,19,FALSE)</f>
        <v>1042137.85</v>
      </c>
      <c r="G223" s="82">
        <f t="shared" si="30"/>
        <v>0.8672230750683253</v>
      </c>
      <c r="H223" s="83">
        <f t="shared" si="31"/>
        <v>1.687781961584556E-4</v>
      </c>
      <c r="I223" s="84">
        <f t="shared" si="32"/>
        <v>-159557.40000000002</v>
      </c>
      <c r="J223" s="85">
        <f t="shared" si="33"/>
        <v>-0.13277692493167467</v>
      </c>
      <c r="K223" s="80">
        <f>VLOOKUP($C223,'2023'!$C$295:$U$572,VLOOKUP($L$4,Master!$D$9:$G$20,4,FALSE),FALSE)</f>
        <v>150553.46999999997</v>
      </c>
      <c r="L223" s="81">
        <f>VLOOKUP($C223,'2023'!$C$8:$U$285,VLOOKUP($L$4,Master!$D$9:$G$20,4,FALSE),FALSE)</f>
        <v>102480.40000000001</v>
      </c>
      <c r="M223" s="148">
        <f t="shared" si="34"/>
        <v>0.68069105281997166</v>
      </c>
      <c r="N223" s="148">
        <f t="shared" si="35"/>
        <v>1.6597091309558517E-5</v>
      </c>
      <c r="O223" s="81">
        <f t="shared" si="36"/>
        <v>-48073.069999999963</v>
      </c>
      <c r="P223" s="85">
        <f t="shared" si="37"/>
        <v>-0.31930894718002828</v>
      </c>
      <c r="Q223" s="76"/>
    </row>
    <row r="224" spans="2:17" s="77" customFormat="1" ht="13" x14ac:dyDescent="0.3">
      <c r="B224" s="70"/>
      <c r="C224" s="78" t="s">
        <v>262</v>
      </c>
      <c r="D224" s="79" t="s">
        <v>525</v>
      </c>
      <c r="E224" s="80">
        <f>VLOOKUP($C224,'2023'!$C$295:$U$572,19,FALSE)</f>
        <v>604555.98000000021</v>
      </c>
      <c r="F224" s="81">
        <f>VLOOKUP($C224,'2023'!$C$8:$U$285,19,FALSE)</f>
        <v>487917.94999999995</v>
      </c>
      <c r="G224" s="82">
        <f t="shared" si="30"/>
        <v>0.80706827182488505</v>
      </c>
      <c r="H224" s="83">
        <f t="shared" si="31"/>
        <v>7.9020171347131795E-5</v>
      </c>
      <c r="I224" s="84">
        <f t="shared" si="32"/>
        <v>-116638.03000000026</v>
      </c>
      <c r="J224" s="85">
        <f t="shared" si="33"/>
        <v>-0.19293172817511492</v>
      </c>
      <c r="K224" s="80">
        <f>VLOOKUP($C224,'2023'!$C$295:$U$572,VLOOKUP($L$4,Master!$D$9:$G$20,4,FALSE),FALSE)</f>
        <v>75357.290000000008</v>
      </c>
      <c r="L224" s="81">
        <f>VLOOKUP($C224,'2023'!$C$8:$U$285,VLOOKUP($L$4,Master!$D$9:$G$20,4,FALSE),FALSE)</f>
        <v>51813.530000000013</v>
      </c>
      <c r="M224" s="148">
        <f t="shared" si="34"/>
        <v>0.68757156739580216</v>
      </c>
      <c r="N224" s="148">
        <f t="shared" si="35"/>
        <v>8.3913986331098384E-6</v>
      </c>
      <c r="O224" s="81">
        <f t="shared" si="36"/>
        <v>-23543.759999999995</v>
      </c>
      <c r="P224" s="85">
        <f t="shared" si="37"/>
        <v>-0.31242843260419784</v>
      </c>
      <c r="Q224" s="76"/>
    </row>
    <row r="225" spans="2:17" s="77" customFormat="1" ht="13" x14ac:dyDescent="0.3">
      <c r="B225" s="70"/>
      <c r="C225" s="78" t="s">
        <v>263</v>
      </c>
      <c r="D225" s="79" t="s">
        <v>526</v>
      </c>
      <c r="E225" s="80">
        <f>VLOOKUP($C225,'2023'!$C$295:$U$572,19,FALSE)</f>
        <v>553797.87000000011</v>
      </c>
      <c r="F225" s="81">
        <f>VLOOKUP($C225,'2023'!$C$8:$U$285,19,FALSE)</f>
        <v>548627.32000000007</v>
      </c>
      <c r="G225" s="82">
        <f t="shared" si="30"/>
        <v>0.99066347077138439</v>
      </c>
      <c r="H225" s="83">
        <f t="shared" si="31"/>
        <v>8.8852285168270016E-5</v>
      </c>
      <c r="I225" s="84">
        <f t="shared" si="32"/>
        <v>-5170.5500000000466</v>
      </c>
      <c r="J225" s="85">
        <f t="shared" si="33"/>
        <v>-9.3365292286155688E-3</v>
      </c>
      <c r="K225" s="80">
        <f>VLOOKUP($C225,'2023'!$C$295:$U$572,VLOOKUP($L$4,Master!$D$9:$G$20,4,FALSE),FALSE)</f>
        <v>73956.880000000019</v>
      </c>
      <c r="L225" s="81">
        <f>VLOOKUP($C225,'2023'!$C$8:$U$285,VLOOKUP($L$4,Master!$D$9:$G$20,4,FALSE),FALSE)</f>
        <v>85289.17</v>
      </c>
      <c r="M225" s="148">
        <f t="shared" si="34"/>
        <v>1.153228340622265</v>
      </c>
      <c r="N225" s="148">
        <f t="shared" si="35"/>
        <v>1.3812906099180513E-5</v>
      </c>
      <c r="O225" s="81">
        <f t="shared" si="36"/>
        <v>11332.289999999979</v>
      </c>
      <c r="P225" s="85">
        <f t="shared" si="37"/>
        <v>0.15322834062226498</v>
      </c>
      <c r="Q225" s="76"/>
    </row>
    <row r="226" spans="2:17" s="77" customFormat="1" ht="26" x14ac:dyDescent="0.3">
      <c r="B226" s="70"/>
      <c r="C226" s="78" t="s">
        <v>264</v>
      </c>
      <c r="D226" s="79" t="s">
        <v>527</v>
      </c>
      <c r="E226" s="80">
        <f>VLOOKUP($C226,'2023'!$C$295:$U$572,19,FALSE)</f>
        <v>280173.12000000011</v>
      </c>
      <c r="F226" s="81">
        <f>VLOOKUP($C226,'2023'!$C$8:$U$285,19,FALSE)</f>
        <v>230856.51</v>
      </c>
      <c r="G226" s="82">
        <f t="shared" si="30"/>
        <v>0.82397808183740084</v>
      </c>
      <c r="H226" s="83">
        <f t="shared" si="31"/>
        <v>3.7388091536293853E-5</v>
      </c>
      <c r="I226" s="84">
        <f t="shared" si="32"/>
        <v>-49316.610000000102</v>
      </c>
      <c r="J226" s="85">
        <f t="shared" si="33"/>
        <v>-0.17602191816259918</v>
      </c>
      <c r="K226" s="80">
        <f>VLOOKUP($C226,'2023'!$C$295:$U$572,VLOOKUP($L$4,Master!$D$9:$G$20,4,FALSE),FALSE)</f>
        <v>34167.330000000009</v>
      </c>
      <c r="L226" s="81">
        <f>VLOOKUP($C226,'2023'!$C$8:$U$285,VLOOKUP($L$4,Master!$D$9:$G$20,4,FALSE),FALSE)</f>
        <v>29976.560000000001</v>
      </c>
      <c r="M226" s="148">
        <f t="shared" si="34"/>
        <v>0.87734569836156329</v>
      </c>
      <c r="N226" s="148">
        <f t="shared" si="35"/>
        <v>4.8548181258705018E-6</v>
      </c>
      <c r="O226" s="81">
        <f t="shared" si="36"/>
        <v>-4190.7700000000077</v>
      </c>
      <c r="P226" s="85">
        <f t="shared" si="37"/>
        <v>-0.12265430163843667</v>
      </c>
      <c r="Q226" s="76"/>
    </row>
    <row r="227" spans="2:17" s="77" customFormat="1" ht="13" x14ac:dyDescent="0.3">
      <c r="B227" s="70"/>
      <c r="C227" s="78" t="s">
        <v>265</v>
      </c>
      <c r="D227" s="79" t="s">
        <v>528</v>
      </c>
      <c r="E227" s="80">
        <f>VLOOKUP($C227,'2023'!$C$295:$U$572,19,FALSE)</f>
        <v>0</v>
      </c>
      <c r="F227" s="81">
        <f>VLOOKUP($C227,'2023'!$C$8:$U$285,19,FALSE)</f>
        <v>0</v>
      </c>
      <c r="G227" s="82">
        <f t="shared" si="30"/>
        <v>0</v>
      </c>
      <c r="H227" s="83">
        <f t="shared" si="31"/>
        <v>0</v>
      </c>
      <c r="I227" s="84">
        <f t="shared" si="32"/>
        <v>0</v>
      </c>
      <c r="J227" s="85">
        <f t="shared" si="33"/>
        <v>0</v>
      </c>
      <c r="K227" s="80">
        <f>VLOOKUP($C227,'2023'!$C$295:$U$572,VLOOKUP($L$4,Master!$D$9:$G$20,4,FALSE),FALSE)</f>
        <v>0</v>
      </c>
      <c r="L227" s="81">
        <f>VLOOKUP($C227,'2023'!$C$8:$U$285,VLOOKUP($L$4,Master!$D$9:$G$20,4,FALSE),FALSE)</f>
        <v>0</v>
      </c>
      <c r="M227" s="148">
        <f t="shared" si="34"/>
        <v>0</v>
      </c>
      <c r="N227" s="148">
        <f t="shared" si="35"/>
        <v>0</v>
      </c>
      <c r="O227" s="81">
        <f t="shared" si="36"/>
        <v>0</v>
      </c>
      <c r="P227" s="85">
        <f t="shared" si="37"/>
        <v>0</v>
      </c>
      <c r="Q227" s="76"/>
    </row>
    <row r="228" spans="2:17" s="77" customFormat="1" ht="13" x14ac:dyDescent="0.3">
      <c r="B228" s="70"/>
      <c r="C228" s="78" t="s">
        <v>266</v>
      </c>
      <c r="D228" s="79" t="s">
        <v>529</v>
      </c>
      <c r="E228" s="80">
        <f>VLOOKUP($C228,'2023'!$C$295:$U$572,19,FALSE)</f>
        <v>0</v>
      </c>
      <c r="F228" s="81">
        <f>VLOOKUP($C228,'2023'!$C$8:$U$285,19,FALSE)</f>
        <v>0</v>
      </c>
      <c r="G228" s="82">
        <f t="shared" si="30"/>
        <v>0</v>
      </c>
      <c r="H228" s="83">
        <f t="shared" si="31"/>
        <v>0</v>
      </c>
      <c r="I228" s="84">
        <f t="shared" si="32"/>
        <v>0</v>
      </c>
      <c r="J228" s="85">
        <f t="shared" si="33"/>
        <v>0</v>
      </c>
      <c r="K228" s="80">
        <f>VLOOKUP($C228,'2023'!$C$295:$U$572,VLOOKUP($L$4,Master!$D$9:$G$20,4,FALSE),FALSE)</f>
        <v>0</v>
      </c>
      <c r="L228" s="81">
        <f>VLOOKUP($C228,'2023'!$C$8:$U$285,VLOOKUP($L$4,Master!$D$9:$G$20,4,FALSE),FALSE)</f>
        <v>0</v>
      </c>
      <c r="M228" s="148">
        <f t="shared" si="34"/>
        <v>0</v>
      </c>
      <c r="N228" s="148">
        <f t="shared" si="35"/>
        <v>0</v>
      </c>
      <c r="O228" s="81">
        <f t="shared" si="36"/>
        <v>0</v>
      </c>
      <c r="P228" s="85">
        <f t="shared" si="37"/>
        <v>0</v>
      </c>
      <c r="Q228" s="76"/>
    </row>
    <row r="229" spans="2:17" s="77" customFormat="1" ht="13" x14ac:dyDescent="0.3">
      <c r="B229" s="70"/>
      <c r="C229" s="78" t="s">
        <v>267</v>
      </c>
      <c r="D229" s="79" t="s">
        <v>530</v>
      </c>
      <c r="E229" s="80">
        <f>VLOOKUP($C229,'2023'!$C$295:$U$572,19,FALSE)</f>
        <v>0</v>
      </c>
      <c r="F229" s="81">
        <f>VLOOKUP($C229,'2023'!$C$8:$U$285,19,FALSE)</f>
        <v>0</v>
      </c>
      <c r="G229" s="82">
        <f t="shared" si="30"/>
        <v>0</v>
      </c>
      <c r="H229" s="83">
        <f t="shared" si="31"/>
        <v>0</v>
      </c>
      <c r="I229" s="84">
        <f t="shared" si="32"/>
        <v>0</v>
      </c>
      <c r="J229" s="85">
        <f t="shared" si="33"/>
        <v>0</v>
      </c>
      <c r="K229" s="80">
        <f>VLOOKUP($C229,'2023'!$C$295:$U$572,VLOOKUP($L$4,Master!$D$9:$G$20,4,FALSE),FALSE)</f>
        <v>0</v>
      </c>
      <c r="L229" s="81">
        <f>VLOOKUP($C229,'2023'!$C$8:$U$285,VLOOKUP($L$4,Master!$D$9:$G$20,4,FALSE),FALSE)</f>
        <v>0</v>
      </c>
      <c r="M229" s="148">
        <f t="shared" si="34"/>
        <v>0</v>
      </c>
      <c r="N229" s="148">
        <f t="shared" si="35"/>
        <v>0</v>
      </c>
      <c r="O229" s="81">
        <f t="shared" si="36"/>
        <v>0</v>
      </c>
      <c r="P229" s="85">
        <f t="shared" si="37"/>
        <v>0</v>
      </c>
      <c r="Q229" s="76"/>
    </row>
    <row r="230" spans="2:17" s="77" customFormat="1" ht="13" x14ac:dyDescent="0.3">
      <c r="B230" s="70"/>
      <c r="C230" s="78" t="s">
        <v>268</v>
      </c>
      <c r="D230" s="79" t="s">
        <v>531</v>
      </c>
      <c r="E230" s="80">
        <f>VLOOKUP($C230,'2023'!$C$295:$U$572,19,FALSE)</f>
        <v>9889298.9999999944</v>
      </c>
      <c r="F230" s="81">
        <f>VLOOKUP($C230,'2023'!$C$8:$U$285,19,FALSE)</f>
        <v>1710262.8599999999</v>
      </c>
      <c r="G230" s="82">
        <f t="shared" si="30"/>
        <v>0.17294075747937249</v>
      </c>
      <c r="H230" s="83">
        <f t="shared" si="31"/>
        <v>2.7698358760081622E-4</v>
      </c>
      <c r="I230" s="84">
        <f t="shared" si="32"/>
        <v>-8179036.139999995</v>
      </c>
      <c r="J230" s="85">
        <f t="shared" si="33"/>
        <v>-0.82705924252062757</v>
      </c>
      <c r="K230" s="80">
        <f>VLOOKUP($C230,'2023'!$C$295:$U$572,VLOOKUP($L$4,Master!$D$9:$G$20,4,FALSE),FALSE)</f>
        <v>1098810.9999999993</v>
      </c>
      <c r="L230" s="81">
        <f>VLOOKUP($C230,'2023'!$C$8:$U$285,VLOOKUP($L$4,Master!$D$9:$G$20,4,FALSE),FALSE)</f>
        <v>360441.57999999996</v>
      </c>
      <c r="M230" s="148">
        <f t="shared" si="34"/>
        <v>0.32802873287580864</v>
      </c>
      <c r="N230" s="148">
        <f t="shared" si="35"/>
        <v>5.8374887442101508E-5</v>
      </c>
      <c r="O230" s="81">
        <f t="shared" si="36"/>
        <v>-738369.41999999934</v>
      </c>
      <c r="P230" s="85">
        <f t="shared" si="37"/>
        <v>-0.67197126712419131</v>
      </c>
      <c r="Q230" s="76"/>
    </row>
    <row r="231" spans="2:17" s="77" customFormat="1" ht="13" x14ac:dyDescent="0.3">
      <c r="B231" s="70"/>
      <c r="C231" s="78" t="s">
        <v>269</v>
      </c>
      <c r="D231" s="79" t="s">
        <v>530</v>
      </c>
      <c r="E231" s="80">
        <f>VLOOKUP($C231,'2023'!$C$295:$U$572,19,FALSE)</f>
        <v>210374.90999999997</v>
      </c>
      <c r="F231" s="81">
        <f>VLOOKUP($C231,'2023'!$C$8:$U$285,19,FALSE)</f>
        <v>194776.62</v>
      </c>
      <c r="G231" s="82">
        <f t="shared" si="30"/>
        <v>0.92585479893966449</v>
      </c>
      <c r="H231" s="83">
        <f t="shared" si="31"/>
        <v>3.1544815858517153E-5</v>
      </c>
      <c r="I231" s="84">
        <f t="shared" si="32"/>
        <v>-15598.289999999979</v>
      </c>
      <c r="J231" s="85">
        <f t="shared" si="33"/>
        <v>-7.4145201060335481E-2</v>
      </c>
      <c r="K231" s="80">
        <f>VLOOKUP($C231,'2023'!$C$295:$U$572,VLOOKUP($L$4,Master!$D$9:$G$20,4,FALSE),FALSE)</f>
        <v>23374.99</v>
      </c>
      <c r="L231" s="81">
        <f>VLOOKUP($C231,'2023'!$C$8:$U$285,VLOOKUP($L$4,Master!$D$9:$G$20,4,FALSE),FALSE)</f>
        <v>0</v>
      </c>
      <c r="M231" s="148">
        <f t="shared" si="34"/>
        <v>0</v>
      </c>
      <c r="N231" s="148">
        <f t="shared" si="35"/>
        <v>0</v>
      </c>
      <c r="O231" s="81">
        <f t="shared" si="36"/>
        <v>-23374.99</v>
      </c>
      <c r="P231" s="85">
        <f t="shared" si="37"/>
        <v>-1</v>
      </c>
      <c r="Q231" s="76"/>
    </row>
    <row r="232" spans="2:17" s="77" customFormat="1" ht="13" x14ac:dyDescent="0.3">
      <c r="B232" s="70"/>
      <c r="C232" s="78" t="s">
        <v>270</v>
      </c>
      <c r="D232" s="79" t="s">
        <v>532</v>
      </c>
      <c r="E232" s="80">
        <f>VLOOKUP($C232,'2023'!$C$295:$U$572,19,FALSE)</f>
        <v>25933516.869999997</v>
      </c>
      <c r="F232" s="81">
        <f>VLOOKUP($C232,'2023'!$C$8:$U$285,19,FALSE)</f>
        <v>26686962.980000004</v>
      </c>
      <c r="G232" s="82">
        <f t="shared" si="30"/>
        <v>1.0290529862870854</v>
      </c>
      <c r="H232" s="83">
        <f t="shared" si="31"/>
        <v>4.322055352573447E-3</v>
      </c>
      <c r="I232" s="84">
        <f t="shared" si="32"/>
        <v>753446.11000000685</v>
      </c>
      <c r="J232" s="85">
        <f t="shared" si="33"/>
        <v>2.9052986287085362E-2</v>
      </c>
      <c r="K232" s="80">
        <f>VLOOKUP($C232,'2023'!$C$295:$U$572,VLOOKUP($L$4,Master!$D$9:$G$20,4,FALSE),FALSE)</f>
        <v>2948851.95</v>
      </c>
      <c r="L232" s="81">
        <f>VLOOKUP($C232,'2023'!$C$8:$U$285,VLOOKUP($L$4,Master!$D$9:$G$20,4,FALSE),FALSE)</f>
        <v>2926027.4500000011</v>
      </c>
      <c r="M232" s="148">
        <f t="shared" si="34"/>
        <v>0.99225986913313868</v>
      </c>
      <c r="N232" s="148">
        <f t="shared" si="35"/>
        <v>4.7388129595439397E-4</v>
      </c>
      <c r="O232" s="81">
        <f t="shared" si="36"/>
        <v>-22824.499999999069</v>
      </c>
      <c r="P232" s="85">
        <f t="shared" si="37"/>
        <v>-7.7401308668612768E-3</v>
      </c>
      <c r="Q232" s="76"/>
    </row>
    <row r="233" spans="2:17" s="77" customFormat="1" ht="13" x14ac:dyDescent="0.3">
      <c r="B233" s="70"/>
      <c r="C233" s="78" t="s">
        <v>271</v>
      </c>
      <c r="D233" s="79" t="s">
        <v>533</v>
      </c>
      <c r="E233" s="80">
        <f>VLOOKUP($C233,'2023'!$C$295:$U$572,19,FALSE)</f>
        <v>83832103.570000023</v>
      </c>
      <c r="F233" s="81">
        <f>VLOOKUP($C233,'2023'!$C$8:$U$285,19,FALSE)</f>
        <v>82575342.969999999</v>
      </c>
      <c r="G233" s="82">
        <f t="shared" si="30"/>
        <v>0.9850085999696927</v>
      </c>
      <c r="H233" s="83">
        <f t="shared" si="31"/>
        <v>1.3373391469892786E-2</v>
      </c>
      <c r="I233" s="84">
        <f t="shared" si="32"/>
        <v>-1256760.6000000238</v>
      </c>
      <c r="J233" s="85">
        <f t="shared" si="33"/>
        <v>-1.4991400030307309E-2</v>
      </c>
      <c r="K233" s="80">
        <f>VLOOKUP($C233,'2023'!$C$295:$U$572,VLOOKUP($L$4,Master!$D$9:$G$20,4,FALSE),FALSE)</f>
        <v>9549131.950000003</v>
      </c>
      <c r="L233" s="81">
        <f>VLOOKUP($C233,'2023'!$C$8:$U$285,VLOOKUP($L$4,Master!$D$9:$G$20,4,FALSE),FALSE)</f>
        <v>8773670.7299999967</v>
      </c>
      <c r="M233" s="148">
        <f t="shared" si="34"/>
        <v>0.91879249087138171</v>
      </c>
      <c r="N233" s="148">
        <f t="shared" si="35"/>
        <v>1.4209294091924978E-3</v>
      </c>
      <c r="O233" s="81">
        <f t="shared" si="36"/>
        <v>-775461.22000000626</v>
      </c>
      <c r="P233" s="85">
        <f t="shared" si="37"/>
        <v>-8.1207509128618335E-2</v>
      </c>
      <c r="Q233" s="76"/>
    </row>
    <row r="234" spans="2:17" s="77" customFormat="1" ht="13" x14ac:dyDescent="0.3">
      <c r="B234" s="70"/>
      <c r="C234" s="78" t="s">
        <v>272</v>
      </c>
      <c r="D234" s="79" t="s">
        <v>534</v>
      </c>
      <c r="E234" s="80">
        <f>VLOOKUP($C234,'2023'!$C$295:$U$572,19,FALSE)</f>
        <v>32654270.799999993</v>
      </c>
      <c r="F234" s="81">
        <f>VLOOKUP($C234,'2023'!$C$8:$U$285,19,FALSE)</f>
        <v>31925789.260000009</v>
      </c>
      <c r="G234" s="82">
        <f t="shared" si="30"/>
        <v>0.97769107923242971</v>
      </c>
      <c r="H234" s="83">
        <f t="shared" si="31"/>
        <v>5.1705032325980648E-3</v>
      </c>
      <c r="I234" s="84">
        <f t="shared" si="32"/>
        <v>-728481.5399999842</v>
      </c>
      <c r="J234" s="85">
        <f t="shared" si="33"/>
        <v>-2.2308920767570298E-2</v>
      </c>
      <c r="K234" s="80">
        <f>VLOOKUP($C234,'2023'!$C$295:$U$572,VLOOKUP($L$4,Master!$D$9:$G$20,4,FALSE),FALSE)</f>
        <v>3700423.06</v>
      </c>
      <c r="L234" s="81">
        <f>VLOOKUP($C234,'2023'!$C$8:$U$285,VLOOKUP($L$4,Master!$D$9:$G$20,4,FALSE),FALSE)</f>
        <v>3790559.629999999</v>
      </c>
      <c r="M234" s="148">
        <f t="shared" si="34"/>
        <v>1.0243584499767977</v>
      </c>
      <c r="N234" s="148">
        <f t="shared" si="35"/>
        <v>6.138955770414276E-4</v>
      </c>
      <c r="O234" s="81">
        <f t="shared" si="36"/>
        <v>90136.569999998901</v>
      </c>
      <c r="P234" s="85">
        <f t="shared" si="37"/>
        <v>2.4358449976797761E-2</v>
      </c>
      <c r="Q234" s="76"/>
    </row>
    <row r="235" spans="2:17" s="77" customFormat="1" ht="13" x14ac:dyDescent="0.3">
      <c r="B235" s="70"/>
      <c r="C235" s="78" t="s">
        <v>273</v>
      </c>
      <c r="D235" s="79" t="s">
        <v>535</v>
      </c>
      <c r="E235" s="80">
        <f>VLOOKUP($C235,'2023'!$C$295:$U$572,19,FALSE)</f>
        <v>10695088.75</v>
      </c>
      <c r="F235" s="81">
        <f>VLOOKUP($C235,'2023'!$C$8:$U$285,19,FALSE)</f>
        <v>9199914.6999999993</v>
      </c>
      <c r="G235" s="82">
        <f t="shared" si="30"/>
        <v>0.86019993990232191</v>
      </c>
      <c r="H235" s="83">
        <f t="shared" si="31"/>
        <v>1.4899612444530818E-3</v>
      </c>
      <c r="I235" s="84">
        <f t="shared" si="32"/>
        <v>-1495174.0500000007</v>
      </c>
      <c r="J235" s="85">
        <f t="shared" si="33"/>
        <v>-0.13980006009767809</v>
      </c>
      <c r="K235" s="80">
        <f>VLOOKUP($C235,'2023'!$C$295:$U$572,VLOOKUP($L$4,Master!$D$9:$G$20,4,FALSE),FALSE)</f>
        <v>1262378.75</v>
      </c>
      <c r="L235" s="81">
        <f>VLOOKUP($C235,'2023'!$C$8:$U$285,VLOOKUP($L$4,Master!$D$9:$G$20,4,FALSE),FALSE)</f>
        <v>1208035.6399999999</v>
      </c>
      <c r="M235" s="148">
        <f t="shared" si="34"/>
        <v>0.95695181814491082</v>
      </c>
      <c r="N235" s="148">
        <f t="shared" si="35"/>
        <v>1.9564597544780227E-4</v>
      </c>
      <c r="O235" s="81">
        <f t="shared" si="36"/>
        <v>-54343.110000000102</v>
      </c>
      <c r="P235" s="85">
        <f t="shared" si="37"/>
        <v>-4.3048181855089136E-2</v>
      </c>
      <c r="Q235" s="76"/>
    </row>
    <row r="236" spans="2:17" s="77" customFormat="1" ht="13" x14ac:dyDescent="0.3">
      <c r="B236" s="70"/>
      <c r="C236" s="78" t="s">
        <v>274</v>
      </c>
      <c r="D236" s="79" t="s">
        <v>536</v>
      </c>
      <c r="E236" s="80">
        <f>VLOOKUP($C236,'2023'!$C$295:$U$572,19,FALSE)</f>
        <v>27287793.409999993</v>
      </c>
      <c r="F236" s="81">
        <f>VLOOKUP($C236,'2023'!$C$8:$U$285,19,FALSE)</f>
        <v>27143112.810000002</v>
      </c>
      <c r="G236" s="82">
        <f t="shared" si="30"/>
        <v>0.99469797363875634</v>
      </c>
      <c r="H236" s="83">
        <f t="shared" si="31"/>
        <v>4.3959305558254787E-3</v>
      </c>
      <c r="I236" s="84">
        <f t="shared" si="32"/>
        <v>-144680.59999999031</v>
      </c>
      <c r="J236" s="85">
        <f t="shared" si="33"/>
        <v>-5.3020263612436353E-3</v>
      </c>
      <c r="K236" s="80">
        <f>VLOOKUP($C236,'2023'!$C$295:$U$572,VLOOKUP($L$4,Master!$D$9:$G$20,4,FALSE),FALSE)</f>
        <v>3037683.4899999998</v>
      </c>
      <c r="L236" s="81">
        <f>VLOOKUP($C236,'2023'!$C$8:$U$285,VLOOKUP($L$4,Master!$D$9:$G$20,4,FALSE),FALSE)</f>
        <v>3020685.29</v>
      </c>
      <c r="M236" s="148">
        <f t="shared" si="34"/>
        <v>0.99440422280466101</v>
      </c>
      <c r="N236" s="148">
        <f t="shared" si="35"/>
        <v>4.892114938619506E-4</v>
      </c>
      <c r="O236" s="81">
        <f t="shared" si="36"/>
        <v>-16998.199999999721</v>
      </c>
      <c r="P236" s="85">
        <f t="shared" si="37"/>
        <v>-5.5957771953389791E-3</v>
      </c>
      <c r="Q236" s="76"/>
    </row>
    <row r="237" spans="2:17" s="77" customFormat="1" ht="13" x14ac:dyDescent="0.3">
      <c r="B237" s="70"/>
      <c r="C237" s="78" t="s">
        <v>275</v>
      </c>
      <c r="D237" s="79" t="s">
        <v>537</v>
      </c>
      <c r="E237" s="80">
        <f>VLOOKUP($C237,'2023'!$C$295:$U$572,19,FALSE)</f>
        <v>4198253.3100000005</v>
      </c>
      <c r="F237" s="81">
        <f>VLOOKUP($C237,'2023'!$C$8:$U$285,19,FALSE)</f>
        <v>2778673.85</v>
      </c>
      <c r="G237" s="82">
        <f t="shared" si="30"/>
        <v>0.66186426707063084</v>
      </c>
      <c r="H237" s="83">
        <f t="shared" si="31"/>
        <v>4.5001681890324878E-4</v>
      </c>
      <c r="I237" s="84">
        <f t="shared" si="32"/>
        <v>-1419579.4600000004</v>
      </c>
      <c r="J237" s="85">
        <f t="shared" si="33"/>
        <v>-0.33813573292936921</v>
      </c>
      <c r="K237" s="80">
        <f>VLOOKUP($C237,'2023'!$C$295:$U$572,VLOOKUP($L$4,Master!$D$9:$G$20,4,FALSE),FALSE)</f>
        <v>538093.33000000007</v>
      </c>
      <c r="L237" s="81">
        <f>VLOOKUP($C237,'2023'!$C$8:$U$285,VLOOKUP($L$4,Master!$D$9:$G$20,4,FALSE),FALSE)</f>
        <v>201662.61</v>
      </c>
      <c r="M237" s="148">
        <f t="shared" si="34"/>
        <v>0.37477255107399299</v>
      </c>
      <c r="N237" s="148">
        <f t="shared" si="35"/>
        <v>3.2660028179963072E-5</v>
      </c>
      <c r="O237" s="81">
        <f t="shared" si="36"/>
        <v>-336430.72000000009</v>
      </c>
      <c r="P237" s="85">
        <f t="shared" si="37"/>
        <v>-0.62522744892600701</v>
      </c>
      <c r="Q237" s="76"/>
    </row>
    <row r="238" spans="2:17" s="77" customFormat="1" ht="13" x14ac:dyDescent="0.3">
      <c r="B238" s="70"/>
      <c r="C238" s="78" t="s">
        <v>276</v>
      </c>
      <c r="D238" s="79" t="s">
        <v>538</v>
      </c>
      <c r="E238" s="80">
        <f>VLOOKUP($C238,'2023'!$C$295:$U$572,19,FALSE)</f>
        <v>6429063.9900000021</v>
      </c>
      <c r="F238" s="81">
        <f>VLOOKUP($C238,'2023'!$C$8:$U$285,19,FALSE)</f>
        <v>6138330.6699999999</v>
      </c>
      <c r="G238" s="82">
        <f t="shared" si="30"/>
        <v>0.95477828180708435</v>
      </c>
      <c r="H238" s="83">
        <f t="shared" si="31"/>
        <v>9.941260437923104E-4</v>
      </c>
      <c r="I238" s="84">
        <f t="shared" si="32"/>
        <v>-290733.32000000216</v>
      </c>
      <c r="J238" s="85">
        <f t="shared" si="33"/>
        <v>-4.5221718192915678E-2</v>
      </c>
      <c r="K238" s="80">
        <f>VLOOKUP($C238,'2023'!$C$295:$U$572,VLOOKUP($L$4,Master!$D$9:$G$20,4,FALSE),FALSE)</f>
        <v>844207.1100000001</v>
      </c>
      <c r="L238" s="81">
        <f>VLOOKUP($C238,'2023'!$C$8:$U$285,VLOOKUP($L$4,Master!$D$9:$G$20,4,FALSE),FALSE)</f>
        <v>792019.29</v>
      </c>
      <c r="M238" s="148">
        <f t="shared" si="34"/>
        <v>0.93818125980957434</v>
      </c>
      <c r="N238" s="148">
        <f t="shared" si="35"/>
        <v>1.2827054222135849E-4</v>
      </c>
      <c r="O238" s="81">
        <f t="shared" si="36"/>
        <v>-52187.820000000065</v>
      </c>
      <c r="P238" s="85">
        <f t="shared" si="37"/>
        <v>-6.1818740190425617E-2</v>
      </c>
      <c r="Q238" s="76"/>
    </row>
    <row r="239" spans="2:17" s="77" customFormat="1" ht="13" x14ac:dyDescent="0.3">
      <c r="B239" s="70"/>
      <c r="C239" s="78" t="s">
        <v>277</v>
      </c>
      <c r="D239" s="79" t="s">
        <v>539</v>
      </c>
      <c r="E239" s="80">
        <f>VLOOKUP($C239,'2023'!$C$295:$U$572,19,FALSE)</f>
        <v>1762849.7499999998</v>
      </c>
      <c r="F239" s="81">
        <f>VLOOKUP($C239,'2023'!$C$8:$U$285,19,FALSE)</f>
        <v>1751313.5599999998</v>
      </c>
      <c r="G239" s="82">
        <f t="shared" si="30"/>
        <v>0.99345594257253067</v>
      </c>
      <c r="H239" s="83">
        <f t="shared" si="31"/>
        <v>2.8363190490072229E-4</v>
      </c>
      <c r="I239" s="84">
        <f t="shared" si="32"/>
        <v>-11536.189999999944</v>
      </c>
      <c r="J239" s="85">
        <f t="shared" si="33"/>
        <v>-6.5440574274693263E-3</v>
      </c>
      <c r="K239" s="80">
        <f>VLOOKUP($C239,'2023'!$C$295:$U$572,VLOOKUP($L$4,Master!$D$9:$G$20,4,FALSE),FALSE)</f>
        <v>223954.90999999997</v>
      </c>
      <c r="L239" s="81">
        <f>VLOOKUP($C239,'2023'!$C$8:$U$285,VLOOKUP($L$4,Master!$D$9:$G$20,4,FALSE),FALSE)</f>
        <v>212390.30000000002</v>
      </c>
      <c r="M239" s="148">
        <f t="shared" si="34"/>
        <v>0.94836188230925611</v>
      </c>
      <c r="N239" s="148">
        <f t="shared" si="35"/>
        <v>3.4397418456256275E-5</v>
      </c>
      <c r="O239" s="81">
        <f t="shared" si="36"/>
        <v>-11564.609999999957</v>
      </c>
      <c r="P239" s="85">
        <f t="shared" si="37"/>
        <v>-5.1638117690743904E-2</v>
      </c>
      <c r="Q239" s="76"/>
    </row>
    <row r="240" spans="2:17" s="77" customFormat="1" ht="13" x14ac:dyDescent="0.3">
      <c r="B240" s="70"/>
      <c r="C240" s="78" t="s">
        <v>278</v>
      </c>
      <c r="D240" s="79" t="s">
        <v>540</v>
      </c>
      <c r="E240" s="80">
        <f>VLOOKUP($C240,'2023'!$C$295:$U$572,19,FALSE)</f>
        <v>4276501.4400000004</v>
      </c>
      <c r="F240" s="81">
        <f>VLOOKUP($C240,'2023'!$C$8:$U$285,19,FALSE)</f>
        <v>5854708.0599999996</v>
      </c>
      <c r="G240" s="82">
        <f t="shared" si="30"/>
        <v>1.3690415266176079</v>
      </c>
      <c r="H240" s="83">
        <f t="shared" si="31"/>
        <v>9.4819228128137844E-4</v>
      </c>
      <c r="I240" s="84">
        <f t="shared" si="32"/>
        <v>1578206.6199999992</v>
      </c>
      <c r="J240" s="85">
        <f t="shared" si="33"/>
        <v>0.36904152661760803</v>
      </c>
      <c r="K240" s="80">
        <f>VLOOKUP($C240,'2023'!$C$295:$U$572,VLOOKUP($L$4,Master!$D$9:$G$20,4,FALSE),FALSE)</f>
        <v>639500.16</v>
      </c>
      <c r="L240" s="81">
        <f>VLOOKUP($C240,'2023'!$C$8:$U$285,VLOOKUP($L$4,Master!$D$9:$G$20,4,FALSE),FALSE)</f>
        <v>167973.1</v>
      </c>
      <c r="M240" s="148">
        <f t="shared" si="34"/>
        <v>0.26266310863784614</v>
      </c>
      <c r="N240" s="148">
        <f t="shared" si="35"/>
        <v>2.7203883652382342E-5</v>
      </c>
      <c r="O240" s="81">
        <f t="shared" si="36"/>
        <v>-471527.06000000006</v>
      </c>
      <c r="P240" s="85">
        <f t="shared" si="37"/>
        <v>-0.73733689136215386</v>
      </c>
      <c r="Q240" s="76"/>
    </row>
    <row r="241" spans="2:17" s="77" customFormat="1" ht="13" x14ac:dyDescent="0.3">
      <c r="B241" s="70"/>
      <c r="C241" s="78" t="s">
        <v>279</v>
      </c>
      <c r="D241" s="79" t="s">
        <v>541</v>
      </c>
      <c r="E241" s="80">
        <f>VLOOKUP($C241,'2023'!$C$295:$U$572,19,FALSE)</f>
        <v>0</v>
      </c>
      <c r="F241" s="81">
        <f>VLOOKUP($C241,'2023'!$C$8:$U$285,19,FALSE)</f>
        <v>0</v>
      </c>
      <c r="G241" s="82">
        <f t="shared" si="30"/>
        <v>0</v>
      </c>
      <c r="H241" s="83">
        <f t="shared" si="31"/>
        <v>0</v>
      </c>
      <c r="I241" s="84">
        <f t="shared" si="32"/>
        <v>0</v>
      </c>
      <c r="J241" s="85">
        <f t="shared" si="33"/>
        <v>0</v>
      </c>
      <c r="K241" s="80">
        <f>VLOOKUP($C241,'2023'!$C$295:$U$572,VLOOKUP($L$4,Master!$D$9:$G$20,4,FALSE),FALSE)</f>
        <v>0</v>
      </c>
      <c r="L241" s="81">
        <f>VLOOKUP($C241,'2023'!$C$8:$U$285,VLOOKUP($L$4,Master!$D$9:$G$20,4,FALSE),FALSE)</f>
        <v>0</v>
      </c>
      <c r="M241" s="148">
        <f t="shared" si="34"/>
        <v>0</v>
      </c>
      <c r="N241" s="148">
        <f t="shared" si="35"/>
        <v>0</v>
      </c>
      <c r="O241" s="81">
        <f t="shared" si="36"/>
        <v>0</v>
      </c>
      <c r="P241" s="85">
        <f t="shared" si="37"/>
        <v>0</v>
      </c>
      <c r="Q241" s="76"/>
    </row>
    <row r="242" spans="2:17" s="77" customFormat="1" ht="13" x14ac:dyDescent="0.3">
      <c r="B242" s="70"/>
      <c r="C242" s="78" t="s">
        <v>280</v>
      </c>
      <c r="D242" s="79" t="s">
        <v>542</v>
      </c>
      <c r="E242" s="80">
        <f>VLOOKUP($C242,'2023'!$C$295:$U$572,19,FALSE)</f>
        <v>515383.23</v>
      </c>
      <c r="F242" s="81">
        <f>VLOOKUP($C242,'2023'!$C$8:$U$285,19,FALSE)</f>
        <v>435805.75999999995</v>
      </c>
      <c r="G242" s="82">
        <f t="shared" si="30"/>
        <v>0.84559553868293302</v>
      </c>
      <c r="H242" s="83">
        <f t="shared" si="31"/>
        <v>7.0580403588896439E-5</v>
      </c>
      <c r="I242" s="84">
        <f t="shared" si="32"/>
        <v>-79577.47000000003</v>
      </c>
      <c r="J242" s="85">
        <f t="shared" si="33"/>
        <v>-0.15440446131706698</v>
      </c>
      <c r="K242" s="80">
        <f>VLOOKUP($C242,'2023'!$C$295:$U$572,VLOOKUP($L$4,Master!$D$9:$G$20,4,FALSE),FALSE)</f>
        <v>55690.770000000004</v>
      </c>
      <c r="L242" s="81">
        <f>VLOOKUP($C242,'2023'!$C$8:$U$285,VLOOKUP($L$4,Master!$D$9:$G$20,4,FALSE),FALSE)</f>
        <v>48955.809999999983</v>
      </c>
      <c r="M242" s="148">
        <f t="shared" si="34"/>
        <v>0.87906505871619267</v>
      </c>
      <c r="N242" s="148">
        <f t="shared" si="35"/>
        <v>7.9285799889871377E-6</v>
      </c>
      <c r="O242" s="81">
        <f t="shared" si="36"/>
        <v>-6734.960000000021</v>
      </c>
      <c r="P242" s="85">
        <f t="shared" si="37"/>
        <v>-0.12093494128380736</v>
      </c>
      <c r="Q242" s="76"/>
    </row>
    <row r="243" spans="2:17" s="77" customFormat="1" ht="13" x14ac:dyDescent="0.3">
      <c r="B243" s="70"/>
      <c r="C243" s="78" t="s">
        <v>281</v>
      </c>
      <c r="D243" s="79" t="s">
        <v>529</v>
      </c>
      <c r="E243" s="80">
        <f>VLOOKUP($C243,'2023'!$C$295:$U$572,19,FALSE)</f>
        <v>2708362.44</v>
      </c>
      <c r="F243" s="81">
        <f>VLOOKUP($C243,'2023'!$C$8:$U$285,19,FALSE)</f>
        <v>0</v>
      </c>
      <c r="G243" s="82">
        <f t="shared" si="30"/>
        <v>0</v>
      </c>
      <c r="H243" s="83">
        <f t="shared" si="31"/>
        <v>0</v>
      </c>
      <c r="I243" s="84">
        <f t="shared" si="32"/>
        <v>-2708362.44</v>
      </c>
      <c r="J243" s="85">
        <f t="shared" si="33"/>
        <v>-1</v>
      </c>
      <c r="K243" s="80">
        <f>VLOOKUP($C243,'2023'!$C$295:$U$572,VLOOKUP($L$4,Master!$D$9:$G$20,4,FALSE),FALSE)</f>
        <v>300929.15999999997</v>
      </c>
      <c r="L243" s="81">
        <f>VLOOKUP($C243,'2023'!$C$8:$U$285,VLOOKUP($L$4,Master!$D$9:$G$20,4,FALSE),FALSE)</f>
        <v>0</v>
      </c>
      <c r="M243" s="148">
        <f t="shared" si="34"/>
        <v>0</v>
      </c>
      <c r="N243" s="148">
        <f t="shared" si="35"/>
        <v>0</v>
      </c>
      <c r="O243" s="81">
        <f t="shared" si="36"/>
        <v>-300929.15999999997</v>
      </c>
      <c r="P243" s="85">
        <f t="shared" si="37"/>
        <v>-1</v>
      </c>
      <c r="Q243" s="76"/>
    </row>
    <row r="244" spans="2:17" s="77" customFormat="1" ht="13" x14ac:dyDescent="0.3">
      <c r="B244" s="70"/>
      <c r="C244" s="78" t="s">
        <v>282</v>
      </c>
      <c r="D244" s="79" t="s">
        <v>543</v>
      </c>
      <c r="E244" s="80">
        <f>VLOOKUP($C244,'2023'!$C$295:$U$572,19,FALSE)</f>
        <v>324374.48999999993</v>
      </c>
      <c r="F244" s="81">
        <f>VLOOKUP($C244,'2023'!$C$8:$U$285,19,FALSE)</f>
        <v>143170.41</v>
      </c>
      <c r="G244" s="82">
        <f t="shared" si="30"/>
        <v>0.4413738268998898</v>
      </c>
      <c r="H244" s="83">
        <f t="shared" si="31"/>
        <v>2.3186993489456807E-5</v>
      </c>
      <c r="I244" s="84">
        <f t="shared" si="32"/>
        <v>-181204.07999999993</v>
      </c>
      <c r="J244" s="85">
        <f t="shared" si="33"/>
        <v>-0.5586261731001102</v>
      </c>
      <c r="K244" s="80">
        <f>VLOOKUP($C244,'2023'!$C$295:$U$572,VLOOKUP($L$4,Master!$D$9:$G$20,4,FALSE),FALSE)</f>
        <v>36041.61</v>
      </c>
      <c r="L244" s="81">
        <f>VLOOKUP($C244,'2023'!$C$8:$U$285,VLOOKUP($L$4,Master!$D$9:$G$20,4,FALSE),FALSE)</f>
        <v>7980</v>
      </c>
      <c r="M244" s="148">
        <f t="shared" si="34"/>
        <v>0.22141075273829333</v>
      </c>
      <c r="N244" s="148">
        <f t="shared" si="35"/>
        <v>1.2923914099698766E-6</v>
      </c>
      <c r="O244" s="81">
        <f t="shared" si="36"/>
        <v>-28061.61</v>
      </c>
      <c r="P244" s="85">
        <f t="shared" si="37"/>
        <v>-0.77858924726170664</v>
      </c>
      <c r="Q244" s="76"/>
    </row>
    <row r="245" spans="2:17" s="77" customFormat="1" ht="13" x14ac:dyDescent="0.3">
      <c r="B245" s="70"/>
      <c r="C245" s="78" t="s">
        <v>283</v>
      </c>
      <c r="D245" s="79" t="s">
        <v>544</v>
      </c>
      <c r="E245" s="80">
        <f>VLOOKUP($C245,'2023'!$C$295:$U$572,19,FALSE)</f>
        <v>3880390.6899999995</v>
      </c>
      <c r="F245" s="81">
        <f>VLOOKUP($C245,'2023'!$C$8:$U$285,19,FALSE)</f>
        <v>2823060.3100000005</v>
      </c>
      <c r="G245" s="82">
        <f t="shared" si="30"/>
        <v>0.72751960705276331</v>
      </c>
      <c r="H245" s="83">
        <f t="shared" si="31"/>
        <v>4.5720537524697967E-4</v>
      </c>
      <c r="I245" s="84">
        <f t="shared" si="32"/>
        <v>-1057330.379999999</v>
      </c>
      <c r="J245" s="85">
        <f t="shared" si="33"/>
        <v>-0.27248039294723675</v>
      </c>
      <c r="K245" s="80">
        <f>VLOOKUP($C245,'2023'!$C$295:$U$572,VLOOKUP($L$4,Master!$D$9:$G$20,4,FALSE),FALSE)</f>
        <v>173088.55</v>
      </c>
      <c r="L245" s="81">
        <f>VLOOKUP($C245,'2023'!$C$8:$U$285,VLOOKUP($L$4,Master!$D$9:$G$20,4,FALSE),FALSE)</f>
        <v>70888.7</v>
      </c>
      <c r="M245" s="148">
        <f t="shared" si="34"/>
        <v>0.40955164278630796</v>
      </c>
      <c r="N245" s="148">
        <f t="shared" si="35"/>
        <v>1.1480695105755838E-5</v>
      </c>
      <c r="O245" s="81">
        <f t="shared" si="36"/>
        <v>-102199.84999999999</v>
      </c>
      <c r="P245" s="85">
        <f t="shared" si="37"/>
        <v>-0.59044835721369204</v>
      </c>
      <c r="Q245" s="76"/>
    </row>
    <row r="246" spans="2:17" s="77" customFormat="1" ht="13" x14ac:dyDescent="0.3">
      <c r="B246" s="70"/>
      <c r="C246" s="78" t="s">
        <v>284</v>
      </c>
      <c r="D246" s="79" t="s">
        <v>545</v>
      </c>
      <c r="E246" s="80">
        <f>VLOOKUP($C246,'2023'!$C$295:$U$572,19,FALSE)</f>
        <v>266365.54000000004</v>
      </c>
      <c r="F246" s="81">
        <f>VLOOKUP($C246,'2023'!$C$8:$U$285,19,FALSE)</f>
        <v>193849.55</v>
      </c>
      <c r="G246" s="82">
        <f t="shared" si="30"/>
        <v>0.7277576145923379</v>
      </c>
      <c r="H246" s="83">
        <f t="shared" si="31"/>
        <v>3.1394673339163667E-5</v>
      </c>
      <c r="I246" s="84">
        <f t="shared" si="32"/>
        <v>-72515.990000000049</v>
      </c>
      <c r="J246" s="85">
        <f t="shared" si="33"/>
        <v>-0.2722423854076621</v>
      </c>
      <c r="K246" s="80">
        <f>VLOOKUP($C246,'2023'!$C$295:$U$572,VLOOKUP($L$4,Master!$D$9:$G$20,4,FALSE),FALSE)</f>
        <v>33788.860000000008</v>
      </c>
      <c r="L246" s="81">
        <f>VLOOKUP($C246,'2023'!$C$8:$U$285,VLOOKUP($L$4,Master!$D$9:$G$20,4,FALSE),FALSE)</f>
        <v>35445.86</v>
      </c>
      <c r="M246" s="148">
        <f t="shared" si="34"/>
        <v>1.0490398314710823</v>
      </c>
      <c r="N246" s="148">
        <f t="shared" si="35"/>
        <v>5.7405921031321867E-6</v>
      </c>
      <c r="O246" s="81">
        <f t="shared" si="36"/>
        <v>1656.9999999999927</v>
      </c>
      <c r="P246" s="85">
        <f t="shared" si="37"/>
        <v>4.9039831471082256E-2</v>
      </c>
      <c r="Q246" s="76"/>
    </row>
    <row r="247" spans="2:17" s="77" customFormat="1" ht="13" x14ac:dyDescent="0.3">
      <c r="B247" s="70"/>
      <c r="C247" s="78" t="s">
        <v>285</v>
      </c>
      <c r="D247" s="79" t="s">
        <v>546</v>
      </c>
      <c r="E247" s="80">
        <f>VLOOKUP($C247,'2023'!$C$295:$U$572,19,FALSE)</f>
        <v>1417574.97</v>
      </c>
      <c r="F247" s="81">
        <f>VLOOKUP($C247,'2023'!$C$8:$U$285,19,FALSE)</f>
        <v>2628282.34</v>
      </c>
      <c r="G247" s="82">
        <f t="shared" si="30"/>
        <v>1.8540693759568849</v>
      </c>
      <c r="H247" s="83">
        <f t="shared" si="31"/>
        <v>4.2566034075081782E-4</v>
      </c>
      <c r="I247" s="84">
        <f t="shared" si="32"/>
        <v>1210707.3699999999</v>
      </c>
      <c r="J247" s="85">
        <f t="shared" si="33"/>
        <v>0.85406937595688492</v>
      </c>
      <c r="K247" s="80">
        <f>VLOOKUP($C247,'2023'!$C$295:$U$572,VLOOKUP($L$4,Master!$D$9:$G$20,4,FALSE),FALSE)</f>
        <v>157508.32999999999</v>
      </c>
      <c r="L247" s="81">
        <f>VLOOKUP($C247,'2023'!$C$8:$U$285,VLOOKUP($L$4,Master!$D$9:$G$20,4,FALSE),FALSE)</f>
        <v>0</v>
      </c>
      <c r="M247" s="148">
        <f t="shared" si="34"/>
        <v>0</v>
      </c>
      <c r="N247" s="148">
        <f t="shared" si="35"/>
        <v>0</v>
      </c>
      <c r="O247" s="81">
        <f t="shared" si="36"/>
        <v>-157508.32999999999</v>
      </c>
      <c r="P247" s="85">
        <f t="shared" si="37"/>
        <v>-1</v>
      </c>
      <c r="Q247" s="76"/>
    </row>
    <row r="248" spans="2:17" s="77" customFormat="1" ht="13" x14ac:dyDescent="0.3">
      <c r="B248" s="70"/>
      <c r="C248" s="78" t="s">
        <v>286</v>
      </c>
      <c r="D248" s="79" t="s">
        <v>547</v>
      </c>
      <c r="E248" s="80">
        <f>VLOOKUP($C248,'2023'!$C$295:$U$572,19,FALSE)</f>
        <v>7189672.2199999997</v>
      </c>
      <c r="F248" s="81">
        <f>VLOOKUP($C248,'2023'!$C$8:$U$285,19,FALSE)</f>
        <v>4899381.1800000016</v>
      </c>
      <c r="G248" s="82">
        <f t="shared" si="30"/>
        <v>0.68144708549731381</v>
      </c>
      <c r="H248" s="83">
        <f t="shared" si="31"/>
        <v>7.934734525313383E-4</v>
      </c>
      <c r="I248" s="84">
        <f t="shared" si="32"/>
        <v>-2290291.0399999982</v>
      </c>
      <c r="J248" s="85">
        <f t="shared" si="33"/>
        <v>-0.31855291450268625</v>
      </c>
      <c r="K248" s="80">
        <f>VLOOKUP($C248,'2023'!$C$295:$U$572,VLOOKUP($L$4,Master!$D$9:$G$20,4,FALSE),FALSE)</f>
        <v>583413.58000000007</v>
      </c>
      <c r="L248" s="81">
        <f>VLOOKUP($C248,'2023'!$C$8:$U$285,VLOOKUP($L$4,Master!$D$9:$G$20,4,FALSE),FALSE)</f>
        <v>367985.64999999997</v>
      </c>
      <c r="M248" s="148">
        <f t="shared" si="34"/>
        <v>0.63074577386422837</v>
      </c>
      <c r="N248" s="148">
        <f t="shared" si="35"/>
        <v>5.9596678327341037E-5</v>
      </c>
      <c r="O248" s="81">
        <f t="shared" si="36"/>
        <v>-215427.93000000011</v>
      </c>
      <c r="P248" s="85">
        <f t="shared" si="37"/>
        <v>-0.36925422613577163</v>
      </c>
      <c r="Q248" s="76"/>
    </row>
    <row r="249" spans="2:17" s="77" customFormat="1" ht="13" x14ac:dyDescent="0.3">
      <c r="B249" s="70"/>
      <c r="C249" s="78" t="s">
        <v>287</v>
      </c>
      <c r="D249" s="79" t="s">
        <v>542</v>
      </c>
      <c r="E249" s="80">
        <f>VLOOKUP($C249,'2023'!$C$295:$U$572,19,FALSE)</f>
        <v>30750.659999999989</v>
      </c>
      <c r="F249" s="81">
        <f>VLOOKUP($C249,'2023'!$C$8:$U$285,19,FALSE)</f>
        <v>5810.58</v>
      </c>
      <c r="G249" s="82">
        <f t="shared" si="30"/>
        <v>0.18895789553785194</v>
      </c>
      <c r="H249" s="83">
        <f t="shared" si="31"/>
        <v>9.4104557380235154E-7</v>
      </c>
      <c r="I249" s="84">
        <f t="shared" si="32"/>
        <v>-24940.079999999987</v>
      </c>
      <c r="J249" s="85">
        <f t="shared" si="33"/>
        <v>-0.81104210446214797</v>
      </c>
      <c r="K249" s="80">
        <f>VLOOKUP($C249,'2023'!$C$295:$U$572,VLOOKUP($L$4,Master!$D$9:$G$20,4,FALSE),FALSE)</f>
        <v>3416.74</v>
      </c>
      <c r="L249" s="81">
        <f>VLOOKUP($C249,'2023'!$C$8:$U$285,VLOOKUP($L$4,Master!$D$9:$G$20,4,FALSE),FALSE)</f>
        <v>0</v>
      </c>
      <c r="M249" s="148">
        <f t="shared" si="34"/>
        <v>0</v>
      </c>
      <c r="N249" s="148">
        <f t="shared" si="35"/>
        <v>0</v>
      </c>
      <c r="O249" s="81">
        <f t="shared" si="36"/>
        <v>-3416.74</v>
      </c>
      <c r="P249" s="85">
        <f t="shared" si="37"/>
        <v>-1</v>
      </c>
      <c r="Q249" s="76"/>
    </row>
    <row r="250" spans="2:17" s="77" customFormat="1" ht="13" x14ac:dyDescent="0.3">
      <c r="B250" s="70"/>
      <c r="C250" s="78" t="s">
        <v>288</v>
      </c>
      <c r="D250" s="79" t="s">
        <v>548</v>
      </c>
      <c r="E250" s="80">
        <f>VLOOKUP($C250,'2023'!$C$295:$U$572,19,FALSE)</f>
        <v>18000.72</v>
      </c>
      <c r="F250" s="81">
        <f>VLOOKUP($C250,'2023'!$C$8:$U$285,19,FALSE)</f>
        <v>3781.8</v>
      </c>
      <c r="G250" s="82">
        <f t="shared" si="30"/>
        <v>0.21009159633614655</v>
      </c>
      <c r="H250" s="83">
        <f t="shared" si="31"/>
        <v>6.1247692158196488E-7</v>
      </c>
      <c r="I250" s="84">
        <f t="shared" si="32"/>
        <v>-14218.920000000002</v>
      </c>
      <c r="J250" s="85">
        <f t="shared" si="33"/>
        <v>-0.78990840366385351</v>
      </c>
      <c r="K250" s="80">
        <f>VLOOKUP($C250,'2023'!$C$295:$U$572,VLOOKUP($L$4,Master!$D$9:$G$20,4,FALSE),FALSE)</f>
        <v>2000.08</v>
      </c>
      <c r="L250" s="81">
        <f>VLOOKUP($C250,'2023'!$C$8:$U$285,VLOOKUP($L$4,Master!$D$9:$G$20,4,FALSE),FALSE)</f>
        <v>615.06999999999994</v>
      </c>
      <c r="M250" s="148">
        <f t="shared" si="34"/>
        <v>0.30752269909203628</v>
      </c>
      <c r="N250" s="148">
        <f t="shared" si="35"/>
        <v>9.9612930392252121E-8</v>
      </c>
      <c r="O250" s="81">
        <f t="shared" si="36"/>
        <v>-1385.01</v>
      </c>
      <c r="P250" s="85">
        <f t="shared" si="37"/>
        <v>-0.69247730090796367</v>
      </c>
      <c r="Q250" s="76"/>
    </row>
    <row r="251" spans="2:17" s="77" customFormat="1" ht="13" x14ac:dyDescent="0.3">
      <c r="B251" s="70"/>
      <c r="C251" s="78" t="s">
        <v>289</v>
      </c>
      <c r="D251" s="79" t="s">
        <v>549</v>
      </c>
      <c r="E251" s="80">
        <f>VLOOKUP($C251,'2023'!$C$295:$U$572,19,FALSE)</f>
        <v>2173849.9600000004</v>
      </c>
      <c r="F251" s="81">
        <f>VLOOKUP($C251,'2023'!$C$8:$U$285,19,FALSE)</f>
        <v>1551125.01</v>
      </c>
      <c r="G251" s="82">
        <f t="shared" si="30"/>
        <v>0.71353821033720266</v>
      </c>
      <c r="H251" s="83">
        <f t="shared" si="31"/>
        <v>2.5121060635506753E-4</v>
      </c>
      <c r="I251" s="84">
        <f t="shared" si="32"/>
        <v>-622724.95000000042</v>
      </c>
      <c r="J251" s="85">
        <f t="shared" si="33"/>
        <v>-0.28646178966279728</v>
      </c>
      <c r="K251" s="80">
        <f>VLOOKUP($C251,'2023'!$C$295:$U$572,VLOOKUP($L$4,Master!$D$9:$G$20,4,FALSE),FALSE)</f>
        <v>205550</v>
      </c>
      <c r="L251" s="81">
        <f>VLOOKUP($C251,'2023'!$C$8:$U$285,VLOOKUP($L$4,Master!$D$9:$G$20,4,FALSE),FALSE)</f>
        <v>129540</v>
      </c>
      <c r="M251" s="148">
        <f t="shared" si="34"/>
        <v>0.63021162734127945</v>
      </c>
      <c r="N251" s="148">
        <f t="shared" si="35"/>
        <v>2.0979496647556116E-5</v>
      </c>
      <c r="O251" s="81">
        <f t="shared" si="36"/>
        <v>-76010</v>
      </c>
      <c r="P251" s="85">
        <f t="shared" si="37"/>
        <v>-0.3697883726587205</v>
      </c>
      <c r="Q251" s="76"/>
    </row>
    <row r="252" spans="2:17" s="77" customFormat="1" ht="13" x14ac:dyDescent="0.3">
      <c r="B252" s="70"/>
      <c r="C252" s="78" t="s">
        <v>290</v>
      </c>
      <c r="D252" s="79" t="s">
        <v>550</v>
      </c>
      <c r="E252" s="80">
        <f>VLOOKUP($C252,'2023'!$C$295:$U$572,19,FALSE)</f>
        <v>6782074.8899999987</v>
      </c>
      <c r="F252" s="81">
        <f>VLOOKUP($C252,'2023'!$C$8:$U$285,19,FALSE)</f>
        <v>5351624.040000001</v>
      </c>
      <c r="G252" s="82">
        <f t="shared" si="30"/>
        <v>0.78908359562511432</v>
      </c>
      <c r="H252" s="83">
        <f t="shared" si="31"/>
        <v>8.6671590710329428E-4</v>
      </c>
      <c r="I252" s="84">
        <f t="shared" si="32"/>
        <v>-1430450.8499999978</v>
      </c>
      <c r="J252" s="85">
        <f t="shared" si="33"/>
        <v>-0.21091640437488562</v>
      </c>
      <c r="K252" s="80">
        <f>VLOOKUP($C252,'2023'!$C$295:$U$572,VLOOKUP($L$4,Master!$D$9:$G$20,4,FALSE),FALSE)</f>
        <v>891089.2899999998</v>
      </c>
      <c r="L252" s="81">
        <f>VLOOKUP($C252,'2023'!$C$8:$U$285,VLOOKUP($L$4,Master!$D$9:$G$20,4,FALSE),FALSE)</f>
        <v>716024.69</v>
      </c>
      <c r="M252" s="148">
        <f t="shared" si="34"/>
        <v>0.80353865548086667</v>
      </c>
      <c r="N252" s="148">
        <f t="shared" si="35"/>
        <v>1.159629271531759E-4</v>
      </c>
      <c r="O252" s="81">
        <f t="shared" si="36"/>
        <v>-175064.59999999986</v>
      </c>
      <c r="P252" s="85">
        <f t="shared" si="37"/>
        <v>-0.19646134451913333</v>
      </c>
      <c r="Q252" s="76"/>
    </row>
    <row r="253" spans="2:17" s="77" customFormat="1" ht="13" x14ac:dyDescent="0.3">
      <c r="B253" s="70"/>
      <c r="C253" s="78" t="s">
        <v>291</v>
      </c>
      <c r="D253" s="79" t="s">
        <v>551</v>
      </c>
      <c r="E253" s="80">
        <f>VLOOKUP($C253,'2023'!$C$295:$U$572,19,FALSE)</f>
        <v>994506.46</v>
      </c>
      <c r="F253" s="81">
        <f>VLOOKUP($C253,'2023'!$C$8:$U$285,19,FALSE)</f>
        <v>20128.079999999998</v>
      </c>
      <c r="G253" s="82">
        <f t="shared" si="30"/>
        <v>2.0239265213018325E-2</v>
      </c>
      <c r="H253" s="83">
        <f t="shared" si="31"/>
        <v>3.2598192595471767E-6</v>
      </c>
      <c r="I253" s="84">
        <f t="shared" si="32"/>
        <v>-974378.38</v>
      </c>
      <c r="J253" s="85">
        <f t="shared" si="33"/>
        <v>-0.97976073478698167</v>
      </c>
      <c r="K253" s="80">
        <f>VLOOKUP($C253,'2023'!$C$295:$U$572,VLOOKUP($L$4,Master!$D$9:$G$20,4,FALSE),FALSE)</f>
        <v>124324.36</v>
      </c>
      <c r="L253" s="81">
        <f>VLOOKUP($C253,'2023'!$C$8:$U$285,VLOOKUP($L$4,Master!$D$9:$G$20,4,FALSE),FALSE)</f>
        <v>77.97</v>
      </c>
      <c r="M253" s="148">
        <f t="shared" si="34"/>
        <v>6.2714982003526899E-4</v>
      </c>
      <c r="N253" s="148">
        <f t="shared" si="35"/>
        <v>1.262753862598387E-8</v>
      </c>
      <c r="O253" s="81">
        <f t="shared" si="36"/>
        <v>-124246.39</v>
      </c>
      <c r="P253" s="85">
        <f t="shared" si="37"/>
        <v>-0.99937285017996469</v>
      </c>
      <c r="Q253" s="76"/>
    </row>
    <row r="254" spans="2:17" s="77" customFormat="1" ht="13" x14ac:dyDescent="0.3">
      <c r="B254" s="70"/>
      <c r="C254" s="78" t="s">
        <v>292</v>
      </c>
      <c r="D254" s="79" t="s">
        <v>552</v>
      </c>
      <c r="E254" s="80">
        <f>VLOOKUP($C254,'2023'!$C$295:$U$572,19,FALSE)</f>
        <v>0</v>
      </c>
      <c r="F254" s="81">
        <f>VLOOKUP($C254,'2023'!$C$8:$U$285,19,FALSE)</f>
        <v>0</v>
      </c>
      <c r="G254" s="82">
        <f t="shared" si="30"/>
        <v>0</v>
      </c>
      <c r="H254" s="83">
        <f t="shared" si="31"/>
        <v>0</v>
      </c>
      <c r="I254" s="84">
        <f t="shared" si="32"/>
        <v>0</v>
      </c>
      <c r="J254" s="85">
        <f t="shared" si="33"/>
        <v>0</v>
      </c>
      <c r="K254" s="80">
        <f>VLOOKUP($C254,'2023'!$C$295:$U$572,VLOOKUP($L$4,Master!$D$9:$G$20,4,FALSE),FALSE)</f>
        <v>0</v>
      </c>
      <c r="L254" s="81">
        <f>VLOOKUP($C254,'2023'!$C$8:$U$285,VLOOKUP($L$4,Master!$D$9:$G$20,4,FALSE),FALSE)</f>
        <v>0</v>
      </c>
      <c r="M254" s="148">
        <f t="shared" si="34"/>
        <v>0</v>
      </c>
      <c r="N254" s="148">
        <f t="shared" si="35"/>
        <v>0</v>
      </c>
      <c r="O254" s="81">
        <f t="shared" si="36"/>
        <v>0</v>
      </c>
      <c r="P254" s="85">
        <f t="shared" si="37"/>
        <v>0</v>
      </c>
      <c r="Q254" s="76"/>
    </row>
    <row r="255" spans="2:17" s="77" customFormat="1" ht="13" x14ac:dyDescent="0.3">
      <c r="B255" s="70"/>
      <c r="C255" s="78" t="s">
        <v>293</v>
      </c>
      <c r="D255" s="79" t="s">
        <v>553</v>
      </c>
      <c r="E255" s="80">
        <f>VLOOKUP($C255,'2023'!$C$295:$U$572,19,FALSE)</f>
        <v>905472.68</v>
      </c>
      <c r="F255" s="81">
        <f>VLOOKUP($C255,'2023'!$C$8:$U$285,19,FALSE)</f>
        <v>477190.6</v>
      </c>
      <c r="G255" s="82">
        <f t="shared" si="30"/>
        <v>0.52700717596471269</v>
      </c>
      <c r="H255" s="83">
        <f t="shared" si="31"/>
        <v>7.7282836135134257E-5</v>
      </c>
      <c r="I255" s="84">
        <f t="shared" si="32"/>
        <v>-428282.08000000007</v>
      </c>
      <c r="J255" s="85">
        <f t="shared" si="33"/>
        <v>-0.47299282403528736</v>
      </c>
      <c r="K255" s="80">
        <f>VLOOKUP($C255,'2023'!$C$295:$U$572,VLOOKUP($L$4,Master!$D$9:$G$20,4,FALSE),FALSE)</f>
        <v>113267.5</v>
      </c>
      <c r="L255" s="81">
        <f>VLOOKUP($C255,'2023'!$C$8:$U$285,VLOOKUP($L$4,Master!$D$9:$G$20,4,FALSE),FALSE)</f>
        <v>113000.34</v>
      </c>
      <c r="M255" s="148">
        <f t="shared" si="34"/>
        <v>0.99764133577592862</v>
      </c>
      <c r="N255" s="148">
        <f t="shared" si="35"/>
        <v>1.830083568166359E-5</v>
      </c>
      <c r="O255" s="81">
        <f t="shared" si="36"/>
        <v>-267.16000000000349</v>
      </c>
      <c r="P255" s="85">
        <f t="shared" si="37"/>
        <v>-2.3586642240713664E-3</v>
      </c>
      <c r="Q255" s="76"/>
    </row>
    <row r="256" spans="2:17" s="77" customFormat="1" ht="13" x14ac:dyDescent="0.3">
      <c r="B256" s="70"/>
      <c r="C256" s="78" t="s">
        <v>294</v>
      </c>
      <c r="D256" s="79" t="s">
        <v>554</v>
      </c>
      <c r="E256" s="80">
        <f>VLOOKUP($C256,'2023'!$C$295:$U$572,19,FALSE)</f>
        <v>3418999.5099999988</v>
      </c>
      <c r="F256" s="81">
        <f>VLOOKUP($C256,'2023'!$C$8:$U$285,19,FALSE)</f>
        <v>2487363.7799999993</v>
      </c>
      <c r="G256" s="82">
        <f t="shared" si="30"/>
        <v>0.72751217797044965</v>
      </c>
      <c r="H256" s="83">
        <f t="shared" si="31"/>
        <v>4.0283804295015052E-4</v>
      </c>
      <c r="I256" s="84">
        <f t="shared" si="32"/>
        <v>-931635.72999999952</v>
      </c>
      <c r="J256" s="85">
        <f t="shared" si="33"/>
        <v>-0.27248782202955035</v>
      </c>
      <c r="K256" s="80">
        <f>VLOOKUP($C256,'2023'!$C$295:$U$572,VLOOKUP($L$4,Master!$D$9:$G$20,4,FALSE),FALSE)</f>
        <v>416260.63999999984</v>
      </c>
      <c r="L256" s="81">
        <f>VLOOKUP($C256,'2023'!$C$8:$U$285,VLOOKUP($L$4,Master!$D$9:$G$20,4,FALSE),FALSE)</f>
        <v>265142.05</v>
      </c>
      <c r="M256" s="148">
        <f t="shared" si="34"/>
        <v>0.63696161616433422</v>
      </c>
      <c r="N256" s="148">
        <f t="shared" si="35"/>
        <v>4.2940765393709714E-5</v>
      </c>
      <c r="O256" s="81">
        <f t="shared" si="36"/>
        <v>-151118.58999999985</v>
      </c>
      <c r="P256" s="85">
        <f t="shared" si="37"/>
        <v>-0.36303838383566583</v>
      </c>
      <c r="Q256" s="76"/>
    </row>
    <row r="257" spans="2:17" s="77" customFormat="1" ht="13" x14ac:dyDescent="0.3">
      <c r="B257" s="70"/>
      <c r="C257" s="78" t="s">
        <v>295</v>
      </c>
      <c r="D257" s="79" t="s">
        <v>555</v>
      </c>
      <c r="E257" s="80">
        <f>VLOOKUP($C257,'2023'!$C$295:$U$572,19,FALSE)</f>
        <v>1428249.5399999998</v>
      </c>
      <c r="F257" s="81">
        <f>VLOOKUP($C257,'2023'!$C$8:$U$285,19,FALSE)</f>
        <v>1250905.2799999998</v>
      </c>
      <c r="G257" s="82">
        <f t="shared" si="30"/>
        <v>0.87583104000159517</v>
      </c>
      <c r="H257" s="83">
        <f t="shared" si="31"/>
        <v>2.0258887701227605E-4</v>
      </c>
      <c r="I257" s="84">
        <f t="shared" si="32"/>
        <v>-177344.26</v>
      </c>
      <c r="J257" s="85">
        <f t="shared" si="33"/>
        <v>-0.12416895999840478</v>
      </c>
      <c r="K257" s="80">
        <f>VLOOKUP($C257,'2023'!$C$295:$U$572,VLOOKUP($L$4,Master!$D$9:$G$20,4,FALSE),FALSE)</f>
        <v>154126.21999999994</v>
      </c>
      <c r="L257" s="81">
        <f>VLOOKUP($C257,'2023'!$C$8:$U$285,VLOOKUP($L$4,Master!$D$9:$G$20,4,FALSE),FALSE)</f>
        <v>165495.93</v>
      </c>
      <c r="M257" s="148">
        <f t="shared" si="34"/>
        <v>1.0737688240196901</v>
      </c>
      <c r="N257" s="148">
        <f t="shared" si="35"/>
        <v>2.6802696530949371E-5</v>
      </c>
      <c r="O257" s="81">
        <f t="shared" si="36"/>
        <v>11369.71000000005</v>
      </c>
      <c r="P257" s="85">
        <f t="shared" si="37"/>
        <v>7.3768824019690191E-2</v>
      </c>
      <c r="Q257" s="76"/>
    </row>
    <row r="258" spans="2:17" s="77" customFormat="1" ht="13" x14ac:dyDescent="0.3">
      <c r="B258" s="70"/>
      <c r="C258" s="78" t="s">
        <v>296</v>
      </c>
      <c r="D258" s="79" t="s">
        <v>556</v>
      </c>
      <c r="E258" s="80">
        <f>VLOOKUP($C258,'2023'!$C$295:$U$572,19,FALSE)</f>
        <v>905621.12999999989</v>
      </c>
      <c r="F258" s="81">
        <f>VLOOKUP($C258,'2023'!$C$8:$U$285,19,FALSE)</f>
        <v>690408.33000000007</v>
      </c>
      <c r="G258" s="82">
        <f t="shared" si="30"/>
        <v>0.76235890167447851</v>
      </c>
      <c r="H258" s="83">
        <f t="shared" si="31"/>
        <v>1.1181426003303858E-4</v>
      </c>
      <c r="I258" s="84">
        <f t="shared" si="32"/>
        <v>-215212.79999999981</v>
      </c>
      <c r="J258" s="85">
        <f t="shared" si="33"/>
        <v>-0.23764109832552144</v>
      </c>
      <c r="K258" s="80">
        <f>VLOOKUP($C258,'2023'!$C$295:$U$572,VLOOKUP($L$4,Master!$D$9:$G$20,4,FALSE),FALSE)</f>
        <v>112417.20999999999</v>
      </c>
      <c r="L258" s="81">
        <f>VLOOKUP($C258,'2023'!$C$8:$U$285,VLOOKUP($L$4,Master!$D$9:$G$20,4,FALSE),FALSE)</f>
        <v>97129.32</v>
      </c>
      <c r="M258" s="148">
        <f t="shared" si="34"/>
        <v>0.86400756610131146</v>
      </c>
      <c r="N258" s="148">
        <f t="shared" si="35"/>
        <v>1.5730463511806435E-5</v>
      </c>
      <c r="O258" s="81">
        <f t="shared" si="36"/>
        <v>-15287.889999999985</v>
      </c>
      <c r="P258" s="85">
        <f t="shared" si="37"/>
        <v>-0.13599243389868851</v>
      </c>
      <c r="Q258" s="76"/>
    </row>
    <row r="259" spans="2:17" s="77" customFormat="1" ht="13" x14ac:dyDescent="0.3">
      <c r="B259" s="70"/>
      <c r="C259" s="78" t="s">
        <v>297</v>
      </c>
      <c r="D259" s="79" t="s">
        <v>557</v>
      </c>
      <c r="E259" s="80">
        <f>VLOOKUP($C259,'2023'!$C$295:$U$572,19,FALSE)</f>
        <v>1676870.1600000001</v>
      </c>
      <c r="F259" s="81">
        <f>VLOOKUP($C259,'2023'!$C$8:$U$285,19,FALSE)</f>
        <v>1546828.58</v>
      </c>
      <c r="G259" s="82">
        <f t="shared" si="30"/>
        <v>0.92244982163675682</v>
      </c>
      <c r="H259" s="83">
        <f t="shared" si="31"/>
        <v>2.5051478314384737E-4</v>
      </c>
      <c r="I259" s="84">
        <f t="shared" si="32"/>
        <v>-130041.58000000007</v>
      </c>
      <c r="J259" s="85">
        <f t="shared" si="33"/>
        <v>-7.7550178363243141E-2</v>
      </c>
      <c r="K259" s="80">
        <f>VLOOKUP($C259,'2023'!$C$295:$U$572,VLOOKUP($L$4,Master!$D$9:$G$20,4,FALSE),FALSE)</f>
        <v>207004.52</v>
      </c>
      <c r="L259" s="81">
        <f>VLOOKUP($C259,'2023'!$C$8:$U$285,VLOOKUP($L$4,Master!$D$9:$G$20,4,FALSE),FALSE)</f>
        <v>180142.31</v>
      </c>
      <c r="M259" s="148">
        <f t="shared" si="34"/>
        <v>0.87023370310947801</v>
      </c>
      <c r="N259" s="148">
        <f t="shared" si="35"/>
        <v>2.9174733585981276E-5</v>
      </c>
      <c r="O259" s="81">
        <f t="shared" si="36"/>
        <v>-26862.209999999992</v>
      </c>
      <c r="P259" s="85">
        <f t="shared" si="37"/>
        <v>-0.12976629689052196</v>
      </c>
      <c r="Q259" s="76"/>
    </row>
    <row r="260" spans="2:17" s="77" customFormat="1" ht="13" x14ac:dyDescent="0.3">
      <c r="B260" s="70"/>
      <c r="C260" s="78" t="s">
        <v>298</v>
      </c>
      <c r="D260" s="79" t="s">
        <v>558</v>
      </c>
      <c r="E260" s="80">
        <f>VLOOKUP($C260,'2023'!$C$295:$U$572,19,FALSE)</f>
        <v>775683.92</v>
      </c>
      <c r="F260" s="81">
        <f>VLOOKUP($C260,'2023'!$C$8:$U$285,19,FALSE)</f>
        <v>436646.41000000003</v>
      </c>
      <c r="G260" s="82">
        <f t="shared" si="30"/>
        <v>0.56291796019182661</v>
      </c>
      <c r="H260" s="83">
        <f t="shared" si="31"/>
        <v>7.0716550059922909E-5</v>
      </c>
      <c r="I260" s="84">
        <f t="shared" si="32"/>
        <v>-339037.51</v>
      </c>
      <c r="J260" s="85">
        <f t="shared" si="33"/>
        <v>-0.43708203980817339</v>
      </c>
      <c r="K260" s="80">
        <f>VLOOKUP($C260,'2023'!$C$295:$U$572,VLOOKUP($L$4,Master!$D$9:$G$20,4,FALSE),FALSE)</f>
        <v>109819.24</v>
      </c>
      <c r="L260" s="81">
        <f>VLOOKUP($C260,'2023'!$C$8:$U$285,VLOOKUP($L$4,Master!$D$9:$G$20,4,FALSE),FALSE)</f>
        <v>69788.62</v>
      </c>
      <c r="M260" s="148">
        <f t="shared" si="34"/>
        <v>0.63548627726799045</v>
      </c>
      <c r="N260" s="148">
        <f t="shared" si="35"/>
        <v>1.1302532957600491E-5</v>
      </c>
      <c r="O260" s="81">
        <f t="shared" si="36"/>
        <v>-40030.62000000001</v>
      </c>
      <c r="P260" s="85">
        <f t="shared" si="37"/>
        <v>-0.36451372273200949</v>
      </c>
      <c r="Q260" s="76"/>
    </row>
    <row r="261" spans="2:17" s="77" customFormat="1" ht="13" x14ac:dyDescent="0.3">
      <c r="B261" s="70"/>
      <c r="C261" s="78" t="s">
        <v>299</v>
      </c>
      <c r="D261" s="79" t="s">
        <v>559</v>
      </c>
      <c r="E261" s="80">
        <f>VLOOKUP($C261,'2023'!$C$295:$U$572,19,FALSE)</f>
        <v>171000</v>
      </c>
      <c r="F261" s="81">
        <f>VLOOKUP($C261,'2023'!$C$8:$U$285,19,FALSE)</f>
        <v>171000</v>
      </c>
      <c r="G261" s="82">
        <f t="shared" si="30"/>
        <v>1</v>
      </c>
      <c r="H261" s="83">
        <f t="shared" si="31"/>
        <v>2.7694101642211642E-5</v>
      </c>
      <c r="I261" s="84">
        <f t="shared" si="32"/>
        <v>0</v>
      </c>
      <c r="J261" s="85">
        <f t="shared" si="33"/>
        <v>0</v>
      </c>
      <c r="K261" s="80">
        <f>VLOOKUP($C261,'2023'!$C$295:$U$572,VLOOKUP($L$4,Master!$D$9:$G$20,4,FALSE),FALSE)</f>
        <v>23000</v>
      </c>
      <c r="L261" s="81">
        <f>VLOOKUP($C261,'2023'!$C$8:$U$285,VLOOKUP($L$4,Master!$D$9:$G$20,4,FALSE),FALSE)</f>
        <v>23000</v>
      </c>
      <c r="M261" s="148">
        <f t="shared" si="34"/>
        <v>1</v>
      </c>
      <c r="N261" s="148">
        <f t="shared" si="35"/>
        <v>3.7249376477828524E-6</v>
      </c>
      <c r="O261" s="81">
        <f t="shared" si="36"/>
        <v>0</v>
      </c>
      <c r="P261" s="85">
        <f t="shared" si="37"/>
        <v>0</v>
      </c>
      <c r="Q261" s="76"/>
    </row>
    <row r="262" spans="2:17" s="77" customFormat="1" ht="13" x14ac:dyDescent="0.3">
      <c r="B262" s="70"/>
      <c r="C262" s="78" t="s">
        <v>300</v>
      </c>
      <c r="D262" s="79" t="s">
        <v>560</v>
      </c>
      <c r="E262" s="80">
        <f>VLOOKUP($C262,'2023'!$C$295:$U$572,19,FALSE)</f>
        <v>218436.21000000002</v>
      </c>
      <c r="F262" s="81">
        <f>VLOOKUP($C262,'2023'!$C$8:$U$285,19,FALSE)</f>
        <v>205598.02000000002</v>
      </c>
      <c r="G262" s="82">
        <f t="shared" si="30"/>
        <v>0.94122682315354211</v>
      </c>
      <c r="H262" s="83">
        <f t="shared" si="31"/>
        <v>3.3297382826417908E-5</v>
      </c>
      <c r="I262" s="84">
        <f t="shared" si="32"/>
        <v>-12838.190000000002</v>
      </c>
      <c r="J262" s="85">
        <f t="shared" si="33"/>
        <v>-5.8773176846457831E-2</v>
      </c>
      <c r="K262" s="80">
        <f>VLOOKUP($C262,'2023'!$C$295:$U$572,VLOOKUP($L$4,Master!$D$9:$G$20,4,FALSE),FALSE)</f>
        <v>28137.79</v>
      </c>
      <c r="L262" s="81">
        <f>VLOOKUP($C262,'2023'!$C$8:$U$285,VLOOKUP($L$4,Master!$D$9:$G$20,4,FALSE),FALSE)</f>
        <v>31236.189999999995</v>
      </c>
      <c r="M262" s="148">
        <f t="shared" si="34"/>
        <v>1.1101152578080935</v>
      </c>
      <c r="N262" s="148">
        <f t="shared" si="35"/>
        <v>5.0588200045347055E-6</v>
      </c>
      <c r="O262" s="81">
        <f t="shared" si="36"/>
        <v>3098.3999999999942</v>
      </c>
      <c r="P262" s="85">
        <f t="shared" si="37"/>
        <v>0.11011525780809346</v>
      </c>
      <c r="Q262" s="76"/>
    </row>
    <row r="263" spans="2:17" s="77" customFormat="1" ht="13" x14ac:dyDescent="0.3">
      <c r="B263" s="70"/>
      <c r="C263" s="78" t="s">
        <v>301</v>
      </c>
      <c r="D263" s="79" t="s">
        <v>561</v>
      </c>
      <c r="E263" s="80">
        <f>VLOOKUP($C263,'2023'!$C$295:$U$572,19,FALSE)</f>
        <v>3068711.9100000006</v>
      </c>
      <c r="F263" s="81">
        <f>VLOOKUP($C263,'2023'!$C$8:$U$285,19,FALSE)</f>
        <v>1913300.07</v>
      </c>
      <c r="G263" s="82">
        <f t="shared" si="30"/>
        <v>0.6234863767319232</v>
      </c>
      <c r="H263" s="83">
        <f t="shared" si="31"/>
        <v>3.0986623748906813E-4</v>
      </c>
      <c r="I263" s="84">
        <f t="shared" si="32"/>
        <v>-1155411.8400000005</v>
      </c>
      <c r="J263" s="85">
        <f t="shared" si="33"/>
        <v>-0.37651362326807675</v>
      </c>
      <c r="K263" s="80">
        <f>VLOOKUP($C263,'2023'!$C$295:$U$572,VLOOKUP($L$4,Master!$D$9:$G$20,4,FALSE),FALSE)</f>
        <v>405265.91000000009</v>
      </c>
      <c r="L263" s="81">
        <f>VLOOKUP($C263,'2023'!$C$8:$U$285,VLOOKUP($L$4,Master!$D$9:$G$20,4,FALSE),FALSE)</f>
        <v>714109.73</v>
      </c>
      <c r="M263" s="148">
        <f t="shared" si="34"/>
        <v>1.7620769780512746</v>
      </c>
      <c r="N263" s="148">
        <f t="shared" si="35"/>
        <v>1.1565279208369773E-4</v>
      </c>
      <c r="O263" s="81">
        <f t="shared" si="36"/>
        <v>308843.81999999989</v>
      </c>
      <c r="P263" s="85">
        <f t="shared" si="37"/>
        <v>0.76207697805127461</v>
      </c>
      <c r="Q263" s="76"/>
    </row>
    <row r="264" spans="2:17" s="77" customFormat="1" ht="13" x14ac:dyDescent="0.3">
      <c r="B264" s="70"/>
      <c r="C264" s="78" t="s">
        <v>302</v>
      </c>
      <c r="D264" s="79" t="s">
        <v>562</v>
      </c>
      <c r="E264" s="80">
        <f>VLOOKUP($C264,'2023'!$C$295:$U$572,19,FALSE)</f>
        <v>59936.669999999991</v>
      </c>
      <c r="F264" s="81">
        <f>VLOOKUP($C264,'2023'!$C$8:$U$285,19,FALSE)</f>
        <v>53885.189999999995</v>
      </c>
      <c r="G264" s="82">
        <f t="shared" si="30"/>
        <v>0.89903543189836876</v>
      </c>
      <c r="H264" s="83">
        <f t="shared" si="31"/>
        <v>8.7269118647361759E-6</v>
      </c>
      <c r="I264" s="84">
        <f t="shared" si="32"/>
        <v>-6051.4799999999959</v>
      </c>
      <c r="J264" s="85">
        <f t="shared" si="33"/>
        <v>-0.10096456810163122</v>
      </c>
      <c r="K264" s="80">
        <f>VLOOKUP($C264,'2023'!$C$295:$U$572,VLOOKUP($L$4,Master!$D$9:$G$20,4,FALSE),FALSE)</f>
        <v>6858.2400000000007</v>
      </c>
      <c r="L264" s="81">
        <f>VLOOKUP($C264,'2023'!$C$8:$U$285,VLOOKUP($L$4,Master!$D$9:$G$20,4,FALSE),FALSE)</f>
        <v>10248.900000000001</v>
      </c>
      <c r="M264" s="148">
        <f t="shared" si="34"/>
        <v>1.494392147256439</v>
      </c>
      <c r="N264" s="148">
        <f t="shared" si="35"/>
        <v>1.6598484112331165E-6</v>
      </c>
      <c r="O264" s="81">
        <f t="shared" si="36"/>
        <v>3390.6600000000008</v>
      </c>
      <c r="P264" s="85">
        <f t="shared" si="37"/>
        <v>0.49439214725643904</v>
      </c>
      <c r="Q264" s="76"/>
    </row>
    <row r="265" spans="2:17" s="77" customFormat="1" ht="13" x14ac:dyDescent="0.3">
      <c r="B265" s="70"/>
      <c r="C265" s="78" t="s">
        <v>303</v>
      </c>
      <c r="D265" s="79" t="s">
        <v>552</v>
      </c>
      <c r="E265" s="80">
        <f>VLOOKUP($C265,'2023'!$C$295:$U$572,19,FALSE)</f>
        <v>954386.84000000032</v>
      </c>
      <c r="F265" s="81">
        <f>VLOOKUP($C265,'2023'!$C$8:$U$285,19,FALSE)</f>
        <v>808382.21999999986</v>
      </c>
      <c r="G265" s="82">
        <f t="shared" si="30"/>
        <v>0.84701735828628943</v>
      </c>
      <c r="H265" s="83">
        <f t="shared" si="31"/>
        <v>1.3092058109027304E-4</v>
      </c>
      <c r="I265" s="84">
        <f t="shared" si="32"/>
        <v>-146004.62000000046</v>
      </c>
      <c r="J265" s="85">
        <f t="shared" si="33"/>
        <v>-0.15298264171371057</v>
      </c>
      <c r="K265" s="80">
        <f>VLOOKUP($C265,'2023'!$C$295:$U$572,VLOOKUP($L$4,Master!$D$9:$G$20,4,FALSE),FALSE)</f>
        <v>109310.18000000002</v>
      </c>
      <c r="L265" s="81">
        <f>VLOOKUP($C265,'2023'!$C$8:$U$285,VLOOKUP($L$4,Master!$D$9:$G$20,4,FALSE),FALSE)</f>
        <v>90809.339999999982</v>
      </c>
      <c r="M265" s="81">
        <f t="shared" si="34"/>
        <v>0.83074915803816229</v>
      </c>
      <c r="N265" s="148">
        <f t="shared" si="35"/>
        <v>1.4706918666796227E-5</v>
      </c>
      <c r="O265" s="81">
        <f t="shared" si="36"/>
        <v>-18500.84000000004</v>
      </c>
      <c r="P265" s="85">
        <f t="shared" si="37"/>
        <v>-0.16925084196183773</v>
      </c>
      <c r="Q265" s="76"/>
    </row>
    <row r="266" spans="2:17" s="77" customFormat="1" ht="13" x14ac:dyDescent="0.3">
      <c r="B266" s="70"/>
      <c r="C266" s="78" t="s">
        <v>304</v>
      </c>
      <c r="D266" s="79" t="s">
        <v>563</v>
      </c>
      <c r="E266" s="80">
        <f>VLOOKUP($C266,'2023'!$C$295:$U$572,19,FALSE)</f>
        <v>192500</v>
      </c>
      <c r="F266" s="81">
        <f>VLOOKUP($C266,'2023'!$C$8:$U$285,19,FALSE)</f>
        <v>192500</v>
      </c>
      <c r="G266" s="82">
        <f t="shared" ref="G266:G286" si="38">IFERROR(F266/E266,0)</f>
        <v>1</v>
      </c>
      <c r="H266" s="83">
        <f t="shared" ref="H266:H286" si="39">F266/$D$4</f>
        <v>3.1176108573834745E-5</v>
      </c>
      <c r="I266" s="84">
        <f t="shared" ref="I266:I286" si="40">F266-E266</f>
        <v>0</v>
      </c>
      <c r="J266" s="85">
        <f t="shared" ref="J266:J286" si="41">IFERROR(I266/E266,0)</f>
        <v>0</v>
      </c>
      <c r="K266" s="80">
        <f>VLOOKUP($C266,'2023'!$C$295:$U$572,VLOOKUP($L$4,Master!$D$9:$G$20,4,FALSE),FALSE)</f>
        <v>27500</v>
      </c>
      <c r="L266" s="81">
        <f>VLOOKUP($C266,'2023'!$C$8:$U$285,VLOOKUP($L$4,Master!$D$9:$G$20,4,FALSE),FALSE)</f>
        <v>27500</v>
      </c>
      <c r="M266" s="81">
        <f t="shared" ref="M266:M286" si="42">IFERROR(L266/K266,0)</f>
        <v>1</v>
      </c>
      <c r="N266" s="148">
        <f t="shared" ref="N266:N286" si="43">L266/$D$4</f>
        <v>4.4537297962621062E-6</v>
      </c>
      <c r="O266" s="81">
        <f t="shared" ref="O266:O286" si="44">L266-K266</f>
        <v>0</v>
      </c>
      <c r="P266" s="85">
        <f t="shared" ref="P266:P286" si="45">IFERROR(O266/K266,0)</f>
        <v>0</v>
      </c>
      <c r="Q266" s="76"/>
    </row>
    <row r="267" spans="2:17" s="77" customFormat="1" ht="13" x14ac:dyDescent="0.3">
      <c r="B267" s="70"/>
      <c r="C267" s="78" t="s">
        <v>305</v>
      </c>
      <c r="D267" s="79" t="s">
        <v>564</v>
      </c>
      <c r="E267" s="80">
        <f>VLOOKUP($C267,'2023'!$C$295:$U$572,19,FALSE)</f>
        <v>1933903.08</v>
      </c>
      <c r="F267" s="81">
        <f>VLOOKUP($C267,'2023'!$C$8:$U$285,19,FALSE)</f>
        <v>827771.87</v>
      </c>
      <c r="G267" s="82">
        <f t="shared" si="38"/>
        <v>0.42803172431991782</v>
      </c>
      <c r="H267" s="83">
        <f t="shared" si="39"/>
        <v>1.34060808797331E-4</v>
      </c>
      <c r="I267" s="84">
        <f t="shared" si="40"/>
        <v>-1106131.21</v>
      </c>
      <c r="J267" s="85">
        <f t="shared" si="41"/>
        <v>-0.57196827568008213</v>
      </c>
      <c r="K267" s="80">
        <f>VLOOKUP($C267,'2023'!$C$295:$U$572,VLOOKUP($L$4,Master!$D$9:$G$20,4,FALSE),FALSE)</f>
        <v>256080.71000000002</v>
      </c>
      <c r="L267" s="81">
        <f>VLOOKUP($C267,'2023'!$C$8:$U$285,VLOOKUP($L$4,Master!$D$9:$G$20,4,FALSE),FALSE)</f>
        <v>62854.549999999996</v>
      </c>
      <c r="M267" s="81">
        <f t="shared" si="42"/>
        <v>0.24544820263892581</v>
      </c>
      <c r="N267" s="148">
        <f t="shared" si="43"/>
        <v>1.0179533896932595E-5</v>
      </c>
      <c r="O267" s="81">
        <f t="shared" si="44"/>
        <v>-193226.16000000003</v>
      </c>
      <c r="P267" s="85">
        <f t="shared" si="45"/>
        <v>-0.75455179736107425</v>
      </c>
      <c r="Q267" s="76"/>
    </row>
    <row r="268" spans="2:17" s="77" customFormat="1" ht="13" x14ac:dyDescent="0.3">
      <c r="B268" s="70"/>
      <c r="C268" s="78" t="s">
        <v>306</v>
      </c>
      <c r="D268" s="79" t="s">
        <v>565</v>
      </c>
      <c r="E268" s="80">
        <f>VLOOKUP($C268,'2023'!$C$295:$U$572,19,FALSE)</f>
        <v>207239069.77999997</v>
      </c>
      <c r="F268" s="81">
        <f>VLOOKUP($C268,'2023'!$C$8:$U$285,19,FALSE)</f>
        <v>220948683.76999998</v>
      </c>
      <c r="G268" s="82">
        <f t="shared" si="38"/>
        <v>1.0661536167121084</v>
      </c>
      <c r="H268" s="83">
        <f t="shared" si="39"/>
        <v>3.5783481321866997E-2</v>
      </c>
      <c r="I268" s="84">
        <f t="shared" si="40"/>
        <v>13709613.99000001</v>
      </c>
      <c r="J268" s="85">
        <f t="shared" si="41"/>
        <v>6.6153616712108426E-2</v>
      </c>
      <c r="K268" s="80">
        <f>VLOOKUP($C268,'2023'!$C$295:$U$572,VLOOKUP($L$4,Master!$D$9:$G$20,4,FALSE),FALSE)</f>
        <v>28164867.350000001</v>
      </c>
      <c r="L268" s="81">
        <f>VLOOKUP($C268,'2023'!$C$8:$U$285,VLOOKUP($L$4,Master!$D$9:$G$20,4,FALSE),FALSE)</f>
        <v>27964801.540000007</v>
      </c>
      <c r="M268" s="81">
        <f t="shared" si="42"/>
        <v>0.99289661806271579</v>
      </c>
      <c r="N268" s="148">
        <f t="shared" si="43"/>
        <v>4.529006176918344E-3</v>
      </c>
      <c r="O268" s="81">
        <f t="shared" si="44"/>
        <v>-200065.80999999493</v>
      </c>
      <c r="P268" s="85">
        <f t="shared" si="45"/>
        <v>-7.1033819372841788E-3</v>
      </c>
      <c r="Q268" s="76"/>
    </row>
    <row r="269" spans="2:17" s="77" customFormat="1" ht="13" x14ac:dyDescent="0.3">
      <c r="B269" s="70"/>
      <c r="C269" s="78" t="s">
        <v>307</v>
      </c>
      <c r="D269" s="79" t="s">
        <v>566</v>
      </c>
      <c r="E269" s="80">
        <f>VLOOKUP($C269,'2023'!$C$295:$U$572,19,FALSE)</f>
        <v>45493236.329999998</v>
      </c>
      <c r="F269" s="81">
        <f>VLOOKUP($C269,'2023'!$C$8:$U$285,19,FALSE)</f>
        <v>40277641.150000006</v>
      </c>
      <c r="G269" s="82">
        <f t="shared" si="38"/>
        <v>0.88535449221139217</v>
      </c>
      <c r="H269" s="83">
        <f t="shared" si="39"/>
        <v>6.5231174731966452E-3</v>
      </c>
      <c r="I269" s="84">
        <f t="shared" si="40"/>
        <v>-5215595.1799999923</v>
      </c>
      <c r="J269" s="85">
        <f t="shared" si="41"/>
        <v>-0.11464550778860785</v>
      </c>
      <c r="K269" s="80">
        <f>VLOOKUP($C269,'2023'!$C$295:$U$572,VLOOKUP($L$4,Master!$D$9:$G$20,4,FALSE),FALSE)</f>
        <v>5918946.21</v>
      </c>
      <c r="L269" s="81">
        <f>VLOOKUP($C269,'2023'!$C$8:$U$285,VLOOKUP($L$4,Master!$D$9:$G$20,4,FALSE),FALSE)</f>
        <v>5065365.3000000007</v>
      </c>
      <c r="M269" s="81">
        <f t="shared" si="42"/>
        <v>0.85578836507115352</v>
      </c>
      <c r="N269" s="148">
        <f t="shared" si="43"/>
        <v>8.2035521329316887E-4</v>
      </c>
      <c r="O269" s="81">
        <f t="shared" si="44"/>
        <v>-853580.90999999922</v>
      </c>
      <c r="P269" s="85">
        <f t="shared" si="45"/>
        <v>-0.14421163492884642</v>
      </c>
      <c r="Q269" s="76"/>
    </row>
    <row r="270" spans="2:17" s="77" customFormat="1" ht="13" x14ac:dyDescent="0.3">
      <c r="B270" s="70"/>
      <c r="C270" s="78" t="s">
        <v>308</v>
      </c>
      <c r="D270" s="79" t="s">
        <v>567</v>
      </c>
      <c r="E270" s="80">
        <f>VLOOKUP($C270,'2023'!$C$295:$U$572,19,FALSE)</f>
        <v>7319809.8999999994</v>
      </c>
      <c r="F270" s="81">
        <f>VLOOKUP($C270,'2023'!$C$8:$U$285,19,FALSE)</f>
        <v>3974138.3</v>
      </c>
      <c r="G270" s="82">
        <f t="shared" si="38"/>
        <v>0.54292916814683945</v>
      </c>
      <c r="H270" s="83">
        <f t="shared" si="39"/>
        <v>6.4362684222459747E-4</v>
      </c>
      <c r="I270" s="84">
        <f t="shared" si="40"/>
        <v>-3345671.5999999996</v>
      </c>
      <c r="J270" s="85">
        <f t="shared" si="41"/>
        <v>-0.45707083185316055</v>
      </c>
      <c r="K270" s="80">
        <f>VLOOKUP($C270,'2023'!$C$295:$U$572,VLOOKUP($L$4,Master!$D$9:$G$20,4,FALSE),FALSE)</f>
        <v>905526.16999999993</v>
      </c>
      <c r="L270" s="81">
        <f>VLOOKUP($C270,'2023'!$C$8:$U$285,VLOOKUP($L$4,Master!$D$9:$G$20,4,FALSE),FALSE)</f>
        <v>386383.39999999991</v>
      </c>
      <c r="M270" s="81">
        <f t="shared" si="42"/>
        <v>0.42669490159516865</v>
      </c>
      <c r="N270" s="148">
        <f t="shared" si="43"/>
        <v>6.2576264049493064E-5</v>
      </c>
      <c r="O270" s="81">
        <f t="shared" si="44"/>
        <v>-519142.77</v>
      </c>
      <c r="P270" s="85">
        <f t="shared" si="45"/>
        <v>-0.57330509840483135</v>
      </c>
      <c r="Q270" s="76"/>
    </row>
    <row r="271" spans="2:17" s="77" customFormat="1" ht="13" x14ac:dyDescent="0.3">
      <c r="B271" s="70"/>
      <c r="C271" s="78" t="s">
        <v>309</v>
      </c>
      <c r="D271" s="79" t="s">
        <v>568</v>
      </c>
      <c r="E271" s="80">
        <f>VLOOKUP($C271,'2023'!$C$295:$U$572,19,FALSE)</f>
        <v>6066718.6800000016</v>
      </c>
      <c r="F271" s="81">
        <f>VLOOKUP($C271,'2023'!$C$8:$U$285,19,FALSE)</f>
        <v>3969496.02</v>
      </c>
      <c r="G271" s="82">
        <f t="shared" si="38"/>
        <v>0.65430692098615639</v>
      </c>
      <c r="H271" s="83">
        <f t="shared" si="39"/>
        <v>6.4287500728792146E-4</v>
      </c>
      <c r="I271" s="84">
        <f t="shared" si="40"/>
        <v>-2097222.6600000015</v>
      </c>
      <c r="J271" s="85">
        <f t="shared" si="41"/>
        <v>-0.34569307901384361</v>
      </c>
      <c r="K271" s="80">
        <f>VLOOKUP($C271,'2023'!$C$295:$U$572,VLOOKUP($L$4,Master!$D$9:$G$20,4,FALSE),FALSE)</f>
        <v>788366.32000000007</v>
      </c>
      <c r="L271" s="81">
        <f>VLOOKUP($C271,'2023'!$C$8:$U$285,VLOOKUP($L$4,Master!$D$9:$G$20,4,FALSE),FALSE)</f>
        <v>357609.35</v>
      </c>
      <c r="M271" s="81">
        <f t="shared" si="42"/>
        <v>0.45360810187832473</v>
      </c>
      <c r="N271" s="148">
        <f t="shared" si="43"/>
        <v>5.7916197000615418E-5</v>
      </c>
      <c r="O271" s="81">
        <f t="shared" si="44"/>
        <v>-430756.97000000009</v>
      </c>
      <c r="P271" s="85">
        <f t="shared" si="45"/>
        <v>-0.54639189812167532</v>
      </c>
      <c r="Q271" s="76"/>
    </row>
    <row r="272" spans="2:17" s="77" customFormat="1" ht="13" x14ac:dyDescent="0.3">
      <c r="B272" s="70"/>
      <c r="C272" s="78" t="s">
        <v>310</v>
      </c>
      <c r="D272" s="79" t="s">
        <v>569</v>
      </c>
      <c r="E272" s="80">
        <f>VLOOKUP($C272,'2023'!$C$295:$U$572,19,FALSE)</f>
        <v>7678341.2499999981</v>
      </c>
      <c r="F272" s="81">
        <f>VLOOKUP($C272,'2023'!$C$8:$U$285,19,FALSE)</f>
        <v>2285483.8699999996</v>
      </c>
      <c r="G272" s="82">
        <f t="shared" si="38"/>
        <v>0.2976533336545833</v>
      </c>
      <c r="H272" s="83">
        <f t="shared" si="39"/>
        <v>3.701428222071065E-4</v>
      </c>
      <c r="I272" s="84">
        <f t="shared" si="40"/>
        <v>-5392857.379999999</v>
      </c>
      <c r="J272" s="85">
        <f t="shared" si="41"/>
        <v>-0.70234666634541676</v>
      </c>
      <c r="K272" s="80">
        <f>VLOOKUP($C272,'2023'!$C$295:$U$572,VLOOKUP($L$4,Master!$D$9:$G$20,4,FALSE),FALSE)</f>
        <v>1029088.3699999996</v>
      </c>
      <c r="L272" s="81">
        <f>VLOOKUP($C272,'2023'!$C$8:$U$285,VLOOKUP($L$4,Master!$D$9:$G$20,4,FALSE),FALSE)</f>
        <v>192864.19</v>
      </c>
      <c r="M272" s="81">
        <f t="shared" si="42"/>
        <v>0.18741266116922503</v>
      </c>
      <c r="N272" s="148">
        <f t="shared" si="43"/>
        <v>3.1235090532180224E-5</v>
      </c>
      <c r="O272" s="81">
        <f t="shared" si="44"/>
        <v>-836224.1799999997</v>
      </c>
      <c r="P272" s="85">
        <f t="shared" si="45"/>
        <v>-0.81258733883077505</v>
      </c>
      <c r="Q272" s="76"/>
    </row>
    <row r="273" spans="2:17" s="77" customFormat="1" ht="13" x14ac:dyDescent="0.3">
      <c r="B273" s="70"/>
      <c r="C273" s="78" t="s">
        <v>311</v>
      </c>
      <c r="D273" s="79" t="s">
        <v>570</v>
      </c>
      <c r="E273" s="80">
        <f>VLOOKUP($C273,'2023'!$C$295:$U$572,19,FALSE)</f>
        <v>433596.94999999995</v>
      </c>
      <c r="F273" s="81">
        <f>VLOOKUP($C273,'2023'!$C$8:$U$285,19,FALSE)</f>
        <v>2438223.04</v>
      </c>
      <c r="G273" s="82">
        <f t="shared" si="38"/>
        <v>5.6232476727523117</v>
      </c>
      <c r="H273" s="83">
        <f t="shared" si="39"/>
        <v>3.9487951284293722E-4</v>
      </c>
      <c r="I273" s="84">
        <f t="shared" si="40"/>
        <v>2004626.09</v>
      </c>
      <c r="J273" s="85">
        <f t="shared" si="41"/>
        <v>4.6232476727523117</v>
      </c>
      <c r="K273" s="80">
        <f>VLOOKUP($C273,'2023'!$C$295:$U$572,VLOOKUP($L$4,Master!$D$9:$G$20,4,FALSE),FALSE)</f>
        <v>59034.35</v>
      </c>
      <c r="L273" s="81">
        <f>VLOOKUP($C273,'2023'!$C$8:$U$285,VLOOKUP($L$4,Master!$D$9:$G$20,4,FALSE),FALSE)</f>
        <v>300293.37</v>
      </c>
      <c r="M273" s="81">
        <f t="shared" si="42"/>
        <v>5.0867566086524203</v>
      </c>
      <c r="N273" s="148">
        <f t="shared" si="43"/>
        <v>4.8633655621416769E-5</v>
      </c>
      <c r="O273" s="81">
        <f t="shared" si="44"/>
        <v>241259.02</v>
      </c>
      <c r="P273" s="85">
        <f t="shared" si="45"/>
        <v>4.0867566086524203</v>
      </c>
      <c r="Q273" s="76"/>
    </row>
    <row r="274" spans="2:17" s="77" customFormat="1" ht="13" x14ac:dyDescent="0.3">
      <c r="B274" s="70"/>
      <c r="C274" s="78" t="s">
        <v>312</v>
      </c>
      <c r="D274" s="79" t="s">
        <v>571</v>
      </c>
      <c r="E274" s="80">
        <f>VLOOKUP($C274,'2023'!$C$295:$U$572,19,FALSE)</f>
        <v>1599712.4699999997</v>
      </c>
      <c r="F274" s="81">
        <f>VLOOKUP($C274,'2023'!$C$8:$U$285,19,FALSE)</f>
        <v>1121382.5</v>
      </c>
      <c r="G274" s="82">
        <f t="shared" si="38"/>
        <v>0.70099003479043964</v>
      </c>
      <c r="H274" s="83">
        <f t="shared" si="39"/>
        <v>1.8161216920934149E-4</v>
      </c>
      <c r="I274" s="84">
        <f t="shared" si="40"/>
        <v>-478329.96999999974</v>
      </c>
      <c r="J274" s="85">
        <f t="shared" si="41"/>
        <v>-0.2990099652095603</v>
      </c>
      <c r="K274" s="80">
        <f>VLOOKUP($C274,'2023'!$C$295:$U$572,VLOOKUP($L$4,Master!$D$9:$G$20,4,FALSE),FALSE)</f>
        <v>239598.88</v>
      </c>
      <c r="L274" s="81">
        <f>VLOOKUP($C274,'2023'!$C$8:$U$285,VLOOKUP($L$4,Master!$D$9:$G$20,4,FALSE),FALSE)</f>
        <v>148451.74999999997</v>
      </c>
      <c r="M274" s="81">
        <f t="shared" si="42"/>
        <v>0.61958449054519771</v>
      </c>
      <c r="N274" s="148">
        <f t="shared" si="43"/>
        <v>2.4042326628445561E-5</v>
      </c>
      <c r="O274" s="81">
        <f t="shared" si="44"/>
        <v>-91147.130000000034</v>
      </c>
      <c r="P274" s="85">
        <f t="shared" si="45"/>
        <v>-0.38041550945480224</v>
      </c>
      <c r="Q274" s="76"/>
    </row>
    <row r="275" spans="2:17" s="77" customFormat="1" ht="13" x14ac:dyDescent="0.3">
      <c r="B275" s="70"/>
      <c r="C275" s="78" t="s">
        <v>313</v>
      </c>
      <c r="D275" s="79" t="s">
        <v>572</v>
      </c>
      <c r="E275" s="80">
        <f>VLOOKUP($C275,'2023'!$C$295:$U$572,19,FALSE)</f>
        <v>397347273.51999998</v>
      </c>
      <c r="F275" s="81">
        <f>VLOOKUP($C275,'2023'!$C$8:$U$285,19,FALSE)</f>
        <v>404744496.40000015</v>
      </c>
      <c r="G275" s="82">
        <f t="shared" si="38"/>
        <v>1.0186165185291698</v>
      </c>
      <c r="H275" s="83">
        <f t="shared" si="39"/>
        <v>6.5549913581446601E-2</v>
      </c>
      <c r="I275" s="84">
        <f t="shared" si="40"/>
        <v>7397222.880000174</v>
      </c>
      <c r="J275" s="85">
        <f t="shared" si="41"/>
        <v>1.8616518529169783E-2</v>
      </c>
      <c r="K275" s="80">
        <f>VLOOKUP($C275,'2023'!$C$295:$U$572,VLOOKUP($L$4,Master!$D$9:$G$20,4,FALSE),FALSE)</f>
        <v>44134376.219999999</v>
      </c>
      <c r="L275" s="81">
        <f>VLOOKUP($C275,'2023'!$C$8:$U$285,VLOOKUP($L$4,Master!$D$9:$G$20,4,FALSE),FALSE)</f>
        <v>47134576.520000026</v>
      </c>
      <c r="M275" s="81">
        <f t="shared" si="42"/>
        <v>1.0679787629725341</v>
      </c>
      <c r="N275" s="148">
        <f t="shared" si="43"/>
        <v>7.633624286593468E-3</v>
      </c>
      <c r="O275" s="81">
        <f t="shared" si="44"/>
        <v>3000200.3000000268</v>
      </c>
      <c r="P275" s="85">
        <f t="shared" si="45"/>
        <v>6.7978762972534135E-2</v>
      </c>
      <c r="Q275" s="76"/>
    </row>
    <row r="276" spans="2:17" s="77" customFormat="1" ht="13" x14ac:dyDescent="0.3">
      <c r="B276" s="70"/>
      <c r="C276" s="78" t="s">
        <v>314</v>
      </c>
      <c r="D276" s="79" t="s">
        <v>573</v>
      </c>
      <c r="E276" s="80">
        <f>VLOOKUP($C276,'2023'!$C$295:$U$572,19,FALSE)</f>
        <v>2016000</v>
      </c>
      <c r="F276" s="81">
        <f>VLOOKUP($C276,'2023'!$C$8:$U$285,19,FALSE)</f>
        <v>6693560</v>
      </c>
      <c r="G276" s="82">
        <f t="shared" si="38"/>
        <v>3.3202182539682541</v>
      </c>
      <c r="H276" s="83">
        <f t="shared" si="39"/>
        <v>1.084047549638843E-3</v>
      </c>
      <c r="I276" s="84">
        <f t="shared" si="40"/>
        <v>4677560</v>
      </c>
      <c r="J276" s="85">
        <f t="shared" si="41"/>
        <v>2.3202182539682541</v>
      </c>
      <c r="K276" s="80">
        <f>VLOOKUP($C276,'2023'!$C$295:$U$572,VLOOKUP($L$4,Master!$D$9:$G$20,4,FALSE),FALSE)</f>
        <v>288000</v>
      </c>
      <c r="L276" s="81">
        <f>VLOOKUP($C276,'2023'!$C$8:$U$285,VLOOKUP($L$4,Master!$D$9:$G$20,4,FALSE),FALSE)</f>
        <v>69050</v>
      </c>
      <c r="M276" s="81">
        <f t="shared" si="42"/>
        <v>0.23975694444444445</v>
      </c>
      <c r="N276" s="148">
        <f t="shared" si="43"/>
        <v>1.1182910633887215E-5</v>
      </c>
      <c r="O276" s="81">
        <f t="shared" si="44"/>
        <v>-218950</v>
      </c>
      <c r="P276" s="85">
        <f t="shared" si="45"/>
        <v>-0.7602430555555556</v>
      </c>
      <c r="Q276" s="76"/>
    </row>
    <row r="277" spans="2:17" s="77" customFormat="1" ht="13" x14ac:dyDescent="0.3">
      <c r="B277" s="70"/>
      <c r="C277" s="78" t="s">
        <v>315</v>
      </c>
      <c r="D277" s="79" t="s">
        <v>574</v>
      </c>
      <c r="E277" s="80">
        <f>VLOOKUP($C277,'2023'!$C$295:$U$572,19,FALSE)</f>
        <v>3578018.9200000009</v>
      </c>
      <c r="F277" s="81">
        <f>VLOOKUP($C277,'2023'!$C$8:$U$285,19,FALSE)</f>
        <v>2928719.57</v>
      </c>
      <c r="G277" s="82">
        <f t="shared" si="38"/>
        <v>0.81853104622487549</v>
      </c>
      <c r="H277" s="83">
        <f t="shared" si="39"/>
        <v>4.7431729504745243E-4</v>
      </c>
      <c r="I277" s="84">
        <f t="shared" si="40"/>
        <v>-649299.35000000102</v>
      </c>
      <c r="J277" s="85">
        <f t="shared" si="41"/>
        <v>-0.18146895377512451</v>
      </c>
      <c r="K277" s="80">
        <f>VLOOKUP($C277,'2023'!$C$295:$U$572,VLOOKUP($L$4,Master!$D$9:$G$20,4,FALSE),FALSE)</f>
        <v>446036.98000000004</v>
      </c>
      <c r="L277" s="81">
        <f>VLOOKUP($C277,'2023'!$C$8:$U$285,VLOOKUP($L$4,Master!$D$9:$G$20,4,FALSE),FALSE)</f>
        <v>292662.8</v>
      </c>
      <c r="M277" s="81">
        <f t="shared" si="42"/>
        <v>0.65614021510055054</v>
      </c>
      <c r="N277" s="148">
        <f t="shared" si="43"/>
        <v>4.7397855731545364E-5</v>
      </c>
      <c r="O277" s="81">
        <f t="shared" si="44"/>
        <v>-153374.18000000005</v>
      </c>
      <c r="P277" s="85">
        <f t="shared" si="45"/>
        <v>-0.34385978489944946</v>
      </c>
      <c r="Q277" s="76"/>
    </row>
    <row r="278" spans="2:17" s="77" customFormat="1" ht="13" x14ac:dyDescent="0.3">
      <c r="B278" s="70"/>
      <c r="C278" s="78" t="s">
        <v>316</v>
      </c>
      <c r="D278" s="79" t="s">
        <v>574</v>
      </c>
      <c r="E278" s="80">
        <f>VLOOKUP($C278,'2023'!$C$295:$U$572,19,FALSE)</f>
        <v>0</v>
      </c>
      <c r="F278" s="81">
        <f>VLOOKUP($C278,'2023'!$C$8:$U$285,19,FALSE)</f>
        <v>0</v>
      </c>
      <c r="G278" s="82">
        <f t="shared" si="38"/>
        <v>0</v>
      </c>
      <c r="H278" s="83">
        <f t="shared" si="39"/>
        <v>0</v>
      </c>
      <c r="I278" s="84">
        <f t="shared" si="40"/>
        <v>0</v>
      </c>
      <c r="J278" s="85">
        <f t="shared" si="41"/>
        <v>0</v>
      </c>
      <c r="K278" s="80">
        <f>VLOOKUP($C278,'2023'!$C$295:$U$572,VLOOKUP($L$4,Master!$D$9:$G$20,4,FALSE),FALSE)</f>
        <v>0</v>
      </c>
      <c r="L278" s="81">
        <f>VLOOKUP($C278,'2023'!$C$8:$U$285,VLOOKUP($L$4,Master!$D$9:$G$20,4,FALSE),FALSE)</f>
        <v>0</v>
      </c>
      <c r="M278" s="81">
        <f t="shared" si="42"/>
        <v>0</v>
      </c>
      <c r="N278" s="148">
        <f t="shared" si="43"/>
        <v>0</v>
      </c>
      <c r="O278" s="81">
        <f t="shared" si="44"/>
        <v>0</v>
      </c>
      <c r="P278" s="85">
        <f t="shared" si="45"/>
        <v>0</v>
      </c>
      <c r="Q278" s="76"/>
    </row>
    <row r="279" spans="2:17" s="77" customFormat="1" ht="13" x14ac:dyDescent="0.3">
      <c r="B279" s="70"/>
      <c r="C279" s="78" t="s">
        <v>317</v>
      </c>
      <c r="D279" s="79" t="s">
        <v>575</v>
      </c>
      <c r="E279" s="80">
        <f>VLOOKUP($C279,'2023'!$C$295:$U$572,19,FALSE)</f>
        <v>375000.02999999991</v>
      </c>
      <c r="F279" s="81">
        <f>VLOOKUP($C279,'2023'!$C$8:$U$285,19,FALSE)</f>
        <v>23189.24</v>
      </c>
      <c r="G279" s="82">
        <f t="shared" si="38"/>
        <v>6.1837968386295884E-2</v>
      </c>
      <c r="H279" s="83">
        <f t="shared" si="39"/>
        <v>3.7555857869335667E-6</v>
      </c>
      <c r="I279" s="84">
        <f t="shared" si="40"/>
        <v>-351810.78999999992</v>
      </c>
      <c r="J279" s="85">
        <f t="shared" si="41"/>
        <v>-0.93816203161370415</v>
      </c>
      <c r="K279" s="80">
        <f>VLOOKUP($C279,'2023'!$C$295:$U$572,VLOOKUP($L$4,Master!$D$9:$G$20,4,FALSE),FALSE)</f>
        <v>41666.67</v>
      </c>
      <c r="L279" s="81">
        <f>VLOOKUP($C279,'2023'!$C$8:$U$285,VLOOKUP($L$4,Master!$D$9:$G$20,4,FALSE),FALSE)</f>
        <v>0</v>
      </c>
      <c r="M279" s="81">
        <f t="shared" si="42"/>
        <v>0</v>
      </c>
      <c r="N279" s="148">
        <f t="shared" si="43"/>
        <v>0</v>
      </c>
      <c r="O279" s="81">
        <f t="shared" si="44"/>
        <v>-41666.67</v>
      </c>
      <c r="P279" s="85">
        <f t="shared" si="45"/>
        <v>-1</v>
      </c>
      <c r="Q279" s="76"/>
    </row>
    <row r="280" spans="2:17" s="77" customFormat="1" ht="13" x14ac:dyDescent="0.3">
      <c r="B280" s="70"/>
      <c r="C280" s="78" t="s">
        <v>318</v>
      </c>
      <c r="D280" s="79" t="s">
        <v>576</v>
      </c>
      <c r="E280" s="80">
        <f>VLOOKUP($C280,'2023'!$C$295:$U$572,19,FALSE)</f>
        <v>11120345.450000007</v>
      </c>
      <c r="F280" s="81">
        <f>VLOOKUP($C280,'2023'!$C$8:$U$285,19,FALSE)</f>
        <v>10170310.730000006</v>
      </c>
      <c r="G280" s="82">
        <f t="shared" si="38"/>
        <v>0.91456787702579867</v>
      </c>
      <c r="H280" s="83">
        <f t="shared" si="39"/>
        <v>1.6471205794707359E-3</v>
      </c>
      <c r="I280" s="84">
        <f t="shared" si="40"/>
        <v>-950034.72000000067</v>
      </c>
      <c r="J280" s="85">
        <f t="shared" si="41"/>
        <v>-8.5432122974201316E-2</v>
      </c>
      <c r="K280" s="80">
        <f>VLOOKUP($C280,'2023'!$C$295:$U$572,VLOOKUP($L$4,Master!$D$9:$G$20,4,FALSE),FALSE)</f>
        <v>1253898.290000001</v>
      </c>
      <c r="L280" s="81">
        <f>VLOOKUP($C280,'2023'!$C$8:$U$285,VLOOKUP($L$4,Master!$D$9:$G$20,4,FALSE),FALSE)</f>
        <v>1277926.9300000018</v>
      </c>
      <c r="M280" s="81">
        <f t="shared" si="42"/>
        <v>1.0191631491897168</v>
      </c>
      <c r="N280" s="148">
        <f t="shared" si="43"/>
        <v>2.0696513620315515E-4</v>
      </c>
      <c r="O280" s="81">
        <f t="shared" si="44"/>
        <v>24028.640000000829</v>
      </c>
      <c r="P280" s="85">
        <f t="shared" si="45"/>
        <v>1.9163149189716823E-2</v>
      </c>
      <c r="Q280" s="76"/>
    </row>
    <row r="281" spans="2:17" s="77" customFormat="1" ht="13" x14ac:dyDescent="0.3">
      <c r="B281" s="70"/>
      <c r="C281" s="78" t="s">
        <v>319</v>
      </c>
      <c r="D281" s="79" t="s">
        <v>577</v>
      </c>
      <c r="E281" s="80">
        <f>VLOOKUP($C281,'2023'!$C$295:$U$572,19,FALSE)</f>
        <v>149460596.41</v>
      </c>
      <c r="F281" s="81">
        <f>VLOOKUP($C281,'2023'!$C$8:$U$285,19,FALSE)</f>
        <v>162901458.07999998</v>
      </c>
      <c r="G281" s="82">
        <f t="shared" si="38"/>
        <v>1.08992913177684</v>
      </c>
      <c r="H281" s="83">
        <f t="shared" si="39"/>
        <v>2.6382511916561394E-2</v>
      </c>
      <c r="I281" s="84">
        <f t="shared" si="40"/>
        <v>13440861.669999987</v>
      </c>
      <c r="J281" s="85">
        <f t="shared" si="41"/>
        <v>8.9929131776839991E-2</v>
      </c>
      <c r="K281" s="80">
        <f>VLOOKUP($C281,'2023'!$C$295:$U$572,VLOOKUP($L$4,Master!$D$9:$G$20,4,FALSE),FALSE)</f>
        <v>16813548.169999998</v>
      </c>
      <c r="L281" s="81">
        <f>VLOOKUP($C281,'2023'!$C$8:$U$285,VLOOKUP($L$4,Master!$D$9:$G$20,4,FALSE),FALSE)</f>
        <v>18528321.84</v>
      </c>
      <c r="M281" s="81">
        <f t="shared" si="42"/>
        <v>1.1019876145512004</v>
      </c>
      <c r="N281" s="148">
        <f t="shared" si="43"/>
        <v>3.0007323292197065E-3</v>
      </c>
      <c r="O281" s="81">
        <f t="shared" si="44"/>
        <v>1714773.6700000018</v>
      </c>
      <c r="P281" s="85">
        <f t="shared" si="45"/>
        <v>0.10198761455120046</v>
      </c>
      <c r="Q281" s="76"/>
    </row>
    <row r="282" spans="2:17" s="77" customFormat="1" ht="13" x14ac:dyDescent="0.3">
      <c r="B282" s="70"/>
      <c r="C282" s="78" t="s">
        <v>320</v>
      </c>
      <c r="D282" s="79" t="s">
        <v>578</v>
      </c>
      <c r="E282" s="80">
        <f>VLOOKUP($C282,'2023'!$C$295:$U$572,19,FALSE)</f>
        <v>56808.970000000008</v>
      </c>
      <c r="F282" s="81">
        <f>VLOOKUP($C282,'2023'!$C$8:$U$285,19,FALSE)</f>
        <v>39729.93</v>
      </c>
      <c r="G282" s="82">
        <f t="shared" si="38"/>
        <v>0.69936015386302541</v>
      </c>
      <c r="H282" s="83">
        <f t="shared" si="39"/>
        <v>6.4344135652511907E-6</v>
      </c>
      <c r="I282" s="84">
        <f t="shared" si="40"/>
        <v>-17079.040000000008</v>
      </c>
      <c r="J282" s="85">
        <f t="shared" si="41"/>
        <v>-0.30063984613697459</v>
      </c>
      <c r="K282" s="80">
        <f>VLOOKUP($C282,'2023'!$C$295:$U$572,VLOOKUP($L$4,Master!$D$9:$G$20,4,FALSE),FALSE)</f>
        <v>9513.9000000000015</v>
      </c>
      <c r="L282" s="81">
        <f>VLOOKUP($C282,'2023'!$C$8:$U$285,VLOOKUP($L$4,Master!$D$9:$G$20,4,FALSE),FALSE)</f>
        <v>5273.9000000000005</v>
      </c>
      <c r="M282" s="81">
        <f t="shared" si="42"/>
        <v>0.55433628690652625</v>
      </c>
      <c r="N282" s="148">
        <f t="shared" si="43"/>
        <v>8.5412820263660818E-7</v>
      </c>
      <c r="O282" s="81">
        <f t="shared" si="44"/>
        <v>-4240.0000000000009</v>
      </c>
      <c r="P282" s="85">
        <f t="shared" si="45"/>
        <v>-0.4456637130934738</v>
      </c>
      <c r="Q282" s="76"/>
    </row>
    <row r="283" spans="2:17" s="77" customFormat="1" ht="13" x14ac:dyDescent="0.3">
      <c r="B283" s="70"/>
      <c r="C283" s="78" t="s">
        <v>321</v>
      </c>
      <c r="D283" s="79" t="s">
        <v>579</v>
      </c>
      <c r="E283" s="80">
        <f>VLOOKUP($C283,'2023'!$C$295:$U$572,19,FALSE)</f>
        <v>227206.36</v>
      </c>
      <c r="F283" s="81">
        <f>VLOOKUP($C283,'2023'!$C$8:$U$285,19,FALSE)</f>
        <v>217072.69000000003</v>
      </c>
      <c r="G283" s="82">
        <f t="shared" si="38"/>
        <v>0.95539882774408269</v>
      </c>
      <c r="H283" s="83">
        <f t="shared" si="39"/>
        <v>3.5155749360282456E-5</v>
      </c>
      <c r="I283" s="84">
        <f t="shared" si="40"/>
        <v>-10133.669999999955</v>
      </c>
      <c r="J283" s="85">
        <f t="shared" si="41"/>
        <v>-4.4601172255917289E-2</v>
      </c>
      <c r="K283" s="80">
        <f>VLOOKUP($C283,'2023'!$C$295:$U$572,VLOOKUP($L$4,Master!$D$9:$G$20,4,FALSE),FALSE)</f>
        <v>26620.43</v>
      </c>
      <c r="L283" s="81">
        <f>VLOOKUP($C283,'2023'!$C$8:$U$285,VLOOKUP($L$4,Master!$D$9:$G$20,4,FALSE),FALSE)</f>
        <v>21991.79</v>
      </c>
      <c r="M283" s="81">
        <f t="shared" si="42"/>
        <v>0.82612452165498451</v>
      </c>
      <c r="N283" s="148">
        <f t="shared" si="43"/>
        <v>3.5616541962232372E-6</v>
      </c>
      <c r="O283" s="81">
        <f t="shared" si="44"/>
        <v>-4628.6399999999994</v>
      </c>
      <c r="P283" s="85">
        <f t="shared" si="45"/>
        <v>-0.17387547834501543</v>
      </c>
      <c r="Q283" s="76"/>
    </row>
    <row r="284" spans="2:17" s="77" customFormat="1" ht="13" x14ac:dyDescent="0.3">
      <c r="B284" s="70"/>
      <c r="C284" s="78" t="s">
        <v>322</v>
      </c>
      <c r="D284" s="79" t="s">
        <v>580</v>
      </c>
      <c r="E284" s="80">
        <f>VLOOKUP($C284,'2023'!$C$295:$U$572,19,FALSE)</f>
        <v>353454.30000000005</v>
      </c>
      <c r="F284" s="81">
        <f>VLOOKUP($C284,'2023'!$C$8:$U$285,19,FALSE)</f>
        <v>356385.24000000005</v>
      </c>
      <c r="G284" s="82">
        <f t="shared" si="38"/>
        <v>1.0082922742770424</v>
      </c>
      <c r="H284" s="83">
        <f t="shared" si="39"/>
        <v>5.7717947721309894E-5</v>
      </c>
      <c r="I284" s="84">
        <f t="shared" si="40"/>
        <v>2930.9400000000023</v>
      </c>
      <c r="J284" s="85">
        <f t="shared" si="41"/>
        <v>8.2922742770423271E-3</v>
      </c>
      <c r="K284" s="80">
        <f>VLOOKUP($C284,'2023'!$C$295:$U$572,VLOOKUP($L$4,Master!$D$9:$G$20,4,FALSE),FALSE)</f>
        <v>39272.699999999997</v>
      </c>
      <c r="L284" s="81">
        <f>VLOOKUP($C284,'2023'!$C$8:$U$285,VLOOKUP($L$4,Master!$D$9:$G$20,4,FALSE),FALSE)</f>
        <v>34720.01</v>
      </c>
      <c r="M284" s="81">
        <f t="shared" si="42"/>
        <v>0.88407494264463626</v>
      </c>
      <c r="N284" s="148">
        <f t="shared" si="43"/>
        <v>5.6230379295824834E-6</v>
      </c>
      <c r="O284" s="81">
        <f t="shared" si="44"/>
        <v>-4552.6899999999951</v>
      </c>
      <c r="P284" s="85">
        <f t="shared" si="45"/>
        <v>-0.11592505735536379</v>
      </c>
      <c r="Q284" s="76"/>
    </row>
    <row r="285" spans="2:17" s="77" customFormat="1" ht="13" x14ac:dyDescent="0.3">
      <c r="B285" s="70"/>
      <c r="C285" s="78" t="s">
        <v>323</v>
      </c>
      <c r="D285" s="79" t="s">
        <v>581</v>
      </c>
      <c r="E285" s="80">
        <f>VLOOKUP($C285,'2023'!$C$295:$U$572,19,FALSE)</f>
        <v>774042.04</v>
      </c>
      <c r="F285" s="81">
        <f>VLOOKUP($C285,'2023'!$C$8:$U$285,19,FALSE)</f>
        <v>581226.21</v>
      </c>
      <c r="G285" s="82">
        <f t="shared" si="38"/>
        <v>0.75089747063350709</v>
      </c>
      <c r="H285" s="83">
        <f t="shared" si="39"/>
        <v>9.413179963074531E-5</v>
      </c>
      <c r="I285" s="84">
        <f t="shared" si="40"/>
        <v>-192815.83000000007</v>
      </c>
      <c r="J285" s="85">
        <f t="shared" si="41"/>
        <v>-0.24910252936649288</v>
      </c>
      <c r="K285" s="80">
        <f>VLOOKUP($C285,'2023'!$C$295:$U$572,VLOOKUP($L$4,Master!$D$9:$G$20,4,FALSE),FALSE)</f>
        <v>105385.96</v>
      </c>
      <c r="L285" s="81">
        <f>VLOOKUP($C285,'2023'!$C$8:$U$285,VLOOKUP($L$4,Master!$D$9:$G$20,4,FALSE),FALSE)</f>
        <v>179912.53000000003</v>
      </c>
      <c r="M285" s="81">
        <f t="shared" si="42"/>
        <v>1.7071774076926378</v>
      </c>
      <c r="N285" s="148">
        <f t="shared" si="43"/>
        <v>2.9137519839341826E-5</v>
      </c>
      <c r="O285" s="81">
        <f t="shared" si="44"/>
        <v>74526.570000000022</v>
      </c>
      <c r="P285" s="85">
        <f t="shared" si="45"/>
        <v>0.70717740769263782</v>
      </c>
      <c r="Q285" s="76"/>
    </row>
    <row r="286" spans="2:17" s="77" customFormat="1" ht="13.5" thickBot="1" x14ac:dyDescent="0.35">
      <c r="B286" s="70"/>
      <c r="C286" s="78" t="s">
        <v>324</v>
      </c>
      <c r="D286" s="79" t="s">
        <v>458</v>
      </c>
      <c r="E286" s="80">
        <f>VLOOKUP($C286,'2023'!$C$295:$U$572,19,FALSE)</f>
        <v>817991.33</v>
      </c>
      <c r="F286" s="81">
        <f>VLOOKUP($C286,'2023'!$C$8:$U$285,19,FALSE)</f>
        <v>2043603.16</v>
      </c>
      <c r="G286" s="82">
        <f t="shared" si="38"/>
        <v>2.4983188513746226</v>
      </c>
      <c r="H286" s="83">
        <f t="shared" si="39"/>
        <v>3.3096931947008713E-4</v>
      </c>
      <c r="I286" s="84">
        <f t="shared" si="40"/>
        <v>1225611.83</v>
      </c>
      <c r="J286" s="85">
        <f t="shared" si="41"/>
        <v>1.4983188513746228</v>
      </c>
      <c r="K286" s="149">
        <f>VLOOKUP($C286,'2023'!$C$295:$U$572,VLOOKUP($L$4,Master!$D$9:$G$20,4,FALSE),FALSE)</f>
        <v>85984.37000000001</v>
      </c>
      <c r="L286" s="150">
        <f>VLOOKUP($C286,'2023'!$C$8:$U$285,VLOOKUP($L$4,Master!$D$9:$G$20,4,FALSE),FALSE)</f>
        <v>1326568.1199999999</v>
      </c>
      <c r="M286" s="150">
        <f t="shared" si="42"/>
        <v>15.428014649639227</v>
      </c>
      <c r="N286" s="151">
        <f t="shared" si="43"/>
        <v>2.1484276228419654E-4</v>
      </c>
      <c r="O286" s="150">
        <f t="shared" si="44"/>
        <v>1240583.7499999998</v>
      </c>
      <c r="P286" s="152">
        <f t="shared" si="45"/>
        <v>14.428014649639227</v>
      </c>
      <c r="Q286" s="76"/>
    </row>
    <row r="287" spans="2:17" ht="15.5" thickTop="1" thickBot="1" x14ac:dyDescent="0.35">
      <c r="B287" s="86"/>
      <c r="C287" s="87"/>
      <c r="D287" s="88"/>
      <c r="E287" s="89"/>
      <c r="F287" s="89"/>
      <c r="G287" s="90"/>
      <c r="H287" s="90"/>
      <c r="I287" s="89"/>
      <c r="J287" s="90"/>
      <c r="K287" s="91"/>
      <c r="L287" s="89"/>
      <c r="M287" s="89"/>
      <c r="N287" s="90"/>
      <c r="O287" s="89"/>
      <c r="P287" s="90"/>
      <c r="Q287" s="92"/>
    </row>
    <row r="288" spans="2:17" ht="15" thickTop="1" x14ac:dyDescent="0.3"/>
    <row r="289" spans="5:16" x14ac:dyDescent="0.3">
      <c r="E289" s="98"/>
      <c r="F289" s="98"/>
      <c r="G289" s="99"/>
      <c r="H289" s="99"/>
      <c r="I289" s="100"/>
      <c r="J289" s="99"/>
      <c r="K289" s="98"/>
      <c r="L289" s="98"/>
      <c r="M289" s="98"/>
      <c r="N289" s="99"/>
      <c r="O289" s="100"/>
      <c r="P289" s="99"/>
    </row>
    <row r="290" spans="5:16" x14ac:dyDescent="0.3">
      <c r="E290" s="101"/>
      <c r="F290" s="101"/>
    </row>
  </sheetData>
  <sheetProtection algorithmName="SHA-512" hashValue="Mj3YUUAc9CCzCwbEefMANawQFGj6Yz8k4hsqwCP4dQpSKoCye6S/fVMuVz1D3AICbUmEhgKLaL0DVi+cbW3udQ==" saltValue="vjtBvmICY/+8T2/bZTgyow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W574"/>
  <sheetViews>
    <sheetView showGridLines="0" tabSelected="1" topLeftCell="B1" zoomScale="85" zoomScaleNormal="85" workbookViewId="0">
      <selection activeCell="E10" sqref="E10"/>
    </sheetView>
  </sheetViews>
  <sheetFormatPr defaultColWidth="9.1796875" defaultRowHeight="13" x14ac:dyDescent="0.3"/>
  <cols>
    <col min="1" max="2" width="3.54296875" style="25" customWidth="1"/>
    <col min="3" max="3" width="11.81640625" style="95" customWidth="1"/>
    <col min="4" max="4" width="58" style="95" customWidth="1"/>
    <col min="5" max="16" width="17.81640625" style="95" bestFit="1" customWidth="1"/>
    <col min="17" max="17" width="20.54296875" style="95" bestFit="1" customWidth="1"/>
    <col min="18" max="18" width="3.81640625" style="25" customWidth="1"/>
    <col min="19" max="19" width="3.81640625" style="25" hidden="1" customWidth="1"/>
    <col min="20" max="20" width="3.54296875" style="25" hidden="1" customWidth="1"/>
    <col min="21" max="21" width="20.54296875" style="95" hidden="1" customWidth="1"/>
    <col min="22" max="22" width="3.81640625" style="25" hidden="1" customWidth="1"/>
    <col min="23" max="23" width="9.1796875" style="25" hidden="1" customWidth="1"/>
    <col min="24" max="24" width="0" style="25" hidden="1" customWidth="1"/>
    <col min="25" max="16384" width="9.1796875" style="25"/>
  </cols>
  <sheetData>
    <row r="1" spans="2:22" x14ac:dyDescent="0.3">
      <c r="C1" s="93"/>
      <c r="D1" s="94"/>
    </row>
    <row r="2" spans="2:22" ht="13.5" thickBot="1" x14ac:dyDescent="0.35">
      <c r="C2" s="26"/>
      <c r="D2" s="27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U2" s="28"/>
    </row>
    <row r="3" spans="2:22" s="102" customFormat="1" ht="14" thickTop="1" thickBot="1" x14ac:dyDescent="0.35">
      <c r="B3" s="32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8"/>
      <c r="T3" s="32"/>
      <c r="U3" s="34"/>
      <c r="V3" s="38"/>
    </row>
    <row r="4" spans="2:22" s="102" customFormat="1" ht="19" thickBot="1" x14ac:dyDescent="0.35">
      <c r="B4" s="49"/>
      <c r="C4" s="27"/>
      <c r="D4" s="27"/>
      <c r="E4" s="165" t="s">
        <v>29</v>
      </c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7"/>
      <c r="R4" s="52"/>
      <c r="T4" s="49"/>
      <c r="V4" s="52"/>
    </row>
    <row r="5" spans="2:22" s="102" customFormat="1" x14ac:dyDescent="0.3">
      <c r="B5" s="49"/>
      <c r="C5" s="27"/>
      <c r="D5" s="27"/>
      <c r="E5" s="103" t="s">
        <v>4</v>
      </c>
      <c r="F5" s="103" t="s">
        <v>15</v>
      </c>
      <c r="G5" s="103" t="s">
        <v>16</v>
      </c>
      <c r="H5" s="103" t="s">
        <v>17</v>
      </c>
      <c r="I5" s="103" t="s">
        <v>18</v>
      </c>
      <c r="J5" s="103" t="s">
        <v>19</v>
      </c>
      <c r="K5" s="103" t="s">
        <v>20</v>
      </c>
      <c r="L5" s="103" t="s">
        <v>21</v>
      </c>
      <c r="M5" s="103" t="s">
        <v>22</v>
      </c>
      <c r="N5" s="103" t="s">
        <v>23</v>
      </c>
      <c r="O5" s="103" t="s">
        <v>24</v>
      </c>
      <c r="P5" s="103" t="s">
        <v>25</v>
      </c>
      <c r="Q5" s="103" t="s">
        <v>26</v>
      </c>
      <c r="R5" s="52"/>
      <c r="T5" s="49"/>
      <c r="U5" s="103" t="s">
        <v>6</v>
      </c>
      <c r="V5" s="52"/>
    </row>
    <row r="6" spans="2:22" s="107" customFormat="1" ht="13.5" thickBot="1" x14ac:dyDescent="0.4">
      <c r="B6" s="64"/>
      <c r="C6" s="104" t="s">
        <v>586</v>
      </c>
      <c r="D6" s="105" t="s">
        <v>27</v>
      </c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69"/>
      <c r="T6" s="64"/>
      <c r="U6" s="106"/>
      <c r="V6" s="69"/>
    </row>
    <row r="7" spans="2:22" ht="15" customHeight="1" thickBot="1" x14ac:dyDescent="0.35">
      <c r="B7" s="108"/>
      <c r="C7" s="168" t="s">
        <v>33</v>
      </c>
      <c r="D7" s="169"/>
      <c r="E7" s="109">
        <f t="shared" ref="E7" si="0">SUM(E8:E285)</f>
        <v>145161273.71999997</v>
      </c>
      <c r="F7" s="109">
        <f>SUM(F8:F285)</f>
        <v>177941365.03000006</v>
      </c>
      <c r="G7" s="109">
        <f t="shared" ref="G7:Q7" si="1">SUM(G8:G285)</f>
        <v>202203675.70999998</v>
      </c>
      <c r="H7" s="109">
        <f t="shared" si="1"/>
        <v>217364871.49000001</v>
      </c>
      <c r="I7" s="109">
        <f t="shared" si="1"/>
        <v>282447342.61000001</v>
      </c>
      <c r="J7" s="109">
        <f t="shared" si="1"/>
        <v>213752412.79999998</v>
      </c>
      <c r="K7" s="109">
        <f t="shared" si="1"/>
        <v>256193844.31999996</v>
      </c>
      <c r="L7" s="109">
        <f t="shared" si="1"/>
        <v>207167842.93000004</v>
      </c>
      <c r="M7" s="109">
        <f t="shared" si="1"/>
        <v>248588522.47000009</v>
      </c>
      <c r="N7" s="109">
        <f t="shared" si="1"/>
        <v>0</v>
      </c>
      <c r="O7" s="109">
        <f t="shared" si="1"/>
        <v>0</v>
      </c>
      <c r="P7" s="109">
        <f t="shared" si="1"/>
        <v>0</v>
      </c>
      <c r="Q7" s="109">
        <f t="shared" si="1"/>
        <v>1950821151.0799994</v>
      </c>
      <c r="R7" s="110"/>
      <c r="T7" s="108"/>
      <c r="U7" s="109">
        <f>SUM(U8:U285)</f>
        <v>1950821151.0799994</v>
      </c>
      <c r="V7" s="110"/>
    </row>
    <row r="8" spans="2:22" x14ac:dyDescent="0.3">
      <c r="B8" s="108"/>
      <c r="C8" s="111" t="s">
        <v>47</v>
      </c>
      <c r="D8" s="112" t="s">
        <v>325</v>
      </c>
      <c r="E8" s="113">
        <v>13044.650000000001</v>
      </c>
      <c r="F8" s="113">
        <v>44419.439999999995</v>
      </c>
      <c r="G8" s="113">
        <v>1375558.89</v>
      </c>
      <c r="H8" s="113">
        <v>1184455.76</v>
      </c>
      <c r="I8" s="113">
        <v>37517.400000000009</v>
      </c>
      <c r="J8" s="113">
        <v>1352718.7900000003</v>
      </c>
      <c r="K8" s="113">
        <v>79958.710000000006</v>
      </c>
      <c r="L8" s="113">
        <v>23937.24</v>
      </c>
      <c r="M8" s="113">
        <v>30729.159999999996</v>
      </c>
      <c r="N8" s="113">
        <v>0</v>
      </c>
      <c r="O8" s="113">
        <v>0</v>
      </c>
      <c r="P8" s="113">
        <v>0</v>
      </c>
      <c r="Q8" s="113">
        <f t="shared" ref="Q8:Q71" si="2">SUM(E8:P8)</f>
        <v>4142340.040000001</v>
      </c>
      <c r="R8" s="110"/>
      <c r="T8" s="108"/>
      <c r="U8" s="113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4142340.040000001</v>
      </c>
      <c r="V8" s="110"/>
    </row>
    <row r="9" spans="2:22" x14ac:dyDescent="0.3">
      <c r="B9" s="108"/>
      <c r="C9" s="111" t="s">
        <v>48</v>
      </c>
      <c r="D9" s="112" t="s">
        <v>326</v>
      </c>
      <c r="E9" s="113">
        <v>2405</v>
      </c>
      <c r="F9" s="113">
        <v>3355</v>
      </c>
      <c r="G9" s="113">
        <v>2880</v>
      </c>
      <c r="H9" s="113">
        <v>2880</v>
      </c>
      <c r="I9" s="113">
        <v>3480</v>
      </c>
      <c r="J9" s="113">
        <v>2880</v>
      </c>
      <c r="K9" s="113">
        <v>4480</v>
      </c>
      <c r="L9" s="113">
        <v>4220</v>
      </c>
      <c r="M9" s="113">
        <v>3280</v>
      </c>
      <c r="N9" s="113">
        <v>0</v>
      </c>
      <c r="O9" s="113">
        <v>0</v>
      </c>
      <c r="P9" s="113">
        <v>0</v>
      </c>
      <c r="Q9" s="113">
        <f t="shared" si="2"/>
        <v>29860</v>
      </c>
      <c r="R9" s="110"/>
      <c r="T9" s="108"/>
      <c r="U9" s="113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29860</v>
      </c>
      <c r="V9" s="110"/>
    </row>
    <row r="10" spans="2:22" x14ac:dyDescent="0.3">
      <c r="B10" s="108"/>
      <c r="C10" s="111" t="s">
        <v>49</v>
      </c>
      <c r="D10" s="112" t="s">
        <v>327</v>
      </c>
      <c r="E10" s="113">
        <v>36815.48000000001</v>
      </c>
      <c r="F10" s="113">
        <v>130218.37000000001</v>
      </c>
      <c r="G10" s="113">
        <v>101068.20000000001</v>
      </c>
      <c r="H10" s="113">
        <v>166189.48999999996</v>
      </c>
      <c r="I10" s="113">
        <v>93058.450000000012</v>
      </c>
      <c r="J10" s="113">
        <v>137917.21999999997</v>
      </c>
      <c r="K10" s="113">
        <v>156749.01999999999</v>
      </c>
      <c r="L10" s="113">
        <v>88766.09</v>
      </c>
      <c r="M10" s="113">
        <v>136304</v>
      </c>
      <c r="N10" s="113">
        <v>0</v>
      </c>
      <c r="O10" s="113">
        <v>0</v>
      </c>
      <c r="P10" s="113">
        <v>0</v>
      </c>
      <c r="Q10" s="113">
        <f t="shared" si="2"/>
        <v>1047086.32</v>
      </c>
      <c r="R10" s="110"/>
      <c r="T10" s="108"/>
      <c r="U10" s="113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1047086.32</v>
      </c>
      <c r="V10" s="110"/>
    </row>
    <row r="11" spans="2:22" x14ac:dyDescent="0.3">
      <c r="B11" s="108"/>
      <c r="C11" s="111" t="s">
        <v>50</v>
      </c>
      <c r="D11" s="112" t="s">
        <v>328</v>
      </c>
      <c r="E11" s="113">
        <v>29067.159999999996</v>
      </c>
      <c r="F11" s="113">
        <v>31968.339999999997</v>
      </c>
      <c r="G11" s="113">
        <v>34512.559999999998</v>
      </c>
      <c r="H11" s="113">
        <v>31874.760000000002</v>
      </c>
      <c r="I11" s="113">
        <v>30882.200000000004</v>
      </c>
      <c r="J11" s="113">
        <v>37057.920000000006</v>
      </c>
      <c r="K11" s="113">
        <v>38129.31</v>
      </c>
      <c r="L11" s="113">
        <v>30532.51</v>
      </c>
      <c r="M11" s="113">
        <v>29465.57</v>
      </c>
      <c r="N11" s="113">
        <v>0</v>
      </c>
      <c r="O11" s="113">
        <v>0</v>
      </c>
      <c r="P11" s="113">
        <v>0</v>
      </c>
      <c r="Q11" s="113">
        <f t="shared" si="2"/>
        <v>293490.33</v>
      </c>
      <c r="R11" s="110"/>
      <c r="T11" s="108"/>
      <c r="U11" s="113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293490.33</v>
      </c>
      <c r="V11" s="110"/>
    </row>
    <row r="12" spans="2:22" x14ac:dyDescent="0.3">
      <c r="B12" s="108"/>
      <c r="C12" s="111" t="s">
        <v>51</v>
      </c>
      <c r="D12" s="112" t="s">
        <v>329</v>
      </c>
      <c r="E12" s="113">
        <v>70169.069999999992</v>
      </c>
      <c r="F12" s="113">
        <v>95008.099999999991</v>
      </c>
      <c r="G12" s="113">
        <v>116313.61</v>
      </c>
      <c r="H12" s="113">
        <v>129581.02999999996</v>
      </c>
      <c r="I12" s="113">
        <v>137235.18999999994</v>
      </c>
      <c r="J12" s="113">
        <v>136530.06999999998</v>
      </c>
      <c r="K12" s="113">
        <v>135904.71000000002</v>
      </c>
      <c r="L12" s="113">
        <v>110706.09000000001</v>
      </c>
      <c r="M12" s="113">
        <v>129290.05</v>
      </c>
      <c r="N12" s="113">
        <v>0</v>
      </c>
      <c r="O12" s="113">
        <v>0</v>
      </c>
      <c r="P12" s="113">
        <v>0</v>
      </c>
      <c r="Q12" s="113">
        <f t="shared" si="2"/>
        <v>1060737.9199999997</v>
      </c>
      <c r="R12" s="110"/>
      <c r="T12" s="108"/>
      <c r="U12" s="113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1060737.9199999997</v>
      </c>
      <c r="V12" s="110"/>
    </row>
    <row r="13" spans="2:22" x14ac:dyDescent="0.3">
      <c r="B13" s="108"/>
      <c r="C13" s="111" t="s">
        <v>52</v>
      </c>
      <c r="D13" s="112" t="s">
        <v>330</v>
      </c>
      <c r="E13" s="113">
        <v>320210.97999999992</v>
      </c>
      <c r="F13" s="113">
        <v>464592.56000000006</v>
      </c>
      <c r="G13" s="113">
        <v>491069.1999999999</v>
      </c>
      <c r="H13" s="113">
        <v>710764.61999999988</v>
      </c>
      <c r="I13" s="113">
        <v>505576.73999999987</v>
      </c>
      <c r="J13" s="113">
        <v>569111.50999999989</v>
      </c>
      <c r="K13" s="113">
        <v>549555.5</v>
      </c>
      <c r="L13" s="113">
        <v>585907.42999999993</v>
      </c>
      <c r="M13" s="113">
        <v>660445.57999999996</v>
      </c>
      <c r="N13" s="113">
        <v>0</v>
      </c>
      <c r="O13" s="113">
        <v>0</v>
      </c>
      <c r="P13" s="113">
        <v>0</v>
      </c>
      <c r="Q13" s="113">
        <f t="shared" si="2"/>
        <v>4857234.1199999992</v>
      </c>
      <c r="R13" s="110"/>
      <c r="T13" s="108"/>
      <c r="U13" s="113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4857234.1199999992</v>
      </c>
      <c r="V13" s="110"/>
    </row>
    <row r="14" spans="2:22" ht="26" x14ac:dyDescent="0.3">
      <c r="B14" s="108"/>
      <c r="C14" s="111" t="s">
        <v>53</v>
      </c>
      <c r="D14" s="112" t="s">
        <v>331</v>
      </c>
      <c r="E14" s="113">
        <v>48610.48</v>
      </c>
      <c r="F14" s="113">
        <v>49804.799999999996</v>
      </c>
      <c r="G14" s="113">
        <v>97019.890000000014</v>
      </c>
      <c r="H14" s="113">
        <v>70092.549999999988</v>
      </c>
      <c r="I14" s="113">
        <v>58459.19999999999</v>
      </c>
      <c r="J14" s="113">
        <v>69349.86</v>
      </c>
      <c r="K14" s="113">
        <v>66175.430000000008</v>
      </c>
      <c r="L14" s="113">
        <v>45987.88</v>
      </c>
      <c r="M14" s="113">
        <v>63277.440000000002</v>
      </c>
      <c r="N14" s="113">
        <v>0</v>
      </c>
      <c r="O14" s="113">
        <v>0</v>
      </c>
      <c r="P14" s="113">
        <v>0</v>
      </c>
      <c r="Q14" s="113">
        <f t="shared" si="2"/>
        <v>568777.53</v>
      </c>
      <c r="R14" s="110"/>
      <c r="T14" s="108"/>
      <c r="U14" s="113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568777.53</v>
      </c>
      <c r="V14" s="110"/>
    </row>
    <row r="15" spans="2:22" x14ac:dyDescent="0.3">
      <c r="B15" s="108"/>
      <c r="C15" s="111" t="s">
        <v>54</v>
      </c>
      <c r="D15" s="112" t="s">
        <v>332</v>
      </c>
      <c r="E15" s="113">
        <v>54360.89</v>
      </c>
      <c r="F15" s="113">
        <v>69538.38</v>
      </c>
      <c r="G15" s="113">
        <v>71210.009999999995</v>
      </c>
      <c r="H15" s="113">
        <v>68059.3</v>
      </c>
      <c r="I15" s="113">
        <v>70114.23000000001</v>
      </c>
      <c r="J15" s="113">
        <v>96187.999999999985</v>
      </c>
      <c r="K15" s="113">
        <v>124085.15999999999</v>
      </c>
      <c r="L15" s="113">
        <v>59524.910000000011</v>
      </c>
      <c r="M15" s="113">
        <v>93864.290000000008</v>
      </c>
      <c r="N15" s="113">
        <v>0</v>
      </c>
      <c r="O15" s="113">
        <v>0</v>
      </c>
      <c r="P15" s="113">
        <v>0</v>
      </c>
      <c r="Q15" s="113">
        <f t="shared" si="2"/>
        <v>706945.17000000016</v>
      </c>
      <c r="R15" s="110"/>
      <c r="T15" s="108"/>
      <c r="U15" s="113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706945.17000000016</v>
      </c>
      <c r="V15" s="110"/>
    </row>
    <row r="16" spans="2:22" x14ac:dyDescent="0.3">
      <c r="B16" s="108"/>
      <c r="C16" s="111" t="s">
        <v>55</v>
      </c>
      <c r="D16" s="112" t="s">
        <v>333</v>
      </c>
      <c r="E16" s="113">
        <v>0</v>
      </c>
      <c r="F16" s="113">
        <v>53602.96</v>
      </c>
      <c r="G16" s="113">
        <v>12833.33</v>
      </c>
      <c r="H16" s="113">
        <v>12833.33</v>
      </c>
      <c r="I16" s="113">
        <v>12833.33</v>
      </c>
      <c r="J16" s="113">
        <v>12833.33</v>
      </c>
      <c r="K16" s="113">
        <v>19250</v>
      </c>
      <c r="L16" s="113">
        <v>19250</v>
      </c>
      <c r="M16" s="113">
        <v>19250</v>
      </c>
      <c r="N16" s="113">
        <v>0</v>
      </c>
      <c r="O16" s="113">
        <v>0</v>
      </c>
      <c r="P16" s="113">
        <v>0</v>
      </c>
      <c r="Q16" s="113">
        <f t="shared" si="2"/>
        <v>162686.28</v>
      </c>
      <c r="R16" s="110"/>
      <c r="T16" s="108"/>
      <c r="U16" s="113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162686.28</v>
      </c>
      <c r="V16" s="110"/>
    </row>
    <row r="17" spans="2:22" x14ac:dyDescent="0.3">
      <c r="B17" s="108"/>
      <c r="C17" s="111" t="s">
        <v>56</v>
      </c>
      <c r="D17" s="112" t="s">
        <v>334</v>
      </c>
      <c r="E17" s="113">
        <v>49109.360000000008</v>
      </c>
      <c r="F17" s="113">
        <v>93940.47</v>
      </c>
      <c r="G17" s="113">
        <v>61935.38</v>
      </c>
      <c r="H17" s="113">
        <v>88154.07</v>
      </c>
      <c r="I17" s="113">
        <v>162336.38999999998</v>
      </c>
      <c r="J17" s="113">
        <v>77499.87000000001</v>
      </c>
      <c r="K17" s="113">
        <v>179987.95</v>
      </c>
      <c r="L17" s="113">
        <v>192545.81</v>
      </c>
      <c r="M17" s="113">
        <v>138137.82999999999</v>
      </c>
      <c r="N17" s="113">
        <v>0</v>
      </c>
      <c r="O17" s="113">
        <v>0</v>
      </c>
      <c r="P17" s="113">
        <v>0</v>
      </c>
      <c r="Q17" s="113">
        <f t="shared" si="2"/>
        <v>1043647.13</v>
      </c>
      <c r="R17" s="110"/>
      <c r="T17" s="108"/>
      <c r="U17" s="113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1043647.13</v>
      </c>
      <c r="V17" s="110"/>
    </row>
    <row r="18" spans="2:22" x14ac:dyDescent="0.3">
      <c r="B18" s="108"/>
      <c r="C18" s="111" t="s">
        <v>57</v>
      </c>
      <c r="D18" s="112" t="s">
        <v>335</v>
      </c>
      <c r="E18" s="113">
        <v>251329.30999999997</v>
      </c>
      <c r="F18" s="113">
        <v>314934.76</v>
      </c>
      <c r="G18" s="113">
        <v>401614.43</v>
      </c>
      <c r="H18" s="113">
        <v>285842.77999999997</v>
      </c>
      <c r="I18" s="113">
        <v>351892.03</v>
      </c>
      <c r="J18" s="113">
        <v>358248.56000000006</v>
      </c>
      <c r="K18" s="113">
        <v>364457.49</v>
      </c>
      <c r="L18" s="113">
        <v>223208.11000000002</v>
      </c>
      <c r="M18" s="113">
        <v>908783.25</v>
      </c>
      <c r="N18" s="113">
        <v>0</v>
      </c>
      <c r="O18" s="113">
        <v>0</v>
      </c>
      <c r="P18" s="113">
        <v>0</v>
      </c>
      <c r="Q18" s="113">
        <f t="shared" si="2"/>
        <v>3460310.72</v>
      </c>
      <c r="R18" s="110"/>
      <c r="T18" s="108"/>
      <c r="U18" s="113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3460310.72</v>
      </c>
      <c r="V18" s="110"/>
    </row>
    <row r="19" spans="2:22" x14ac:dyDescent="0.3">
      <c r="B19" s="108"/>
      <c r="C19" s="111" t="s">
        <v>58</v>
      </c>
      <c r="D19" s="112" t="s">
        <v>336</v>
      </c>
      <c r="E19" s="113">
        <v>298000.62</v>
      </c>
      <c r="F19" s="113">
        <v>432744.98999999993</v>
      </c>
      <c r="G19" s="113">
        <v>331750.77999999997</v>
      </c>
      <c r="H19" s="113">
        <v>337711.8</v>
      </c>
      <c r="I19" s="113">
        <v>395962.73</v>
      </c>
      <c r="J19" s="113">
        <v>414767.34999999992</v>
      </c>
      <c r="K19" s="113">
        <v>443073.88</v>
      </c>
      <c r="L19" s="113">
        <v>513935.98</v>
      </c>
      <c r="M19" s="113">
        <v>579807.65999999992</v>
      </c>
      <c r="N19" s="113">
        <v>0</v>
      </c>
      <c r="O19" s="113">
        <v>0</v>
      </c>
      <c r="P19" s="113">
        <v>0</v>
      </c>
      <c r="Q19" s="113">
        <f t="shared" si="2"/>
        <v>3747755.79</v>
      </c>
      <c r="R19" s="110"/>
      <c r="T19" s="108"/>
      <c r="U19" s="113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3747755.79</v>
      </c>
      <c r="V19" s="110"/>
    </row>
    <row r="20" spans="2:22" x14ac:dyDescent="0.3">
      <c r="B20" s="108"/>
      <c r="C20" s="111" t="s">
        <v>59</v>
      </c>
      <c r="D20" s="112" t="s">
        <v>337</v>
      </c>
      <c r="E20" s="113">
        <v>216908.98000000007</v>
      </c>
      <c r="F20" s="113">
        <v>455178.4800000001</v>
      </c>
      <c r="G20" s="113">
        <v>406539.04000000004</v>
      </c>
      <c r="H20" s="113">
        <v>324904.46999999997</v>
      </c>
      <c r="I20" s="113">
        <v>321560.41999999993</v>
      </c>
      <c r="J20" s="113">
        <v>453811.86</v>
      </c>
      <c r="K20" s="113">
        <v>402642.93999999994</v>
      </c>
      <c r="L20" s="113">
        <v>236977.63999999996</v>
      </c>
      <c r="M20" s="113">
        <v>341936.47000000003</v>
      </c>
      <c r="N20" s="113">
        <v>0</v>
      </c>
      <c r="O20" s="113">
        <v>0</v>
      </c>
      <c r="P20" s="113">
        <v>0</v>
      </c>
      <c r="Q20" s="113">
        <f t="shared" si="2"/>
        <v>3160460.3000000003</v>
      </c>
      <c r="R20" s="110"/>
      <c r="T20" s="108"/>
      <c r="U20" s="113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3160460.3000000003</v>
      </c>
      <c r="V20" s="110"/>
    </row>
    <row r="21" spans="2:22" ht="26" x14ac:dyDescent="0.3">
      <c r="B21" s="108"/>
      <c r="C21" s="111" t="s">
        <v>60</v>
      </c>
      <c r="D21" s="112" t="s">
        <v>338</v>
      </c>
      <c r="E21" s="113">
        <v>1291.7</v>
      </c>
      <c r="F21" s="113">
        <v>1542.62</v>
      </c>
      <c r="G21" s="113">
        <v>1939.49</v>
      </c>
      <c r="H21" s="113">
        <v>889.8900000000001</v>
      </c>
      <c r="I21" s="113">
        <v>910.91000000000008</v>
      </c>
      <c r="J21" s="113">
        <v>1917.6899999999998</v>
      </c>
      <c r="K21" s="113">
        <v>315.35000000000002</v>
      </c>
      <c r="L21" s="113">
        <v>0</v>
      </c>
      <c r="M21" s="113">
        <v>2753.44</v>
      </c>
      <c r="N21" s="113">
        <v>0</v>
      </c>
      <c r="O21" s="113">
        <v>0</v>
      </c>
      <c r="P21" s="113">
        <v>0</v>
      </c>
      <c r="Q21" s="113">
        <f t="shared" si="2"/>
        <v>11561.09</v>
      </c>
      <c r="R21" s="110"/>
      <c r="T21" s="108"/>
      <c r="U21" s="113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11561.09</v>
      </c>
      <c r="V21" s="110"/>
    </row>
    <row r="22" spans="2:22" x14ac:dyDescent="0.3">
      <c r="B22" s="108"/>
      <c r="C22" s="111" t="s">
        <v>61</v>
      </c>
      <c r="D22" s="112" t="s">
        <v>339</v>
      </c>
      <c r="E22" s="113">
        <v>0</v>
      </c>
      <c r="F22" s="113">
        <v>0</v>
      </c>
      <c r="G22" s="113">
        <v>1111.04</v>
      </c>
      <c r="H22" s="113">
        <v>555.52</v>
      </c>
      <c r="I22" s="113">
        <v>555.52</v>
      </c>
      <c r="J22" s="113">
        <v>555.52</v>
      </c>
      <c r="K22" s="113">
        <v>555.52</v>
      </c>
      <c r="L22" s="113">
        <v>555.52</v>
      </c>
      <c r="M22" s="113">
        <v>555.52</v>
      </c>
      <c r="N22" s="113">
        <v>0</v>
      </c>
      <c r="O22" s="113">
        <v>0</v>
      </c>
      <c r="P22" s="113">
        <v>0</v>
      </c>
      <c r="Q22" s="113">
        <f t="shared" si="2"/>
        <v>4444.16</v>
      </c>
      <c r="R22" s="110"/>
      <c r="T22" s="108"/>
      <c r="U22" s="113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4444.16</v>
      </c>
      <c r="V22" s="110"/>
    </row>
    <row r="23" spans="2:22" x14ac:dyDescent="0.3">
      <c r="B23" s="108"/>
      <c r="C23" s="111" t="s">
        <v>62</v>
      </c>
      <c r="D23" s="112" t="s">
        <v>340</v>
      </c>
      <c r="E23" s="113">
        <v>71935.460000000006</v>
      </c>
      <c r="F23" s="113">
        <v>100462.12</v>
      </c>
      <c r="G23" s="113">
        <v>126018.44000000003</v>
      </c>
      <c r="H23" s="113">
        <v>95345.97</v>
      </c>
      <c r="I23" s="113">
        <v>77648.200000000012</v>
      </c>
      <c r="J23" s="113">
        <v>93306.590000000026</v>
      </c>
      <c r="K23" s="113">
        <v>73193.440000000031</v>
      </c>
      <c r="L23" s="113">
        <v>81019.7</v>
      </c>
      <c r="M23" s="113">
        <v>63713.289999999994</v>
      </c>
      <c r="N23" s="113">
        <v>0</v>
      </c>
      <c r="O23" s="113">
        <v>0</v>
      </c>
      <c r="P23" s="113">
        <v>0</v>
      </c>
      <c r="Q23" s="113">
        <f t="shared" si="2"/>
        <v>782643.21000000008</v>
      </c>
      <c r="R23" s="110"/>
      <c r="T23" s="108"/>
      <c r="U23" s="113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782643.21000000008</v>
      </c>
      <c r="V23" s="110"/>
    </row>
    <row r="24" spans="2:22" x14ac:dyDescent="0.3">
      <c r="B24" s="108"/>
      <c r="C24" s="111" t="s">
        <v>63</v>
      </c>
      <c r="D24" s="112" t="s">
        <v>341</v>
      </c>
      <c r="E24" s="113">
        <v>20500</v>
      </c>
      <c r="F24" s="113">
        <v>30810</v>
      </c>
      <c r="G24" s="113">
        <v>14755.03</v>
      </c>
      <c r="H24" s="113">
        <v>26000</v>
      </c>
      <c r="I24" s="113">
        <v>29280</v>
      </c>
      <c r="J24" s="113">
        <v>28394.73</v>
      </c>
      <c r="K24" s="113">
        <v>23775</v>
      </c>
      <c r="L24" s="113">
        <v>34725</v>
      </c>
      <c r="M24" s="113">
        <v>25222.27</v>
      </c>
      <c r="N24" s="113">
        <v>0</v>
      </c>
      <c r="O24" s="113">
        <v>0</v>
      </c>
      <c r="P24" s="113">
        <v>0</v>
      </c>
      <c r="Q24" s="113">
        <f t="shared" si="2"/>
        <v>233462.03</v>
      </c>
      <c r="R24" s="110"/>
      <c r="T24" s="108"/>
      <c r="U24" s="113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233462.03</v>
      </c>
      <c r="V24" s="110"/>
    </row>
    <row r="25" spans="2:22" x14ac:dyDescent="0.3">
      <c r="B25" s="108"/>
      <c r="C25" s="111" t="s">
        <v>64</v>
      </c>
      <c r="D25" s="112" t="s">
        <v>342</v>
      </c>
      <c r="E25" s="113">
        <v>22355.64</v>
      </c>
      <c r="F25" s="113">
        <v>27145.480000000007</v>
      </c>
      <c r="G25" s="113">
        <v>37961.879999999997</v>
      </c>
      <c r="H25" s="113">
        <v>28077.030000000006</v>
      </c>
      <c r="I25" s="113">
        <v>27948.870000000006</v>
      </c>
      <c r="J25" s="113">
        <v>28581.940000000006</v>
      </c>
      <c r="K25" s="113">
        <v>40493.589999999997</v>
      </c>
      <c r="L25" s="113">
        <v>27495.060000000009</v>
      </c>
      <c r="M25" s="113">
        <v>32810.14</v>
      </c>
      <c r="N25" s="113">
        <v>0</v>
      </c>
      <c r="O25" s="113">
        <v>0</v>
      </c>
      <c r="P25" s="113">
        <v>0</v>
      </c>
      <c r="Q25" s="113">
        <f t="shared" si="2"/>
        <v>272869.63</v>
      </c>
      <c r="R25" s="110"/>
      <c r="T25" s="108"/>
      <c r="U25" s="113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272869.63</v>
      </c>
      <c r="V25" s="110"/>
    </row>
    <row r="26" spans="2:22" x14ac:dyDescent="0.3">
      <c r="B26" s="108"/>
      <c r="C26" s="111" t="s">
        <v>65</v>
      </c>
      <c r="D26" s="112" t="s">
        <v>343</v>
      </c>
      <c r="E26" s="113">
        <v>0</v>
      </c>
      <c r="F26" s="113">
        <v>2350</v>
      </c>
      <c r="G26" s="113">
        <v>2350</v>
      </c>
      <c r="H26" s="113">
        <v>2140</v>
      </c>
      <c r="I26" s="113">
        <v>2330</v>
      </c>
      <c r="J26" s="113">
        <v>2330</v>
      </c>
      <c r="K26" s="113">
        <v>2330</v>
      </c>
      <c r="L26" s="113">
        <v>2820.99</v>
      </c>
      <c r="M26" s="113">
        <v>2730</v>
      </c>
      <c r="N26" s="113">
        <v>0</v>
      </c>
      <c r="O26" s="113">
        <v>0</v>
      </c>
      <c r="P26" s="113">
        <v>0</v>
      </c>
      <c r="Q26" s="113">
        <f t="shared" si="2"/>
        <v>19380.989999999998</v>
      </c>
      <c r="R26" s="110"/>
      <c r="T26" s="108"/>
      <c r="U26" s="113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19380.989999999998</v>
      </c>
      <c r="V26" s="110"/>
    </row>
    <row r="27" spans="2:22" x14ac:dyDescent="0.3">
      <c r="B27" s="108"/>
      <c r="C27" s="111" t="s">
        <v>66</v>
      </c>
      <c r="D27" s="112" t="s">
        <v>344</v>
      </c>
      <c r="E27" s="113">
        <v>0</v>
      </c>
      <c r="F27" s="113">
        <v>0</v>
      </c>
      <c r="G27" s="113">
        <v>0</v>
      </c>
      <c r="H27" s="113">
        <v>0</v>
      </c>
      <c r="I27" s="113">
        <v>0</v>
      </c>
      <c r="J27" s="113">
        <v>0</v>
      </c>
      <c r="K27" s="113">
        <v>0</v>
      </c>
      <c r="L27" s="113">
        <v>0</v>
      </c>
      <c r="M27" s="113">
        <v>0</v>
      </c>
      <c r="N27" s="113">
        <v>0</v>
      </c>
      <c r="O27" s="113">
        <v>0</v>
      </c>
      <c r="P27" s="113">
        <v>0</v>
      </c>
      <c r="Q27" s="113">
        <f t="shared" si="2"/>
        <v>0</v>
      </c>
      <c r="R27" s="110"/>
      <c r="T27" s="108"/>
      <c r="U27" s="113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0</v>
      </c>
      <c r="V27" s="110"/>
    </row>
    <row r="28" spans="2:22" x14ac:dyDescent="0.3">
      <c r="B28" s="108"/>
      <c r="C28" s="111" t="s">
        <v>67</v>
      </c>
      <c r="D28" s="112" t="s">
        <v>345</v>
      </c>
      <c r="E28" s="113">
        <v>0</v>
      </c>
      <c r="F28" s="113">
        <v>582083.34000000008</v>
      </c>
      <c r="G28" s="113">
        <v>582083.34000000008</v>
      </c>
      <c r="H28" s="113">
        <v>582083.34000000008</v>
      </c>
      <c r="I28" s="113">
        <v>581872.39</v>
      </c>
      <c r="J28" s="113">
        <v>582294.29</v>
      </c>
      <c r="K28" s="113">
        <v>582083.34000000008</v>
      </c>
      <c r="L28" s="113">
        <v>543906.67999999993</v>
      </c>
      <c r="M28" s="113">
        <v>610511.1100000001</v>
      </c>
      <c r="N28" s="113">
        <v>0</v>
      </c>
      <c r="O28" s="113">
        <v>0</v>
      </c>
      <c r="P28" s="113">
        <v>0</v>
      </c>
      <c r="Q28" s="113">
        <f t="shared" si="2"/>
        <v>4646917.83</v>
      </c>
      <c r="R28" s="110"/>
      <c r="T28" s="108"/>
      <c r="U28" s="113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4646917.83</v>
      </c>
      <c r="V28" s="110"/>
    </row>
    <row r="29" spans="2:22" x14ac:dyDescent="0.3">
      <c r="B29" s="108"/>
      <c r="C29" s="111" t="s">
        <v>68</v>
      </c>
      <c r="D29" s="112" t="s">
        <v>346</v>
      </c>
      <c r="E29" s="113">
        <v>412473.56999999995</v>
      </c>
      <c r="F29" s="113">
        <v>1531353.12</v>
      </c>
      <c r="G29" s="113">
        <v>1106933.9200000002</v>
      </c>
      <c r="H29" s="113">
        <v>1157191.3600000001</v>
      </c>
      <c r="I29" s="113">
        <v>1060956.79</v>
      </c>
      <c r="J29" s="113">
        <v>1134307.04</v>
      </c>
      <c r="K29" s="113">
        <v>1200404.3699999999</v>
      </c>
      <c r="L29" s="113">
        <v>1201290.76</v>
      </c>
      <c r="M29" s="113">
        <v>1160349.0900000001</v>
      </c>
      <c r="N29" s="113">
        <v>0</v>
      </c>
      <c r="O29" s="113">
        <v>0</v>
      </c>
      <c r="P29" s="113">
        <v>0</v>
      </c>
      <c r="Q29" s="113">
        <f t="shared" si="2"/>
        <v>9965260.0200000014</v>
      </c>
      <c r="R29" s="110"/>
      <c r="T29" s="108"/>
      <c r="U29" s="113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9965260.0200000014</v>
      </c>
      <c r="V29" s="110"/>
    </row>
    <row r="30" spans="2:22" x14ac:dyDescent="0.3">
      <c r="B30" s="108"/>
      <c r="C30" s="111" t="s">
        <v>69</v>
      </c>
      <c r="D30" s="112" t="s">
        <v>347</v>
      </c>
      <c r="E30" s="113">
        <v>303690.49</v>
      </c>
      <c r="F30" s="113">
        <v>136782.71</v>
      </c>
      <c r="G30" s="113">
        <v>325690.57</v>
      </c>
      <c r="H30" s="113">
        <v>267047.15000000002</v>
      </c>
      <c r="I30" s="113">
        <v>177689.83000000002</v>
      </c>
      <c r="J30" s="113">
        <v>381702.07999999996</v>
      </c>
      <c r="K30" s="113">
        <v>145051.03000000003</v>
      </c>
      <c r="L30" s="113">
        <v>171325.02000000002</v>
      </c>
      <c r="M30" s="113">
        <v>128689.90000000002</v>
      </c>
      <c r="N30" s="113">
        <v>0</v>
      </c>
      <c r="O30" s="113">
        <v>0</v>
      </c>
      <c r="P30" s="113">
        <v>0</v>
      </c>
      <c r="Q30" s="113">
        <f t="shared" si="2"/>
        <v>2037668.7800000003</v>
      </c>
      <c r="R30" s="110"/>
      <c r="T30" s="108"/>
      <c r="U30" s="113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2037668.7800000003</v>
      </c>
      <c r="V30" s="110"/>
    </row>
    <row r="31" spans="2:22" x14ac:dyDescent="0.3">
      <c r="B31" s="108"/>
      <c r="C31" s="111" t="s">
        <v>70</v>
      </c>
      <c r="D31" s="112" t="s">
        <v>348</v>
      </c>
      <c r="E31" s="113">
        <v>0</v>
      </c>
      <c r="F31" s="113">
        <v>0</v>
      </c>
      <c r="G31" s="113">
        <v>0</v>
      </c>
      <c r="H31" s="113">
        <v>0</v>
      </c>
      <c r="I31" s="113">
        <v>0</v>
      </c>
      <c r="J31" s="113">
        <v>0</v>
      </c>
      <c r="K31" s="113">
        <v>0</v>
      </c>
      <c r="L31" s="113">
        <v>0</v>
      </c>
      <c r="M31" s="113">
        <v>0</v>
      </c>
      <c r="N31" s="113">
        <v>0</v>
      </c>
      <c r="O31" s="113">
        <v>0</v>
      </c>
      <c r="P31" s="113">
        <v>0</v>
      </c>
      <c r="Q31" s="113">
        <f t="shared" si="2"/>
        <v>0</v>
      </c>
      <c r="R31" s="110"/>
      <c r="T31" s="108"/>
      <c r="U31" s="113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0</v>
      </c>
      <c r="V31" s="110"/>
    </row>
    <row r="32" spans="2:22" x14ac:dyDescent="0.3">
      <c r="B32" s="108"/>
      <c r="C32" s="111" t="s">
        <v>71</v>
      </c>
      <c r="D32" s="112" t="s">
        <v>349</v>
      </c>
      <c r="E32" s="113">
        <v>10405.250000000002</v>
      </c>
      <c r="F32" s="113">
        <v>23252.590000000004</v>
      </c>
      <c r="G32" s="113">
        <v>25406.399999999998</v>
      </c>
      <c r="H32" s="113">
        <v>21627.64</v>
      </c>
      <c r="I32" s="113">
        <v>28554.15</v>
      </c>
      <c r="J32" s="113">
        <v>12773.019999999999</v>
      </c>
      <c r="K32" s="113">
        <v>56261.969999999987</v>
      </c>
      <c r="L32" s="113">
        <v>240483.38</v>
      </c>
      <c r="M32" s="113">
        <v>63590.28</v>
      </c>
      <c r="N32" s="113">
        <v>0</v>
      </c>
      <c r="O32" s="113">
        <v>0</v>
      </c>
      <c r="P32" s="113">
        <v>0</v>
      </c>
      <c r="Q32" s="113">
        <f t="shared" si="2"/>
        <v>482354.68000000005</v>
      </c>
      <c r="R32" s="110"/>
      <c r="T32" s="108"/>
      <c r="U32" s="113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482354.68000000005</v>
      </c>
      <c r="V32" s="110"/>
    </row>
    <row r="33" spans="2:22" ht="26" x14ac:dyDescent="0.3">
      <c r="B33" s="108"/>
      <c r="C33" s="111" t="s">
        <v>72</v>
      </c>
      <c r="D33" s="112" t="s">
        <v>350</v>
      </c>
      <c r="E33" s="113">
        <v>6050</v>
      </c>
      <c r="F33" s="113">
        <v>609.84</v>
      </c>
      <c r="G33" s="113">
        <v>0</v>
      </c>
      <c r="H33" s="113">
        <v>0</v>
      </c>
      <c r="I33" s="113">
        <v>0</v>
      </c>
      <c r="J33" s="113">
        <v>0</v>
      </c>
      <c r="K33" s="113">
        <v>0</v>
      </c>
      <c r="L33" s="113">
        <v>0</v>
      </c>
      <c r="M33" s="113">
        <v>0</v>
      </c>
      <c r="N33" s="113">
        <v>0</v>
      </c>
      <c r="O33" s="113">
        <v>0</v>
      </c>
      <c r="P33" s="113">
        <v>0</v>
      </c>
      <c r="Q33" s="113">
        <f t="shared" si="2"/>
        <v>6659.84</v>
      </c>
      <c r="R33" s="110"/>
      <c r="T33" s="108"/>
      <c r="U33" s="113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6659.84</v>
      </c>
      <c r="V33" s="110"/>
    </row>
    <row r="34" spans="2:22" x14ac:dyDescent="0.3">
      <c r="B34" s="108"/>
      <c r="C34" s="111" t="s">
        <v>73</v>
      </c>
      <c r="D34" s="112" t="s">
        <v>351</v>
      </c>
      <c r="E34" s="113">
        <v>24325.120000000006</v>
      </c>
      <c r="F34" s="113">
        <v>122764.29999999999</v>
      </c>
      <c r="G34" s="113">
        <v>1400331.26</v>
      </c>
      <c r="H34" s="113">
        <v>158935.37999999998</v>
      </c>
      <c r="I34" s="113">
        <v>1101942.8400000001</v>
      </c>
      <c r="J34" s="113">
        <v>136405.28999999998</v>
      </c>
      <c r="K34" s="113">
        <v>152086.73000000001</v>
      </c>
      <c r="L34" s="113">
        <v>96504.549999999988</v>
      </c>
      <c r="M34" s="113">
        <v>405539.01</v>
      </c>
      <c r="N34" s="113">
        <v>0</v>
      </c>
      <c r="O34" s="113">
        <v>0</v>
      </c>
      <c r="P34" s="113">
        <v>0</v>
      </c>
      <c r="Q34" s="113">
        <f t="shared" si="2"/>
        <v>3598834.4799999995</v>
      </c>
      <c r="R34" s="110"/>
      <c r="T34" s="108"/>
      <c r="U34" s="113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3598834.4799999995</v>
      </c>
      <c r="V34" s="110"/>
    </row>
    <row r="35" spans="2:22" x14ac:dyDescent="0.3">
      <c r="B35" s="108"/>
      <c r="C35" s="111" t="s">
        <v>74</v>
      </c>
      <c r="D35" s="112" t="s">
        <v>352</v>
      </c>
      <c r="E35" s="113">
        <v>0</v>
      </c>
      <c r="F35" s="113">
        <v>0</v>
      </c>
      <c r="G35" s="113">
        <v>17499.14</v>
      </c>
      <c r="H35" s="113">
        <v>23789.64</v>
      </c>
      <c r="I35" s="113">
        <v>3630</v>
      </c>
      <c r="J35" s="113">
        <v>29639.79</v>
      </c>
      <c r="K35" s="113">
        <v>17733.489999999998</v>
      </c>
      <c r="L35" s="113">
        <v>6667.1</v>
      </c>
      <c r="M35" s="113">
        <v>95446.93</v>
      </c>
      <c r="N35" s="113">
        <v>0</v>
      </c>
      <c r="O35" s="113">
        <v>0</v>
      </c>
      <c r="P35" s="113">
        <v>0</v>
      </c>
      <c r="Q35" s="113">
        <f t="shared" si="2"/>
        <v>194406.09</v>
      </c>
      <c r="R35" s="110"/>
      <c r="T35" s="108"/>
      <c r="U35" s="113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194406.09</v>
      </c>
      <c r="V35" s="110"/>
    </row>
    <row r="36" spans="2:22" x14ac:dyDescent="0.3">
      <c r="B36" s="108"/>
      <c r="C36" s="111" t="s">
        <v>75</v>
      </c>
      <c r="D36" s="112" t="s">
        <v>353</v>
      </c>
      <c r="E36" s="113">
        <v>0</v>
      </c>
      <c r="F36" s="113">
        <v>0</v>
      </c>
      <c r="G36" s="113">
        <v>0</v>
      </c>
      <c r="H36" s="113">
        <v>0</v>
      </c>
      <c r="I36" s="113">
        <v>0</v>
      </c>
      <c r="J36" s="113">
        <v>0</v>
      </c>
      <c r="K36" s="113">
        <v>0</v>
      </c>
      <c r="L36" s="113">
        <v>0</v>
      </c>
      <c r="M36" s="113">
        <v>0</v>
      </c>
      <c r="N36" s="113">
        <v>0</v>
      </c>
      <c r="O36" s="113">
        <v>0</v>
      </c>
      <c r="P36" s="113">
        <v>0</v>
      </c>
      <c r="Q36" s="113">
        <f t="shared" si="2"/>
        <v>0</v>
      </c>
      <c r="R36" s="110"/>
      <c r="T36" s="108"/>
      <c r="U36" s="113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0</v>
      </c>
      <c r="V36" s="110"/>
    </row>
    <row r="37" spans="2:22" x14ac:dyDescent="0.3">
      <c r="B37" s="108"/>
      <c r="C37" s="111" t="s">
        <v>76</v>
      </c>
      <c r="D37" s="112" t="s">
        <v>354</v>
      </c>
      <c r="E37" s="113">
        <v>0</v>
      </c>
      <c r="F37" s="113">
        <v>0</v>
      </c>
      <c r="G37" s="113">
        <v>0</v>
      </c>
      <c r="H37" s="113">
        <v>0</v>
      </c>
      <c r="I37" s="113">
        <v>0</v>
      </c>
      <c r="J37" s="113">
        <v>0</v>
      </c>
      <c r="K37" s="113">
        <v>0</v>
      </c>
      <c r="L37" s="113">
        <v>0</v>
      </c>
      <c r="M37" s="113">
        <v>0</v>
      </c>
      <c r="N37" s="113">
        <v>0</v>
      </c>
      <c r="O37" s="113">
        <v>0</v>
      </c>
      <c r="P37" s="113">
        <v>0</v>
      </c>
      <c r="Q37" s="113">
        <f t="shared" si="2"/>
        <v>0</v>
      </c>
      <c r="R37" s="110"/>
      <c r="T37" s="108"/>
      <c r="U37" s="113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0</v>
      </c>
      <c r="V37" s="110"/>
    </row>
    <row r="38" spans="2:22" x14ac:dyDescent="0.3">
      <c r="B38" s="108"/>
      <c r="C38" s="111" t="s">
        <v>77</v>
      </c>
      <c r="D38" s="112" t="s">
        <v>355</v>
      </c>
      <c r="E38" s="113">
        <v>0</v>
      </c>
      <c r="F38" s="113">
        <v>2867250</v>
      </c>
      <c r="G38" s="113">
        <v>1433625</v>
      </c>
      <c r="H38" s="113">
        <v>1433625</v>
      </c>
      <c r="I38" s="113">
        <v>1433625</v>
      </c>
      <c r="J38" s="113">
        <v>1433625</v>
      </c>
      <c r="K38" s="113">
        <v>1433625</v>
      </c>
      <c r="L38" s="113">
        <v>1433625</v>
      </c>
      <c r="M38" s="113">
        <v>1433625</v>
      </c>
      <c r="N38" s="113">
        <v>0</v>
      </c>
      <c r="O38" s="113">
        <v>0</v>
      </c>
      <c r="P38" s="113">
        <v>0</v>
      </c>
      <c r="Q38" s="113">
        <f t="shared" si="2"/>
        <v>12902625</v>
      </c>
      <c r="R38" s="110"/>
      <c r="T38" s="108"/>
      <c r="U38" s="113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12902625</v>
      </c>
      <c r="V38" s="110"/>
    </row>
    <row r="39" spans="2:22" x14ac:dyDescent="0.3">
      <c r="B39" s="108"/>
      <c r="C39" s="111" t="s">
        <v>78</v>
      </c>
      <c r="D39" s="112" t="s">
        <v>353</v>
      </c>
      <c r="E39" s="113">
        <v>4593.0200000000004</v>
      </c>
      <c r="F39" s="113">
        <v>6153.2199999999993</v>
      </c>
      <c r="G39" s="113">
        <v>60656.32</v>
      </c>
      <c r="H39" s="113">
        <v>7179.8900000000012</v>
      </c>
      <c r="I39" s="113">
        <v>105923.58</v>
      </c>
      <c r="J39" s="113">
        <v>56491.31</v>
      </c>
      <c r="K39" s="113">
        <v>9860.02</v>
      </c>
      <c r="L39" s="113">
        <v>170493.68999999997</v>
      </c>
      <c r="M39" s="113">
        <v>159864.84</v>
      </c>
      <c r="N39" s="113">
        <v>0</v>
      </c>
      <c r="O39" s="113">
        <v>0</v>
      </c>
      <c r="P39" s="113">
        <v>0</v>
      </c>
      <c r="Q39" s="113">
        <f t="shared" si="2"/>
        <v>581215.8899999999</v>
      </c>
      <c r="R39" s="110"/>
      <c r="T39" s="108"/>
      <c r="U39" s="113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581215.8899999999</v>
      </c>
      <c r="V39" s="110"/>
    </row>
    <row r="40" spans="2:22" x14ac:dyDescent="0.3">
      <c r="B40" s="108"/>
      <c r="C40" s="111" t="s">
        <v>79</v>
      </c>
      <c r="D40" s="112" t="s">
        <v>356</v>
      </c>
      <c r="E40" s="113">
        <v>43867.139999999992</v>
      </c>
      <c r="F40" s="113">
        <v>75194.169999999984</v>
      </c>
      <c r="G40" s="113">
        <v>100849.98000000001</v>
      </c>
      <c r="H40" s="113">
        <v>74562.099999999991</v>
      </c>
      <c r="I40" s="113">
        <v>104180.68</v>
      </c>
      <c r="J40" s="113">
        <v>77549.48000000001</v>
      </c>
      <c r="K40" s="113">
        <v>72279.180000000008</v>
      </c>
      <c r="L40" s="113">
        <v>78280.47</v>
      </c>
      <c r="M40" s="113">
        <v>75478.25</v>
      </c>
      <c r="N40" s="113">
        <v>0</v>
      </c>
      <c r="O40" s="113">
        <v>0</v>
      </c>
      <c r="P40" s="113">
        <v>0</v>
      </c>
      <c r="Q40" s="113">
        <f t="shared" si="2"/>
        <v>702241.45</v>
      </c>
      <c r="R40" s="110"/>
      <c r="T40" s="108"/>
      <c r="U40" s="113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702241.45</v>
      </c>
      <c r="V40" s="110"/>
    </row>
    <row r="41" spans="2:22" x14ac:dyDescent="0.3">
      <c r="B41" s="108"/>
      <c r="C41" s="111" t="s">
        <v>80</v>
      </c>
      <c r="D41" s="112" t="s">
        <v>354</v>
      </c>
      <c r="E41" s="113">
        <v>74351.580000000016</v>
      </c>
      <c r="F41" s="113">
        <v>117256.63000000002</v>
      </c>
      <c r="G41" s="113">
        <v>181569.06999999998</v>
      </c>
      <c r="H41" s="113">
        <v>194418.42999999996</v>
      </c>
      <c r="I41" s="113">
        <v>361273.65</v>
      </c>
      <c r="J41" s="113">
        <v>965817.89</v>
      </c>
      <c r="K41" s="113">
        <v>229306.4</v>
      </c>
      <c r="L41" s="113">
        <v>153962.94</v>
      </c>
      <c r="M41" s="113">
        <v>192473.42999999996</v>
      </c>
      <c r="N41" s="113">
        <v>0</v>
      </c>
      <c r="O41" s="113">
        <v>0</v>
      </c>
      <c r="P41" s="113">
        <v>0</v>
      </c>
      <c r="Q41" s="113">
        <f t="shared" si="2"/>
        <v>2470430.02</v>
      </c>
      <c r="R41" s="110"/>
      <c r="T41" s="108"/>
      <c r="U41" s="113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2470430.02</v>
      </c>
      <c r="V41" s="110"/>
    </row>
    <row r="42" spans="2:22" x14ac:dyDescent="0.3">
      <c r="B42" s="108"/>
      <c r="C42" s="111" t="s">
        <v>81</v>
      </c>
      <c r="D42" s="112" t="s">
        <v>357</v>
      </c>
      <c r="E42" s="113">
        <v>61189.1</v>
      </c>
      <c r="F42" s="113">
        <v>67559.83</v>
      </c>
      <c r="G42" s="113">
        <v>72689.01999999999</v>
      </c>
      <c r="H42" s="113">
        <v>74141.680000000008</v>
      </c>
      <c r="I42" s="113">
        <v>79838.970000000016</v>
      </c>
      <c r="J42" s="113">
        <v>86728.110000000015</v>
      </c>
      <c r="K42" s="113">
        <v>94524.209999999992</v>
      </c>
      <c r="L42" s="113">
        <v>68365.500000000015</v>
      </c>
      <c r="M42" s="113">
        <v>76026.19</v>
      </c>
      <c r="N42" s="113">
        <v>0</v>
      </c>
      <c r="O42" s="113">
        <v>0</v>
      </c>
      <c r="P42" s="113">
        <v>0</v>
      </c>
      <c r="Q42" s="113">
        <f t="shared" si="2"/>
        <v>681062.6100000001</v>
      </c>
      <c r="R42" s="110"/>
      <c r="T42" s="108"/>
      <c r="U42" s="113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681062.6100000001</v>
      </c>
      <c r="V42" s="110"/>
    </row>
    <row r="43" spans="2:22" x14ac:dyDescent="0.3">
      <c r="B43" s="108"/>
      <c r="C43" s="111" t="s">
        <v>82</v>
      </c>
      <c r="D43" s="112" t="s">
        <v>358</v>
      </c>
      <c r="E43" s="113">
        <v>207344.44000000006</v>
      </c>
      <c r="F43" s="113">
        <v>224863.83000000002</v>
      </c>
      <c r="G43" s="113">
        <v>266281.01</v>
      </c>
      <c r="H43" s="113">
        <v>224720.10999999993</v>
      </c>
      <c r="I43" s="113">
        <v>238151.38999999996</v>
      </c>
      <c r="J43" s="113">
        <v>223531.15</v>
      </c>
      <c r="K43" s="113">
        <v>261846.93999999997</v>
      </c>
      <c r="L43" s="113">
        <v>205441.07000000007</v>
      </c>
      <c r="M43" s="113">
        <v>246487.28000000003</v>
      </c>
      <c r="N43" s="113">
        <v>0</v>
      </c>
      <c r="O43" s="113">
        <v>0</v>
      </c>
      <c r="P43" s="113">
        <v>0</v>
      </c>
      <c r="Q43" s="113">
        <f t="shared" si="2"/>
        <v>2098667.2199999997</v>
      </c>
      <c r="R43" s="110"/>
      <c r="T43" s="108"/>
      <c r="U43" s="113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2098667.2199999997</v>
      </c>
      <c r="V43" s="110"/>
    </row>
    <row r="44" spans="2:22" x14ac:dyDescent="0.3">
      <c r="B44" s="108"/>
      <c r="C44" s="111" t="s">
        <v>83</v>
      </c>
      <c r="D44" s="112" t="s">
        <v>359</v>
      </c>
      <c r="E44" s="113">
        <v>190930.29000000007</v>
      </c>
      <c r="F44" s="113">
        <v>213102.52999999997</v>
      </c>
      <c r="G44" s="113">
        <v>213139.17000000007</v>
      </c>
      <c r="H44" s="113">
        <v>272287.14999999997</v>
      </c>
      <c r="I44" s="113">
        <v>217881.22000000006</v>
      </c>
      <c r="J44" s="113">
        <v>238325.42000000007</v>
      </c>
      <c r="K44" s="113">
        <v>267213.25000000006</v>
      </c>
      <c r="L44" s="113">
        <v>228744.58</v>
      </c>
      <c r="M44" s="113">
        <v>249758.31000000006</v>
      </c>
      <c r="N44" s="113">
        <v>0</v>
      </c>
      <c r="O44" s="113">
        <v>0</v>
      </c>
      <c r="P44" s="113">
        <v>0</v>
      </c>
      <c r="Q44" s="113">
        <f t="shared" si="2"/>
        <v>2091381.9200000004</v>
      </c>
      <c r="R44" s="110"/>
      <c r="T44" s="108"/>
      <c r="U44" s="113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2091381.9200000004</v>
      </c>
      <c r="V44" s="110"/>
    </row>
    <row r="45" spans="2:22" x14ac:dyDescent="0.3">
      <c r="B45" s="108"/>
      <c r="C45" s="111" t="s">
        <v>84</v>
      </c>
      <c r="D45" s="112" t="s">
        <v>360</v>
      </c>
      <c r="E45" s="113">
        <v>350137.83000000007</v>
      </c>
      <c r="F45" s="113">
        <v>505341.98999999987</v>
      </c>
      <c r="G45" s="113">
        <v>493111.33999999997</v>
      </c>
      <c r="H45" s="113">
        <v>456156.44999999995</v>
      </c>
      <c r="I45" s="113">
        <v>464696.73</v>
      </c>
      <c r="J45" s="113">
        <v>610613.9</v>
      </c>
      <c r="K45" s="113">
        <v>416985.24000000005</v>
      </c>
      <c r="L45" s="113">
        <v>382102.31999999995</v>
      </c>
      <c r="M45" s="113">
        <v>400333.22999999992</v>
      </c>
      <c r="N45" s="113">
        <v>0</v>
      </c>
      <c r="O45" s="113">
        <v>0</v>
      </c>
      <c r="P45" s="113">
        <v>0</v>
      </c>
      <c r="Q45" s="113">
        <f t="shared" si="2"/>
        <v>4079479.03</v>
      </c>
      <c r="R45" s="110"/>
      <c r="T45" s="108"/>
      <c r="U45" s="113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4079479.03</v>
      </c>
      <c r="V45" s="110"/>
    </row>
    <row r="46" spans="2:22" x14ac:dyDescent="0.3">
      <c r="B46" s="108"/>
      <c r="C46" s="111" t="s">
        <v>85</v>
      </c>
      <c r="D46" s="112" t="s">
        <v>361</v>
      </c>
      <c r="E46" s="113">
        <v>875789.5399999998</v>
      </c>
      <c r="F46" s="113">
        <v>996156.38</v>
      </c>
      <c r="G46" s="113">
        <v>1101777.32</v>
      </c>
      <c r="H46" s="113">
        <v>1055665.7300000004</v>
      </c>
      <c r="I46" s="113">
        <v>1093063.4200000004</v>
      </c>
      <c r="J46" s="113">
        <v>1134940.67</v>
      </c>
      <c r="K46" s="113">
        <v>1009584.06</v>
      </c>
      <c r="L46" s="113">
        <v>1071635.0800000003</v>
      </c>
      <c r="M46" s="113">
        <v>1068221.3399999999</v>
      </c>
      <c r="N46" s="113">
        <v>0</v>
      </c>
      <c r="O46" s="113">
        <v>0</v>
      </c>
      <c r="P46" s="113">
        <v>0</v>
      </c>
      <c r="Q46" s="113">
        <f t="shared" si="2"/>
        <v>9406833.540000001</v>
      </c>
      <c r="R46" s="110"/>
      <c r="T46" s="108"/>
      <c r="U46" s="113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9406833.540000001</v>
      </c>
      <c r="V46" s="110"/>
    </row>
    <row r="47" spans="2:22" x14ac:dyDescent="0.3">
      <c r="B47" s="108"/>
      <c r="C47" s="111" t="s">
        <v>86</v>
      </c>
      <c r="D47" s="112" t="s">
        <v>362</v>
      </c>
      <c r="E47" s="113">
        <v>336018.90999999992</v>
      </c>
      <c r="F47" s="113">
        <v>478665.57999999978</v>
      </c>
      <c r="G47" s="113">
        <v>450063.20999999996</v>
      </c>
      <c r="H47" s="113">
        <v>458528.49999999977</v>
      </c>
      <c r="I47" s="113">
        <v>448156.44</v>
      </c>
      <c r="J47" s="113">
        <v>500839.33999999997</v>
      </c>
      <c r="K47" s="113">
        <v>489253.12999999983</v>
      </c>
      <c r="L47" s="113">
        <v>511076.20999999996</v>
      </c>
      <c r="M47" s="113">
        <v>531585.14000000013</v>
      </c>
      <c r="N47" s="113">
        <v>0</v>
      </c>
      <c r="O47" s="113">
        <v>0</v>
      </c>
      <c r="P47" s="113">
        <v>0</v>
      </c>
      <c r="Q47" s="113">
        <f t="shared" si="2"/>
        <v>4204186.459999999</v>
      </c>
      <c r="R47" s="110"/>
      <c r="T47" s="108"/>
      <c r="U47" s="113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4204186.459999999</v>
      </c>
      <c r="V47" s="110"/>
    </row>
    <row r="48" spans="2:22" x14ac:dyDescent="0.3">
      <c r="B48" s="108"/>
      <c r="C48" s="111" t="s">
        <v>87</v>
      </c>
      <c r="D48" s="112" t="s">
        <v>363</v>
      </c>
      <c r="E48" s="113">
        <v>413904.89999999997</v>
      </c>
      <c r="F48" s="113">
        <v>426005.89</v>
      </c>
      <c r="G48" s="113">
        <v>485465.48000000045</v>
      </c>
      <c r="H48" s="113">
        <v>446291.76999999996</v>
      </c>
      <c r="I48" s="113">
        <v>434512.07999999973</v>
      </c>
      <c r="J48" s="113">
        <v>483060.63</v>
      </c>
      <c r="K48" s="113">
        <v>515626.74</v>
      </c>
      <c r="L48" s="113">
        <v>445418.92000000027</v>
      </c>
      <c r="M48" s="113">
        <v>488937.31000000011</v>
      </c>
      <c r="N48" s="113">
        <v>0</v>
      </c>
      <c r="O48" s="113">
        <v>0</v>
      </c>
      <c r="P48" s="113">
        <v>0</v>
      </c>
      <c r="Q48" s="113">
        <f t="shared" si="2"/>
        <v>4139223.7200000007</v>
      </c>
      <c r="R48" s="110"/>
      <c r="T48" s="108"/>
      <c r="U48" s="113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4139223.7200000007</v>
      </c>
      <c r="V48" s="110"/>
    </row>
    <row r="49" spans="2:22" x14ac:dyDescent="0.3">
      <c r="B49" s="108"/>
      <c r="C49" s="111" t="s">
        <v>88</v>
      </c>
      <c r="D49" s="112" t="s">
        <v>364</v>
      </c>
      <c r="E49" s="113">
        <v>104077.41999999998</v>
      </c>
      <c r="F49" s="113">
        <v>123034.22999999997</v>
      </c>
      <c r="G49" s="113">
        <v>172774.00999999995</v>
      </c>
      <c r="H49" s="113">
        <v>109548.02000000006</v>
      </c>
      <c r="I49" s="113">
        <v>107580.77999999998</v>
      </c>
      <c r="J49" s="113">
        <v>147739.37999999998</v>
      </c>
      <c r="K49" s="113">
        <v>144782.18999999997</v>
      </c>
      <c r="L49" s="113">
        <v>120298.78</v>
      </c>
      <c r="M49" s="113">
        <v>130439.72999999995</v>
      </c>
      <c r="N49" s="113">
        <v>0</v>
      </c>
      <c r="O49" s="113">
        <v>0</v>
      </c>
      <c r="P49" s="113">
        <v>0</v>
      </c>
      <c r="Q49" s="113">
        <f t="shared" si="2"/>
        <v>1160274.5399999998</v>
      </c>
      <c r="R49" s="110"/>
      <c r="T49" s="108"/>
      <c r="U49" s="113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1160274.5399999998</v>
      </c>
      <c r="V49" s="110"/>
    </row>
    <row r="50" spans="2:22" x14ac:dyDescent="0.3">
      <c r="B50" s="108"/>
      <c r="C50" s="111" t="s">
        <v>89</v>
      </c>
      <c r="D50" s="112" t="s">
        <v>365</v>
      </c>
      <c r="E50" s="113">
        <v>128241.91000000002</v>
      </c>
      <c r="F50" s="113">
        <v>146243.12</v>
      </c>
      <c r="G50" s="113">
        <v>146483.34000000003</v>
      </c>
      <c r="H50" s="113">
        <v>146945.16</v>
      </c>
      <c r="I50" s="113">
        <v>157580.59000000003</v>
      </c>
      <c r="J50" s="113">
        <v>178665.79000000004</v>
      </c>
      <c r="K50" s="113">
        <v>171129.36999999997</v>
      </c>
      <c r="L50" s="113">
        <v>174641.86000000004</v>
      </c>
      <c r="M50" s="113">
        <v>165751.40000000002</v>
      </c>
      <c r="N50" s="113">
        <v>0</v>
      </c>
      <c r="O50" s="113">
        <v>0</v>
      </c>
      <c r="P50" s="113">
        <v>0</v>
      </c>
      <c r="Q50" s="113">
        <f t="shared" si="2"/>
        <v>1415682.54</v>
      </c>
      <c r="R50" s="110"/>
      <c r="T50" s="108"/>
      <c r="U50" s="113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1415682.54</v>
      </c>
      <c r="V50" s="110"/>
    </row>
    <row r="51" spans="2:22" x14ac:dyDescent="0.3">
      <c r="B51" s="108"/>
      <c r="C51" s="111" t="s">
        <v>90</v>
      </c>
      <c r="D51" s="112" t="s">
        <v>366</v>
      </c>
      <c r="E51" s="113">
        <v>64979.199999999997</v>
      </c>
      <c r="F51" s="113">
        <v>74998.050000000017</v>
      </c>
      <c r="G51" s="113">
        <v>89769.020000000033</v>
      </c>
      <c r="H51" s="113">
        <v>107571.67999999998</v>
      </c>
      <c r="I51" s="113">
        <v>109777.86000000002</v>
      </c>
      <c r="J51" s="113">
        <v>91116.860000000015</v>
      </c>
      <c r="K51" s="113">
        <v>108003.78000000003</v>
      </c>
      <c r="L51" s="113">
        <v>96165.810000000027</v>
      </c>
      <c r="M51" s="113">
        <v>91516.21</v>
      </c>
      <c r="N51" s="113">
        <v>0</v>
      </c>
      <c r="O51" s="113">
        <v>0</v>
      </c>
      <c r="P51" s="113">
        <v>0</v>
      </c>
      <c r="Q51" s="113">
        <f t="shared" si="2"/>
        <v>833898.47000000009</v>
      </c>
      <c r="R51" s="110"/>
      <c r="T51" s="108"/>
      <c r="U51" s="113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833898.47000000009</v>
      </c>
      <c r="V51" s="110"/>
    </row>
    <row r="52" spans="2:22" x14ac:dyDescent="0.3">
      <c r="B52" s="108"/>
      <c r="C52" s="111" t="s">
        <v>91</v>
      </c>
      <c r="D52" s="112" t="s">
        <v>367</v>
      </c>
      <c r="E52" s="113">
        <v>542257.44999999984</v>
      </c>
      <c r="F52" s="113">
        <v>1071338.8199999998</v>
      </c>
      <c r="G52" s="113">
        <v>1090077.47</v>
      </c>
      <c r="H52" s="113">
        <v>967151.03999999969</v>
      </c>
      <c r="I52" s="113">
        <v>1016696.7999999999</v>
      </c>
      <c r="J52" s="113">
        <v>1353083.5600000003</v>
      </c>
      <c r="K52" s="113">
        <v>1000924.8200000003</v>
      </c>
      <c r="L52" s="113">
        <v>1057603.52</v>
      </c>
      <c r="M52" s="113">
        <v>1377394.63</v>
      </c>
      <c r="N52" s="113">
        <v>0</v>
      </c>
      <c r="O52" s="113">
        <v>0</v>
      </c>
      <c r="P52" s="113">
        <v>0</v>
      </c>
      <c r="Q52" s="113">
        <f t="shared" si="2"/>
        <v>9476528.1099999994</v>
      </c>
      <c r="R52" s="110"/>
      <c r="T52" s="108"/>
      <c r="U52" s="113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9476528.1099999994</v>
      </c>
      <c r="V52" s="110"/>
    </row>
    <row r="53" spans="2:22" x14ac:dyDescent="0.3">
      <c r="B53" s="108"/>
      <c r="C53" s="111" t="s">
        <v>92</v>
      </c>
      <c r="D53" s="112" t="s">
        <v>368</v>
      </c>
      <c r="E53" s="113">
        <v>16387.129999999997</v>
      </c>
      <c r="F53" s="113">
        <v>32269.430000000008</v>
      </c>
      <c r="G53" s="113">
        <v>97390.409999999989</v>
      </c>
      <c r="H53" s="113">
        <v>41086.409999999996</v>
      </c>
      <c r="I53" s="113">
        <v>36070.06</v>
      </c>
      <c r="J53" s="113">
        <v>39997.699999999997</v>
      </c>
      <c r="K53" s="113">
        <v>41556.319999999992</v>
      </c>
      <c r="L53" s="113">
        <v>30491.940000000002</v>
      </c>
      <c r="M53" s="113">
        <v>38820.660000000003</v>
      </c>
      <c r="N53" s="113">
        <v>0</v>
      </c>
      <c r="O53" s="113">
        <v>0</v>
      </c>
      <c r="P53" s="113">
        <v>0</v>
      </c>
      <c r="Q53" s="113">
        <f t="shared" si="2"/>
        <v>374070.06000000006</v>
      </c>
      <c r="R53" s="110"/>
      <c r="T53" s="108"/>
      <c r="U53" s="113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374070.06000000006</v>
      </c>
      <c r="V53" s="110"/>
    </row>
    <row r="54" spans="2:22" x14ac:dyDescent="0.3">
      <c r="B54" s="108"/>
      <c r="C54" s="111" t="s">
        <v>93</v>
      </c>
      <c r="D54" s="112" t="s">
        <v>369</v>
      </c>
      <c r="E54" s="113">
        <v>33232.839999999997</v>
      </c>
      <c r="F54" s="113">
        <v>67496.58</v>
      </c>
      <c r="G54" s="113">
        <v>54627.22</v>
      </c>
      <c r="H54" s="113">
        <v>48487.890000000007</v>
      </c>
      <c r="I54" s="113">
        <v>52733.39</v>
      </c>
      <c r="J54" s="113">
        <v>60630.899999999994</v>
      </c>
      <c r="K54" s="113">
        <v>67759.16</v>
      </c>
      <c r="L54" s="113">
        <v>50905.099999999984</v>
      </c>
      <c r="M54" s="113">
        <v>54871.169999999991</v>
      </c>
      <c r="N54" s="113">
        <v>0</v>
      </c>
      <c r="O54" s="113">
        <v>0</v>
      </c>
      <c r="P54" s="113">
        <v>0</v>
      </c>
      <c r="Q54" s="113">
        <f t="shared" si="2"/>
        <v>490744.25000000006</v>
      </c>
      <c r="R54" s="110"/>
      <c r="T54" s="108"/>
      <c r="U54" s="113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490744.25000000006</v>
      </c>
      <c r="V54" s="110"/>
    </row>
    <row r="55" spans="2:22" ht="26" x14ac:dyDescent="0.3">
      <c r="B55" s="108"/>
      <c r="C55" s="111" t="s">
        <v>94</v>
      </c>
      <c r="D55" s="112" t="s">
        <v>370</v>
      </c>
      <c r="E55" s="113">
        <v>54498.200000000012</v>
      </c>
      <c r="F55" s="113">
        <v>57116.05</v>
      </c>
      <c r="G55" s="113">
        <v>53600.87000000001</v>
      </c>
      <c r="H55" s="113">
        <v>73508.220000000016</v>
      </c>
      <c r="I55" s="113">
        <v>91333.97</v>
      </c>
      <c r="J55" s="113">
        <v>78712.850000000006</v>
      </c>
      <c r="K55" s="113">
        <v>77570.420000000013</v>
      </c>
      <c r="L55" s="113">
        <v>59302.610000000008</v>
      </c>
      <c r="M55" s="113">
        <v>62067.55</v>
      </c>
      <c r="N55" s="113">
        <v>0</v>
      </c>
      <c r="O55" s="113">
        <v>0</v>
      </c>
      <c r="P55" s="113">
        <v>0</v>
      </c>
      <c r="Q55" s="113">
        <f t="shared" si="2"/>
        <v>607710.74000000011</v>
      </c>
      <c r="R55" s="110"/>
      <c r="T55" s="108"/>
      <c r="U55" s="113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607710.74000000011</v>
      </c>
      <c r="V55" s="110"/>
    </row>
    <row r="56" spans="2:22" x14ac:dyDescent="0.3">
      <c r="B56" s="108"/>
      <c r="C56" s="111" t="s">
        <v>95</v>
      </c>
      <c r="D56" s="112" t="s">
        <v>371</v>
      </c>
      <c r="E56" s="113">
        <v>63309.95</v>
      </c>
      <c r="F56" s="113">
        <v>63684.369999999988</v>
      </c>
      <c r="G56" s="113">
        <v>83810.91</v>
      </c>
      <c r="H56" s="113">
        <v>122550.05</v>
      </c>
      <c r="I56" s="113">
        <v>103238.12</v>
      </c>
      <c r="J56" s="113">
        <v>89545.859999999986</v>
      </c>
      <c r="K56" s="113">
        <v>111797.47</v>
      </c>
      <c r="L56" s="113">
        <v>86496.93</v>
      </c>
      <c r="M56" s="113">
        <v>162576.45000000001</v>
      </c>
      <c r="N56" s="113">
        <v>0</v>
      </c>
      <c r="O56" s="113">
        <v>0</v>
      </c>
      <c r="P56" s="113">
        <v>0</v>
      </c>
      <c r="Q56" s="113">
        <f t="shared" si="2"/>
        <v>887010.10999999987</v>
      </c>
      <c r="R56" s="110"/>
      <c r="T56" s="108"/>
      <c r="U56" s="113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887010.10999999987</v>
      </c>
      <c r="V56" s="110"/>
    </row>
    <row r="57" spans="2:22" x14ac:dyDescent="0.3">
      <c r="B57" s="108"/>
      <c r="C57" s="111" t="s">
        <v>96</v>
      </c>
      <c r="D57" s="112" t="s">
        <v>372</v>
      </c>
      <c r="E57" s="113">
        <v>60739.37999999999</v>
      </c>
      <c r="F57" s="113">
        <v>119072.70999999999</v>
      </c>
      <c r="G57" s="113">
        <v>98082.939999999973</v>
      </c>
      <c r="H57" s="113">
        <v>121622.04999999999</v>
      </c>
      <c r="I57" s="113">
        <v>132089.41999999998</v>
      </c>
      <c r="J57" s="113">
        <v>210256.30999999997</v>
      </c>
      <c r="K57" s="113">
        <v>135333.07</v>
      </c>
      <c r="L57" s="113">
        <v>141527.66999999998</v>
      </c>
      <c r="M57" s="113">
        <v>737440.79000000015</v>
      </c>
      <c r="N57" s="113">
        <v>0</v>
      </c>
      <c r="O57" s="113">
        <v>0</v>
      </c>
      <c r="P57" s="113">
        <v>0</v>
      </c>
      <c r="Q57" s="113">
        <f t="shared" si="2"/>
        <v>1756164.3399999999</v>
      </c>
      <c r="R57" s="110"/>
      <c r="T57" s="108"/>
      <c r="U57" s="113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1756164.3399999999</v>
      </c>
      <c r="V57" s="110"/>
    </row>
    <row r="58" spans="2:22" x14ac:dyDescent="0.3">
      <c r="B58" s="108"/>
      <c r="C58" s="111" t="s">
        <v>97</v>
      </c>
      <c r="D58" s="112" t="s">
        <v>373</v>
      </c>
      <c r="E58" s="113">
        <v>22536.300000000007</v>
      </c>
      <c r="F58" s="113">
        <v>38194.039999999994</v>
      </c>
      <c r="G58" s="113">
        <v>37585.87999999999</v>
      </c>
      <c r="H58" s="113">
        <v>34096.849999999991</v>
      </c>
      <c r="I58" s="113">
        <v>34983.619999999988</v>
      </c>
      <c r="J58" s="113">
        <v>33746.92</v>
      </c>
      <c r="K58" s="113">
        <v>34667.289999999994</v>
      </c>
      <c r="L58" s="113">
        <v>34658.620000000003</v>
      </c>
      <c r="M58" s="113">
        <v>65482.119999999995</v>
      </c>
      <c r="N58" s="113">
        <v>0</v>
      </c>
      <c r="O58" s="113">
        <v>0</v>
      </c>
      <c r="P58" s="113">
        <v>0</v>
      </c>
      <c r="Q58" s="113">
        <f t="shared" si="2"/>
        <v>335951.63999999996</v>
      </c>
      <c r="R58" s="110"/>
      <c r="T58" s="108"/>
      <c r="U58" s="113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335951.63999999996</v>
      </c>
      <c r="V58" s="110"/>
    </row>
    <row r="59" spans="2:22" x14ac:dyDescent="0.3">
      <c r="B59" s="108"/>
      <c r="C59" s="111" t="s">
        <v>98</v>
      </c>
      <c r="D59" s="112" t="s">
        <v>374</v>
      </c>
      <c r="E59" s="113">
        <v>12693.16</v>
      </c>
      <c r="F59" s="113">
        <v>35565.89</v>
      </c>
      <c r="G59" s="113">
        <v>42325.11</v>
      </c>
      <c r="H59" s="113">
        <v>32675.040000000005</v>
      </c>
      <c r="I59" s="113">
        <v>31425.610000000008</v>
      </c>
      <c r="J59" s="113">
        <v>60955.939999999995</v>
      </c>
      <c r="K59" s="113">
        <v>74001.97</v>
      </c>
      <c r="L59" s="113">
        <v>27392.14</v>
      </c>
      <c r="M59" s="113">
        <v>27761.409999999996</v>
      </c>
      <c r="N59" s="113">
        <v>0</v>
      </c>
      <c r="O59" s="113">
        <v>0</v>
      </c>
      <c r="P59" s="113">
        <v>0</v>
      </c>
      <c r="Q59" s="113">
        <f t="shared" si="2"/>
        <v>344796.27</v>
      </c>
      <c r="R59" s="110"/>
      <c r="T59" s="108"/>
      <c r="U59" s="113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344796.27</v>
      </c>
      <c r="V59" s="110"/>
    </row>
    <row r="60" spans="2:22" x14ac:dyDescent="0.3">
      <c r="B60" s="108"/>
      <c r="C60" s="111" t="s">
        <v>99</v>
      </c>
      <c r="D60" s="112" t="s">
        <v>375</v>
      </c>
      <c r="E60" s="113">
        <v>10212.49</v>
      </c>
      <c r="F60" s="113">
        <v>34590.92</v>
      </c>
      <c r="G60" s="113">
        <v>32262.979999999996</v>
      </c>
      <c r="H60" s="113">
        <v>26312.87</v>
      </c>
      <c r="I60" s="113">
        <v>21473.040000000001</v>
      </c>
      <c r="J60" s="113">
        <v>17646.280000000002</v>
      </c>
      <c r="K60" s="113">
        <v>30866.660000000003</v>
      </c>
      <c r="L60" s="113">
        <v>39034.380000000005</v>
      </c>
      <c r="M60" s="113">
        <v>40534.570000000007</v>
      </c>
      <c r="N60" s="113">
        <v>0</v>
      </c>
      <c r="O60" s="113">
        <v>0</v>
      </c>
      <c r="P60" s="113">
        <v>0</v>
      </c>
      <c r="Q60" s="113">
        <f t="shared" si="2"/>
        <v>252934.19</v>
      </c>
      <c r="R60" s="110"/>
      <c r="T60" s="108"/>
      <c r="U60" s="113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252934.19</v>
      </c>
      <c r="V60" s="110"/>
    </row>
    <row r="61" spans="2:22" x14ac:dyDescent="0.3">
      <c r="B61" s="108"/>
      <c r="C61" s="111" t="s">
        <v>100</v>
      </c>
      <c r="D61" s="112" t="s">
        <v>376</v>
      </c>
      <c r="E61" s="113">
        <v>0</v>
      </c>
      <c r="F61" s="113">
        <v>56833.47</v>
      </c>
      <c r="G61" s="113">
        <v>14537.249999999998</v>
      </c>
      <c r="H61" s="113">
        <v>14619.179999999998</v>
      </c>
      <c r="I61" s="113">
        <v>15024.820000000002</v>
      </c>
      <c r="J61" s="113">
        <v>16103.839999999998</v>
      </c>
      <c r="K61" s="113">
        <v>29197.960000000003</v>
      </c>
      <c r="L61" s="113">
        <v>28170.429999999997</v>
      </c>
      <c r="M61" s="113">
        <v>27482.750000000004</v>
      </c>
      <c r="N61" s="113">
        <v>0</v>
      </c>
      <c r="O61" s="113">
        <v>0</v>
      </c>
      <c r="P61" s="113">
        <v>0</v>
      </c>
      <c r="Q61" s="113">
        <f t="shared" si="2"/>
        <v>201969.69999999998</v>
      </c>
      <c r="R61" s="110"/>
      <c r="T61" s="108"/>
      <c r="U61" s="113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201969.69999999998</v>
      </c>
      <c r="V61" s="110"/>
    </row>
    <row r="62" spans="2:22" x14ac:dyDescent="0.3">
      <c r="B62" s="108"/>
      <c r="C62" s="111" t="s">
        <v>101</v>
      </c>
      <c r="D62" s="112" t="s">
        <v>377</v>
      </c>
      <c r="E62" s="113">
        <v>0</v>
      </c>
      <c r="F62" s="113">
        <v>0</v>
      </c>
      <c r="G62" s="113">
        <v>0</v>
      </c>
      <c r="H62" s="113">
        <v>0</v>
      </c>
      <c r="I62" s="113">
        <v>0</v>
      </c>
      <c r="J62" s="113">
        <v>0</v>
      </c>
      <c r="K62" s="113">
        <v>0</v>
      </c>
      <c r="L62" s="113">
        <v>0</v>
      </c>
      <c r="M62" s="113">
        <v>78111.929999999993</v>
      </c>
      <c r="N62" s="113">
        <v>0</v>
      </c>
      <c r="O62" s="113">
        <v>0</v>
      </c>
      <c r="P62" s="113">
        <v>0</v>
      </c>
      <c r="Q62" s="113">
        <f t="shared" si="2"/>
        <v>78111.929999999993</v>
      </c>
      <c r="R62" s="110"/>
      <c r="T62" s="108"/>
      <c r="U62" s="113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78111.929999999993</v>
      </c>
      <c r="V62" s="110"/>
    </row>
    <row r="63" spans="2:22" x14ac:dyDescent="0.3">
      <c r="B63" s="108"/>
      <c r="C63" s="111" t="s">
        <v>102</v>
      </c>
      <c r="D63" s="112" t="s">
        <v>378</v>
      </c>
      <c r="E63" s="113">
        <v>0</v>
      </c>
      <c r="F63" s="113">
        <v>0</v>
      </c>
      <c r="G63" s="113">
        <v>343450.80000000005</v>
      </c>
      <c r="H63" s="113">
        <v>0</v>
      </c>
      <c r="I63" s="113">
        <v>0</v>
      </c>
      <c r="J63" s="113">
        <v>107790.29999999999</v>
      </c>
      <c r="K63" s="113">
        <v>183777.85</v>
      </c>
      <c r="L63" s="113">
        <v>802992.69</v>
      </c>
      <c r="M63" s="113">
        <v>832385.55999999994</v>
      </c>
      <c r="N63" s="113">
        <v>0</v>
      </c>
      <c r="O63" s="113">
        <v>0</v>
      </c>
      <c r="P63" s="113">
        <v>0</v>
      </c>
      <c r="Q63" s="113">
        <f t="shared" si="2"/>
        <v>2270397.2000000002</v>
      </c>
      <c r="R63" s="110"/>
      <c r="T63" s="108"/>
      <c r="U63" s="113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2270397.2000000002</v>
      </c>
      <c r="V63" s="110"/>
    </row>
    <row r="64" spans="2:22" x14ac:dyDescent="0.3">
      <c r="B64" s="108"/>
      <c r="C64" s="111" t="s">
        <v>103</v>
      </c>
      <c r="D64" s="112" t="s">
        <v>379</v>
      </c>
      <c r="E64" s="113">
        <v>16130.169999999996</v>
      </c>
      <c r="F64" s="113">
        <v>153872.89000000001</v>
      </c>
      <c r="G64" s="113">
        <v>123552.23000000001</v>
      </c>
      <c r="H64" s="113">
        <v>118196.47</v>
      </c>
      <c r="I64" s="113">
        <v>152580.29999999999</v>
      </c>
      <c r="J64" s="113">
        <v>145627.24</v>
      </c>
      <c r="K64" s="113">
        <v>122021.53</v>
      </c>
      <c r="L64" s="113">
        <v>131887.59</v>
      </c>
      <c r="M64" s="113">
        <v>113292.27999999998</v>
      </c>
      <c r="N64" s="113">
        <v>0</v>
      </c>
      <c r="O64" s="113">
        <v>0</v>
      </c>
      <c r="P64" s="113">
        <v>0</v>
      </c>
      <c r="Q64" s="113">
        <f t="shared" si="2"/>
        <v>1077160.7</v>
      </c>
      <c r="R64" s="110"/>
      <c r="T64" s="108"/>
      <c r="U64" s="113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1077160.7</v>
      </c>
      <c r="V64" s="110"/>
    </row>
    <row r="65" spans="2:22" x14ac:dyDescent="0.3">
      <c r="B65" s="108"/>
      <c r="C65" s="111" t="s">
        <v>104</v>
      </c>
      <c r="D65" s="112" t="s">
        <v>380</v>
      </c>
      <c r="E65" s="113">
        <v>0</v>
      </c>
      <c r="F65" s="113">
        <v>0</v>
      </c>
      <c r="G65" s="113">
        <v>0</v>
      </c>
      <c r="H65" s="113">
        <v>0</v>
      </c>
      <c r="I65" s="113">
        <v>0</v>
      </c>
      <c r="J65" s="113">
        <v>0</v>
      </c>
      <c r="K65" s="113">
        <v>0</v>
      </c>
      <c r="L65" s="113">
        <v>0</v>
      </c>
      <c r="M65" s="113">
        <v>0</v>
      </c>
      <c r="N65" s="113">
        <v>0</v>
      </c>
      <c r="O65" s="113">
        <v>0</v>
      </c>
      <c r="P65" s="113">
        <v>0</v>
      </c>
      <c r="Q65" s="113">
        <f t="shared" si="2"/>
        <v>0</v>
      </c>
      <c r="R65" s="110"/>
      <c r="T65" s="108"/>
      <c r="U65" s="113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0</v>
      </c>
      <c r="V65" s="110"/>
    </row>
    <row r="66" spans="2:22" x14ac:dyDescent="0.3">
      <c r="B66" s="108"/>
      <c r="C66" s="111" t="s">
        <v>105</v>
      </c>
      <c r="D66" s="112" t="s">
        <v>381</v>
      </c>
      <c r="E66" s="113">
        <v>8505.23</v>
      </c>
      <c r="F66" s="113">
        <v>28434.3</v>
      </c>
      <c r="G66" s="113">
        <v>23693.449999999997</v>
      </c>
      <c r="H66" s="113">
        <v>25105</v>
      </c>
      <c r="I66" s="113">
        <v>21673.33</v>
      </c>
      <c r="J66" s="113">
        <v>24584.58</v>
      </c>
      <c r="K66" s="113">
        <v>25204.18</v>
      </c>
      <c r="L66" s="113">
        <v>14434.629999999997</v>
      </c>
      <c r="M66" s="113">
        <v>38267.960000000006</v>
      </c>
      <c r="N66" s="113">
        <v>0</v>
      </c>
      <c r="O66" s="113">
        <v>0</v>
      </c>
      <c r="P66" s="113">
        <v>0</v>
      </c>
      <c r="Q66" s="113">
        <f t="shared" si="2"/>
        <v>209902.66000000003</v>
      </c>
      <c r="R66" s="110"/>
      <c r="T66" s="108"/>
      <c r="U66" s="113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209902.66000000003</v>
      </c>
      <c r="V66" s="110"/>
    </row>
    <row r="67" spans="2:22" x14ac:dyDescent="0.3">
      <c r="B67" s="108"/>
      <c r="C67" s="111" t="s">
        <v>106</v>
      </c>
      <c r="D67" s="112" t="s">
        <v>382</v>
      </c>
      <c r="E67" s="113">
        <v>50658.05999999999</v>
      </c>
      <c r="F67" s="113">
        <v>57943.799999999988</v>
      </c>
      <c r="G67" s="113">
        <v>66795.789999999994</v>
      </c>
      <c r="H67" s="113">
        <v>69404.409999999989</v>
      </c>
      <c r="I67" s="113">
        <v>66350.48</v>
      </c>
      <c r="J67" s="113">
        <v>61030.89</v>
      </c>
      <c r="K67" s="113">
        <v>71335.429999999993</v>
      </c>
      <c r="L67" s="113">
        <v>57897.650000000009</v>
      </c>
      <c r="M67" s="113">
        <v>72942.63</v>
      </c>
      <c r="N67" s="113">
        <v>0</v>
      </c>
      <c r="O67" s="113">
        <v>0</v>
      </c>
      <c r="P67" s="113">
        <v>0</v>
      </c>
      <c r="Q67" s="113">
        <f t="shared" si="2"/>
        <v>574359.1399999999</v>
      </c>
      <c r="R67" s="110"/>
      <c r="T67" s="108"/>
      <c r="U67" s="113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574359.1399999999</v>
      </c>
      <c r="V67" s="110"/>
    </row>
    <row r="68" spans="2:22" x14ac:dyDescent="0.3">
      <c r="B68" s="108"/>
      <c r="C68" s="111" t="s">
        <v>107</v>
      </c>
      <c r="D68" s="112" t="s">
        <v>383</v>
      </c>
      <c r="E68" s="113">
        <v>263759.3</v>
      </c>
      <c r="F68" s="113">
        <v>0</v>
      </c>
      <c r="G68" s="113">
        <v>0</v>
      </c>
      <c r="H68" s="113">
        <v>0</v>
      </c>
      <c r="I68" s="113">
        <v>0</v>
      </c>
      <c r="J68" s="113">
        <v>406861.2</v>
      </c>
      <c r="K68" s="113">
        <v>0</v>
      </c>
      <c r="L68" s="113">
        <v>0</v>
      </c>
      <c r="M68" s="113">
        <v>128963.2</v>
      </c>
      <c r="N68" s="113">
        <v>0</v>
      </c>
      <c r="O68" s="113">
        <v>0</v>
      </c>
      <c r="P68" s="113">
        <v>0</v>
      </c>
      <c r="Q68" s="113">
        <f t="shared" si="2"/>
        <v>799583.7</v>
      </c>
      <c r="R68" s="110"/>
      <c r="T68" s="108"/>
      <c r="U68" s="113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799583.7</v>
      </c>
      <c r="V68" s="110"/>
    </row>
    <row r="69" spans="2:22" ht="26" x14ac:dyDescent="0.3">
      <c r="B69" s="108"/>
      <c r="C69" s="111" t="s">
        <v>108</v>
      </c>
      <c r="D69" s="112" t="s">
        <v>384</v>
      </c>
      <c r="E69" s="113">
        <v>172213.59</v>
      </c>
      <c r="F69" s="113">
        <v>455679.14000000013</v>
      </c>
      <c r="G69" s="113">
        <v>327037.35000000009</v>
      </c>
      <c r="H69" s="113">
        <v>328448.46000000002</v>
      </c>
      <c r="I69" s="113">
        <v>298571.95999999985</v>
      </c>
      <c r="J69" s="113">
        <v>431791.73000000004</v>
      </c>
      <c r="K69" s="113">
        <v>316585.78999999998</v>
      </c>
      <c r="L69" s="113">
        <v>493080.73</v>
      </c>
      <c r="M69" s="113">
        <v>402321.56999999995</v>
      </c>
      <c r="N69" s="113">
        <v>0</v>
      </c>
      <c r="O69" s="113">
        <v>0</v>
      </c>
      <c r="P69" s="113">
        <v>0</v>
      </c>
      <c r="Q69" s="113">
        <f t="shared" si="2"/>
        <v>3225730.32</v>
      </c>
      <c r="R69" s="110"/>
      <c r="T69" s="108"/>
      <c r="U69" s="113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3225730.32</v>
      </c>
      <c r="V69" s="110"/>
    </row>
    <row r="70" spans="2:22" x14ac:dyDescent="0.3">
      <c r="B70" s="108"/>
      <c r="C70" s="111" t="s">
        <v>109</v>
      </c>
      <c r="D70" s="112" t="s">
        <v>385</v>
      </c>
      <c r="E70" s="113">
        <v>24702.109999999997</v>
      </c>
      <c r="F70" s="113">
        <v>29190.750000000004</v>
      </c>
      <c r="G70" s="113">
        <v>42510.210000000006</v>
      </c>
      <c r="H70" s="113">
        <v>32683.119999999995</v>
      </c>
      <c r="I70" s="113">
        <v>31649.89</v>
      </c>
      <c r="J70" s="113">
        <v>33483.259999999995</v>
      </c>
      <c r="K70" s="113">
        <v>33538.870000000003</v>
      </c>
      <c r="L70" s="113">
        <v>42046.049999999996</v>
      </c>
      <c r="M70" s="113">
        <v>53969.930000000008</v>
      </c>
      <c r="N70" s="113">
        <v>0</v>
      </c>
      <c r="O70" s="113">
        <v>0</v>
      </c>
      <c r="P70" s="113">
        <v>0</v>
      </c>
      <c r="Q70" s="113">
        <f t="shared" si="2"/>
        <v>323774.19</v>
      </c>
      <c r="R70" s="110"/>
      <c r="T70" s="108"/>
      <c r="U70" s="113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323774.19</v>
      </c>
      <c r="V70" s="110"/>
    </row>
    <row r="71" spans="2:22" x14ac:dyDescent="0.3">
      <c r="B71" s="108"/>
      <c r="C71" s="111" t="s">
        <v>110</v>
      </c>
      <c r="D71" s="112" t="s">
        <v>386</v>
      </c>
      <c r="E71" s="113">
        <v>518120.80000000005</v>
      </c>
      <c r="F71" s="113">
        <v>699757.10000000021</v>
      </c>
      <c r="G71" s="113">
        <v>892223.08000000031</v>
      </c>
      <c r="H71" s="113">
        <v>810020.7200000002</v>
      </c>
      <c r="I71" s="113">
        <v>847882.5399999998</v>
      </c>
      <c r="J71" s="113">
        <v>907477.27999999991</v>
      </c>
      <c r="K71" s="113">
        <v>906112.9299999997</v>
      </c>
      <c r="L71" s="113">
        <v>778643.7699999999</v>
      </c>
      <c r="M71" s="113">
        <v>1144630.3799999999</v>
      </c>
      <c r="N71" s="113">
        <v>0</v>
      </c>
      <c r="O71" s="113">
        <v>0</v>
      </c>
      <c r="P71" s="113">
        <v>0</v>
      </c>
      <c r="Q71" s="113">
        <f t="shared" si="2"/>
        <v>7504868.5999999996</v>
      </c>
      <c r="R71" s="110"/>
      <c r="T71" s="108"/>
      <c r="U71" s="113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7504868.5999999996</v>
      </c>
      <c r="V71" s="110"/>
    </row>
    <row r="72" spans="2:22" ht="26" x14ac:dyDescent="0.3">
      <c r="B72" s="108"/>
      <c r="C72" s="111" t="s">
        <v>111</v>
      </c>
      <c r="D72" s="112" t="s">
        <v>387</v>
      </c>
      <c r="E72" s="113">
        <v>20283.919999999998</v>
      </c>
      <c r="F72" s="113">
        <v>43212.65</v>
      </c>
      <c r="G72" s="113">
        <v>38153.240000000005</v>
      </c>
      <c r="H72" s="113">
        <v>33707.880000000005</v>
      </c>
      <c r="I72" s="113">
        <v>29009.820000000003</v>
      </c>
      <c r="J72" s="113">
        <v>38528.720000000001</v>
      </c>
      <c r="K72" s="113">
        <v>40975.590000000004</v>
      </c>
      <c r="L72" s="113">
        <v>40030.490000000005</v>
      </c>
      <c r="M72" s="113">
        <v>42231.74</v>
      </c>
      <c r="N72" s="113">
        <v>0</v>
      </c>
      <c r="O72" s="113">
        <v>0</v>
      </c>
      <c r="P72" s="113">
        <v>0</v>
      </c>
      <c r="Q72" s="113">
        <f t="shared" ref="Q72:Q135" si="3">SUM(E72:P72)</f>
        <v>326134.05</v>
      </c>
      <c r="R72" s="110"/>
      <c r="T72" s="108"/>
      <c r="U72" s="113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326134.05</v>
      </c>
      <c r="V72" s="110"/>
    </row>
    <row r="73" spans="2:22" x14ac:dyDescent="0.3">
      <c r="B73" s="108"/>
      <c r="C73" s="111" t="s">
        <v>112</v>
      </c>
      <c r="D73" s="112" t="s">
        <v>388</v>
      </c>
      <c r="E73" s="113">
        <v>541964.42000000016</v>
      </c>
      <c r="F73" s="113">
        <v>690533.61999999988</v>
      </c>
      <c r="G73" s="113">
        <v>1551491.06</v>
      </c>
      <c r="H73" s="113">
        <v>850965.48000000021</v>
      </c>
      <c r="I73" s="113">
        <v>1335362.32</v>
      </c>
      <c r="J73" s="113">
        <v>1443503.81</v>
      </c>
      <c r="K73" s="113">
        <v>1861635.6100000003</v>
      </c>
      <c r="L73" s="113">
        <v>1157920.8199999998</v>
      </c>
      <c r="M73" s="113">
        <v>1447027.28</v>
      </c>
      <c r="N73" s="113">
        <v>0</v>
      </c>
      <c r="O73" s="113">
        <v>0</v>
      </c>
      <c r="P73" s="113">
        <v>0</v>
      </c>
      <c r="Q73" s="113">
        <f t="shared" si="3"/>
        <v>10880404.42</v>
      </c>
      <c r="R73" s="110"/>
      <c r="T73" s="108"/>
      <c r="U73" s="113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10880404.42</v>
      </c>
      <c r="V73" s="110"/>
    </row>
    <row r="74" spans="2:22" ht="26" x14ac:dyDescent="0.3">
      <c r="B74" s="108"/>
      <c r="C74" s="111" t="s">
        <v>113</v>
      </c>
      <c r="D74" s="112" t="s">
        <v>389</v>
      </c>
      <c r="E74" s="113">
        <v>0</v>
      </c>
      <c r="F74" s="113">
        <v>0</v>
      </c>
      <c r="G74" s="113">
        <v>0</v>
      </c>
      <c r="H74" s="113">
        <v>0</v>
      </c>
      <c r="I74" s="113">
        <v>0</v>
      </c>
      <c r="J74" s="113">
        <v>0</v>
      </c>
      <c r="K74" s="113">
        <v>0</v>
      </c>
      <c r="L74" s="113">
        <v>0</v>
      </c>
      <c r="M74" s="113">
        <v>0</v>
      </c>
      <c r="N74" s="113">
        <v>0</v>
      </c>
      <c r="O74" s="113">
        <v>0</v>
      </c>
      <c r="P74" s="113">
        <v>0</v>
      </c>
      <c r="Q74" s="113">
        <f t="shared" si="3"/>
        <v>0</v>
      </c>
      <c r="R74" s="110"/>
      <c r="T74" s="108"/>
      <c r="U74" s="113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0</v>
      </c>
      <c r="V74" s="110"/>
    </row>
    <row r="75" spans="2:22" x14ac:dyDescent="0.3">
      <c r="B75" s="108"/>
      <c r="C75" s="111" t="s">
        <v>114</v>
      </c>
      <c r="D75" s="112" t="s">
        <v>390</v>
      </c>
      <c r="E75" s="113">
        <v>0</v>
      </c>
      <c r="F75" s="113">
        <v>0</v>
      </c>
      <c r="G75" s="113">
        <v>0</v>
      </c>
      <c r="H75" s="113">
        <v>0</v>
      </c>
      <c r="I75" s="113">
        <v>0</v>
      </c>
      <c r="J75" s="113">
        <v>0</v>
      </c>
      <c r="K75" s="113">
        <v>0</v>
      </c>
      <c r="L75" s="113">
        <v>0</v>
      </c>
      <c r="M75" s="113">
        <v>0</v>
      </c>
      <c r="N75" s="113">
        <v>0</v>
      </c>
      <c r="O75" s="113">
        <v>0</v>
      </c>
      <c r="P75" s="113">
        <v>0</v>
      </c>
      <c r="Q75" s="113">
        <f t="shared" si="3"/>
        <v>0</v>
      </c>
      <c r="R75" s="110"/>
      <c r="T75" s="108"/>
      <c r="U75" s="113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0</v>
      </c>
      <c r="V75" s="110"/>
    </row>
    <row r="76" spans="2:22" x14ac:dyDescent="0.3">
      <c r="B76" s="108"/>
      <c r="C76" s="111" t="s">
        <v>115</v>
      </c>
      <c r="D76" s="112" t="s">
        <v>391</v>
      </c>
      <c r="E76" s="113">
        <v>0</v>
      </c>
      <c r="F76" s="113">
        <v>0</v>
      </c>
      <c r="G76" s="113">
        <v>0</v>
      </c>
      <c r="H76" s="113">
        <v>0</v>
      </c>
      <c r="I76" s="113">
        <v>0</v>
      </c>
      <c r="J76" s="113">
        <v>0</v>
      </c>
      <c r="K76" s="113">
        <v>0</v>
      </c>
      <c r="L76" s="113">
        <v>0</v>
      </c>
      <c r="M76" s="113">
        <v>0</v>
      </c>
      <c r="N76" s="113">
        <v>0</v>
      </c>
      <c r="O76" s="113">
        <v>0</v>
      </c>
      <c r="P76" s="113">
        <v>0</v>
      </c>
      <c r="Q76" s="113">
        <f t="shared" si="3"/>
        <v>0</v>
      </c>
      <c r="R76" s="110"/>
      <c r="T76" s="108"/>
      <c r="U76" s="113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0</v>
      </c>
      <c r="V76" s="110"/>
    </row>
    <row r="77" spans="2:22" ht="26" x14ac:dyDescent="0.3">
      <c r="B77" s="108"/>
      <c r="C77" s="111" t="s">
        <v>116</v>
      </c>
      <c r="D77" s="112" t="s">
        <v>392</v>
      </c>
      <c r="E77" s="113">
        <v>0</v>
      </c>
      <c r="F77" s="113">
        <v>0</v>
      </c>
      <c r="G77" s="113">
        <v>0</v>
      </c>
      <c r="H77" s="113">
        <v>0</v>
      </c>
      <c r="I77" s="113">
        <v>0</v>
      </c>
      <c r="J77" s="113">
        <v>0</v>
      </c>
      <c r="K77" s="113">
        <v>0</v>
      </c>
      <c r="L77" s="113">
        <v>0</v>
      </c>
      <c r="M77" s="113">
        <v>0</v>
      </c>
      <c r="N77" s="113">
        <v>0</v>
      </c>
      <c r="O77" s="113">
        <v>0</v>
      </c>
      <c r="P77" s="113">
        <v>0</v>
      </c>
      <c r="Q77" s="113">
        <f t="shared" si="3"/>
        <v>0</v>
      </c>
      <c r="R77" s="110"/>
      <c r="T77" s="108"/>
      <c r="U77" s="113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0</v>
      </c>
      <c r="V77" s="110"/>
    </row>
    <row r="78" spans="2:22" x14ac:dyDescent="0.3">
      <c r="B78" s="108"/>
      <c r="C78" s="111" t="s">
        <v>117</v>
      </c>
      <c r="D78" s="112" t="s">
        <v>393</v>
      </c>
      <c r="E78" s="113">
        <v>5403418.7899999917</v>
      </c>
      <c r="F78" s="113">
        <v>7034069.4599999869</v>
      </c>
      <c r="G78" s="113">
        <v>6230965.0699999928</v>
      </c>
      <c r="H78" s="113">
        <v>6458448.2100000093</v>
      </c>
      <c r="I78" s="113">
        <v>7198060.3899999941</v>
      </c>
      <c r="J78" s="113">
        <v>7234604.8699999973</v>
      </c>
      <c r="K78" s="113">
        <v>6838868.3700000038</v>
      </c>
      <c r="L78" s="113">
        <v>7096156.4899999918</v>
      </c>
      <c r="M78" s="113">
        <v>6463287.9299999932</v>
      </c>
      <c r="N78" s="113">
        <v>0</v>
      </c>
      <c r="O78" s="113">
        <v>0</v>
      </c>
      <c r="P78" s="113">
        <v>0</v>
      </c>
      <c r="Q78" s="113">
        <f t="shared" si="3"/>
        <v>59957879.579999961</v>
      </c>
      <c r="R78" s="110"/>
      <c r="T78" s="108"/>
      <c r="U78" s="113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59957879.579999961</v>
      </c>
      <c r="V78" s="110"/>
    </row>
    <row r="79" spans="2:22" ht="26" x14ac:dyDescent="0.3">
      <c r="B79" s="108"/>
      <c r="C79" s="111" t="s">
        <v>118</v>
      </c>
      <c r="D79" s="112" t="s">
        <v>394</v>
      </c>
      <c r="E79" s="113">
        <v>0</v>
      </c>
      <c r="F79" s="113">
        <v>0</v>
      </c>
      <c r="G79" s="113">
        <v>174275.96</v>
      </c>
      <c r="H79" s="113">
        <v>0</v>
      </c>
      <c r="I79" s="113">
        <v>0</v>
      </c>
      <c r="J79" s="113">
        <v>0</v>
      </c>
      <c r="K79" s="113">
        <v>0</v>
      </c>
      <c r="L79" s="113">
        <v>0</v>
      </c>
      <c r="M79" s="113">
        <v>0</v>
      </c>
      <c r="N79" s="113">
        <v>0</v>
      </c>
      <c r="O79" s="113">
        <v>0</v>
      </c>
      <c r="P79" s="113">
        <v>0</v>
      </c>
      <c r="Q79" s="113">
        <f t="shared" si="3"/>
        <v>174275.96</v>
      </c>
      <c r="R79" s="110"/>
      <c r="T79" s="108"/>
      <c r="U79" s="113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174275.96</v>
      </c>
      <c r="V79" s="110"/>
    </row>
    <row r="80" spans="2:22" x14ac:dyDescent="0.3">
      <c r="B80" s="108"/>
      <c r="C80" s="111" t="s">
        <v>119</v>
      </c>
      <c r="D80" s="112" t="s">
        <v>395</v>
      </c>
      <c r="E80" s="113">
        <v>0</v>
      </c>
      <c r="F80" s="113">
        <v>0</v>
      </c>
      <c r="G80" s="113">
        <v>0</v>
      </c>
      <c r="H80" s="113">
        <v>0</v>
      </c>
      <c r="I80" s="113">
        <v>0</v>
      </c>
      <c r="J80" s="113">
        <v>0</v>
      </c>
      <c r="K80" s="113">
        <v>0</v>
      </c>
      <c r="L80" s="113">
        <v>0</v>
      </c>
      <c r="M80" s="113">
        <v>0</v>
      </c>
      <c r="N80" s="113">
        <v>0</v>
      </c>
      <c r="O80" s="113">
        <v>0</v>
      </c>
      <c r="P80" s="113">
        <v>0</v>
      </c>
      <c r="Q80" s="113">
        <f t="shared" si="3"/>
        <v>0</v>
      </c>
      <c r="R80" s="110"/>
      <c r="T80" s="108"/>
      <c r="U80" s="113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0</v>
      </c>
      <c r="V80" s="110"/>
    </row>
    <row r="81" spans="2:22" x14ac:dyDescent="0.3">
      <c r="B81" s="108"/>
      <c r="C81" s="111" t="s">
        <v>120</v>
      </c>
      <c r="D81" s="112" t="s">
        <v>396</v>
      </c>
      <c r="E81" s="113">
        <v>0</v>
      </c>
      <c r="F81" s="113">
        <v>0</v>
      </c>
      <c r="G81" s="113">
        <v>0</v>
      </c>
      <c r="H81" s="113">
        <v>0</v>
      </c>
      <c r="I81" s="113">
        <v>0</v>
      </c>
      <c r="J81" s="113">
        <v>0</v>
      </c>
      <c r="K81" s="113">
        <v>0</v>
      </c>
      <c r="L81" s="113">
        <v>0</v>
      </c>
      <c r="M81" s="113">
        <v>0</v>
      </c>
      <c r="N81" s="113">
        <v>0</v>
      </c>
      <c r="O81" s="113">
        <v>0</v>
      </c>
      <c r="P81" s="113">
        <v>0</v>
      </c>
      <c r="Q81" s="113">
        <f t="shared" si="3"/>
        <v>0</v>
      </c>
      <c r="R81" s="110"/>
      <c r="T81" s="108"/>
      <c r="U81" s="113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0</v>
      </c>
      <c r="V81" s="110"/>
    </row>
    <row r="82" spans="2:22" x14ac:dyDescent="0.3">
      <c r="B82" s="108"/>
      <c r="C82" s="111" t="s">
        <v>121</v>
      </c>
      <c r="D82" s="112" t="s">
        <v>397</v>
      </c>
      <c r="E82" s="113">
        <v>0</v>
      </c>
      <c r="F82" s="113">
        <v>0</v>
      </c>
      <c r="G82" s="113">
        <v>0</v>
      </c>
      <c r="H82" s="113">
        <v>0</v>
      </c>
      <c r="I82" s="113">
        <v>0</v>
      </c>
      <c r="J82" s="113">
        <v>0</v>
      </c>
      <c r="K82" s="113">
        <v>0</v>
      </c>
      <c r="L82" s="113">
        <v>0</v>
      </c>
      <c r="M82" s="113">
        <v>0</v>
      </c>
      <c r="N82" s="113">
        <v>0</v>
      </c>
      <c r="O82" s="113">
        <v>0</v>
      </c>
      <c r="P82" s="113">
        <v>0</v>
      </c>
      <c r="Q82" s="113">
        <f t="shared" si="3"/>
        <v>0</v>
      </c>
      <c r="R82" s="110"/>
      <c r="T82" s="108"/>
      <c r="U82" s="113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0</v>
      </c>
      <c r="V82" s="110"/>
    </row>
    <row r="83" spans="2:22" ht="26" x14ac:dyDescent="0.3">
      <c r="B83" s="108"/>
      <c r="C83" s="111" t="s">
        <v>122</v>
      </c>
      <c r="D83" s="112" t="s">
        <v>398</v>
      </c>
      <c r="E83" s="113">
        <v>0</v>
      </c>
      <c r="F83" s="113">
        <v>0</v>
      </c>
      <c r="G83" s="113">
        <v>0</v>
      </c>
      <c r="H83" s="113">
        <v>0</v>
      </c>
      <c r="I83" s="113">
        <v>0</v>
      </c>
      <c r="J83" s="113">
        <v>80059.63</v>
      </c>
      <c r="K83" s="113">
        <v>232187.22</v>
      </c>
      <c r="L83" s="113">
        <v>621103.61</v>
      </c>
      <c r="M83" s="113">
        <v>2718175.04</v>
      </c>
      <c r="N83" s="113">
        <v>0</v>
      </c>
      <c r="O83" s="113">
        <v>0</v>
      </c>
      <c r="P83" s="113">
        <v>0</v>
      </c>
      <c r="Q83" s="113">
        <f t="shared" si="3"/>
        <v>3651525.5</v>
      </c>
      <c r="R83" s="110"/>
      <c r="T83" s="108"/>
      <c r="U83" s="113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3651525.5</v>
      </c>
      <c r="V83" s="110"/>
    </row>
    <row r="84" spans="2:22" ht="26" x14ac:dyDescent="0.3">
      <c r="B84" s="108"/>
      <c r="C84" s="111" t="s">
        <v>123</v>
      </c>
      <c r="D84" s="112" t="s">
        <v>399</v>
      </c>
      <c r="E84" s="113">
        <v>209607.94999999992</v>
      </c>
      <c r="F84" s="113">
        <v>1852443.2499999998</v>
      </c>
      <c r="G84" s="113">
        <v>928009.56999999983</v>
      </c>
      <c r="H84" s="113">
        <v>442444.43000000005</v>
      </c>
      <c r="I84" s="113">
        <v>481307.92999999993</v>
      </c>
      <c r="J84" s="113">
        <v>614873.87000000011</v>
      </c>
      <c r="K84" s="113">
        <v>1934603.4900000002</v>
      </c>
      <c r="L84" s="113">
        <v>654987.80000000005</v>
      </c>
      <c r="M84" s="113">
        <v>462623.58999999997</v>
      </c>
      <c r="N84" s="113">
        <v>0</v>
      </c>
      <c r="O84" s="113">
        <v>0</v>
      </c>
      <c r="P84" s="113">
        <v>0</v>
      </c>
      <c r="Q84" s="113">
        <f t="shared" si="3"/>
        <v>7580901.8799999999</v>
      </c>
      <c r="R84" s="110"/>
      <c r="T84" s="108"/>
      <c r="U84" s="113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7580901.8799999999</v>
      </c>
      <c r="V84" s="110"/>
    </row>
    <row r="85" spans="2:22" x14ac:dyDescent="0.3">
      <c r="B85" s="108"/>
      <c r="C85" s="111" t="s">
        <v>124</v>
      </c>
      <c r="D85" s="112" t="s">
        <v>391</v>
      </c>
      <c r="E85" s="113">
        <v>0</v>
      </c>
      <c r="F85" s="113">
        <v>32320.240000000002</v>
      </c>
      <c r="G85" s="113">
        <v>81444.040000000008</v>
      </c>
      <c r="H85" s="113">
        <v>7599.17</v>
      </c>
      <c r="I85" s="113">
        <v>83765.56</v>
      </c>
      <c r="J85" s="113">
        <v>64916.479999999996</v>
      </c>
      <c r="K85" s="113">
        <v>170818.6</v>
      </c>
      <c r="L85" s="113">
        <v>0</v>
      </c>
      <c r="M85" s="113">
        <v>20391.059999999998</v>
      </c>
      <c r="N85" s="113">
        <v>0</v>
      </c>
      <c r="O85" s="113">
        <v>0</v>
      </c>
      <c r="P85" s="113">
        <v>0</v>
      </c>
      <c r="Q85" s="113">
        <f t="shared" si="3"/>
        <v>461255.14999999997</v>
      </c>
      <c r="R85" s="110"/>
      <c r="T85" s="108"/>
      <c r="U85" s="113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461255.14999999997</v>
      </c>
      <c r="V85" s="110"/>
    </row>
    <row r="86" spans="2:22" x14ac:dyDescent="0.3">
      <c r="B86" s="108"/>
      <c r="C86" s="111" t="s">
        <v>125</v>
      </c>
      <c r="D86" s="112" t="s">
        <v>395</v>
      </c>
      <c r="E86" s="113">
        <v>389386.35999999987</v>
      </c>
      <c r="F86" s="113">
        <v>575158.78</v>
      </c>
      <c r="G86" s="113">
        <v>570315.35000000009</v>
      </c>
      <c r="H86" s="113">
        <v>589158.96000000008</v>
      </c>
      <c r="I86" s="113">
        <v>432730.78999999986</v>
      </c>
      <c r="J86" s="113">
        <v>690176.64000000013</v>
      </c>
      <c r="K86" s="113">
        <v>585709.92999999982</v>
      </c>
      <c r="L86" s="113">
        <v>584323.1399999999</v>
      </c>
      <c r="M86" s="113">
        <v>570770.14</v>
      </c>
      <c r="N86" s="113">
        <v>0</v>
      </c>
      <c r="O86" s="113">
        <v>0</v>
      </c>
      <c r="P86" s="113">
        <v>0</v>
      </c>
      <c r="Q86" s="113">
        <f t="shared" si="3"/>
        <v>4987730.09</v>
      </c>
      <c r="R86" s="110"/>
      <c r="T86" s="108"/>
      <c r="U86" s="113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4987730.09</v>
      </c>
      <c r="V86" s="110"/>
    </row>
    <row r="87" spans="2:22" x14ac:dyDescent="0.3">
      <c r="B87" s="108"/>
      <c r="C87" s="111" t="s">
        <v>126</v>
      </c>
      <c r="D87" s="112" t="s">
        <v>400</v>
      </c>
      <c r="E87" s="113">
        <v>70914.3</v>
      </c>
      <c r="F87" s="113">
        <v>176619.55000000002</v>
      </c>
      <c r="G87" s="113">
        <v>193441.87999999998</v>
      </c>
      <c r="H87" s="113">
        <v>219774.93000000005</v>
      </c>
      <c r="I87" s="113">
        <v>326119.46000000002</v>
      </c>
      <c r="J87" s="113">
        <v>205030.38999999998</v>
      </c>
      <c r="K87" s="113">
        <v>118352.47</v>
      </c>
      <c r="L87" s="113">
        <v>188031.18999999994</v>
      </c>
      <c r="M87" s="113">
        <v>141337.59000000003</v>
      </c>
      <c r="N87" s="113">
        <v>0</v>
      </c>
      <c r="O87" s="113">
        <v>0</v>
      </c>
      <c r="P87" s="113">
        <v>0</v>
      </c>
      <c r="Q87" s="113">
        <f t="shared" si="3"/>
        <v>1639621.76</v>
      </c>
      <c r="R87" s="110"/>
      <c r="T87" s="108"/>
      <c r="U87" s="113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1639621.76</v>
      </c>
      <c r="V87" s="110"/>
    </row>
    <row r="88" spans="2:22" x14ac:dyDescent="0.3">
      <c r="B88" s="108"/>
      <c r="C88" s="111" t="s">
        <v>127</v>
      </c>
      <c r="D88" s="112" t="s">
        <v>401</v>
      </c>
      <c r="E88" s="113">
        <v>21343</v>
      </c>
      <c r="F88" s="113">
        <v>22547.859999999997</v>
      </c>
      <c r="G88" s="113">
        <v>361211.98000000004</v>
      </c>
      <c r="H88" s="113">
        <v>139454.59</v>
      </c>
      <c r="I88" s="113">
        <v>168453.51</v>
      </c>
      <c r="J88" s="113">
        <v>131995.10999999999</v>
      </c>
      <c r="K88" s="113">
        <v>173125.34</v>
      </c>
      <c r="L88" s="113">
        <v>169677.9</v>
      </c>
      <c r="M88" s="113">
        <v>136078.41</v>
      </c>
      <c r="N88" s="113">
        <v>0</v>
      </c>
      <c r="O88" s="113">
        <v>0</v>
      </c>
      <c r="P88" s="113">
        <v>0</v>
      </c>
      <c r="Q88" s="113">
        <f t="shared" si="3"/>
        <v>1323887.7</v>
      </c>
      <c r="R88" s="110"/>
      <c r="T88" s="108"/>
      <c r="U88" s="113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1323887.7</v>
      </c>
      <c r="V88" s="110"/>
    </row>
    <row r="89" spans="2:22" x14ac:dyDescent="0.3">
      <c r="B89" s="108"/>
      <c r="C89" s="111" t="s">
        <v>128</v>
      </c>
      <c r="D89" s="112" t="s">
        <v>402</v>
      </c>
      <c r="E89" s="113">
        <v>2065298.2500000005</v>
      </c>
      <c r="F89" s="113">
        <v>2187166.5699999994</v>
      </c>
      <c r="G89" s="113">
        <v>2586173.52</v>
      </c>
      <c r="H89" s="113">
        <v>2838218.6200000029</v>
      </c>
      <c r="I89" s="113">
        <v>2402585.2399999993</v>
      </c>
      <c r="J89" s="113">
        <v>3379687.9499999997</v>
      </c>
      <c r="K89" s="113">
        <v>2362874.1599999997</v>
      </c>
      <c r="L89" s="113">
        <v>2852616.2299999995</v>
      </c>
      <c r="M89" s="113">
        <v>3194910.7899999991</v>
      </c>
      <c r="N89" s="113">
        <v>0</v>
      </c>
      <c r="O89" s="113">
        <v>0</v>
      </c>
      <c r="P89" s="113">
        <v>0</v>
      </c>
      <c r="Q89" s="113">
        <f t="shared" si="3"/>
        <v>23869531.330000002</v>
      </c>
      <c r="R89" s="110"/>
      <c r="T89" s="108"/>
      <c r="U89" s="113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23869531.330000002</v>
      </c>
      <c r="V89" s="110"/>
    </row>
    <row r="90" spans="2:22" x14ac:dyDescent="0.3">
      <c r="B90" s="108"/>
      <c r="C90" s="111" t="s">
        <v>129</v>
      </c>
      <c r="D90" s="112" t="s">
        <v>403</v>
      </c>
      <c r="E90" s="113">
        <v>45477.229999999996</v>
      </c>
      <c r="F90" s="113">
        <v>29482.119999999995</v>
      </c>
      <c r="G90" s="113">
        <v>90716.11</v>
      </c>
      <c r="H90" s="113">
        <v>72072.64999999998</v>
      </c>
      <c r="I90" s="113">
        <v>64691.929999999993</v>
      </c>
      <c r="J90" s="113">
        <v>76303.06</v>
      </c>
      <c r="K90" s="113">
        <v>109722.09999999999</v>
      </c>
      <c r="L90" s="113">
        <v>69943.349999999991</v>
      </c>
      <c r="M90" s="113">
        <v>77429.490000000005</v>
      </c>
      <c r="N90" s="113">
        <v>0</v>
      </c>
      <c r="O90" s="113">
        <v>0</v>
      </c>
      <c r="P90" s="113">
        <v>0</v>
      </c>
      <c r="Q90" s="113">
        <f t="shared" si="3"/>
        <v>635838.03999999992</v>
      </c>
      <c r="R90" s="110"/>
      <c r="T90" s="108"/>
      <c r="U90" s="113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635838.03999999992</v>
      </c>
      <c r="V90" s="110"/>
    </row>
    <row r="91" spans="2:22" x14ac:dyDescent="0.3">
      <c r="B91" s="108"/>
      <c r="C91" s="111" t="s">
        <v>130</v>
      </c>
      <c r="D91" s="112" t="s">
        <v>404</v>
      </c>
      <c r="E91" s="113">
        <v>0</v>
      </c>
      <c r="F91" s="113">
        <v>32990.49</v>
      </c>
      <c r="G91" s="113">
        <v>19626.36</v>
      </c>
      <c r="H91" s="113">
        <v>46418.47</v>
      </c>
      <c r="I91" s="113">
        <v>47256.189999999995</v>
      </c>
      <c r="J91" s="113">
        <v>86735.13</v>
      </c>
      <c r="K91" s="113">
        <v>12878.029999999999</v>
      </c>
      <c r="L91" s="113">
        <v>29783.35</v>
      </c>
      <c r="M91" s="113">
        <v>48935.14</v>
      </c>
      <c r="N91" s="113">
        <v>0</v>
      </c>
      <c r="O91" s="113">
        <v>0</v>
      </c>
      <c r="P91" s="113">
        <v>0</v>
      </c>
      <c r="Q91" s="113">
        <f t="shared" si="3"/>
        <v>324623.16000000003</v>
      </c>
      <c r="R91" s="110"/>
      <c r="T91" s="108"/>
      <c r="U91" s="113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324623.16000000003</v>
      </c>
      <c r="V91" s="110"/>
    </row>
    <row r="92" spans="2:22" x14ac:dyDescent="0.3">
      <c r="B92" s="108"/>
      <c r="C92" s="111" t="s">
        <v>131</v>
      </c>
      <c r="D92" s="112" t="s">
        <v>405</v>
      </c>
      <c r="E92" s="113">
        <v>0</v>
      </c>
      <c r="F92" s="113">
        <v>1173307.96</v>
      </c>
      <c r="G92" s="113">
        <v>188990.42</v>
      </c>
      <c r="H92" s="113">
        <v>74431.210000000006</v>
      </c>
      <c r="I92" s="113">
        <v>9684.83</v>
      </c>
      <c r="J92" s="113">
        <v>2388214.62</v>
      </c>
      <c r="K92" s="113">
        <v>489474.02</v>
      </c>
      <c r="L92" s="113">
        <v>370313.67</v>
      </c>
      <c r="M92" s="113">
        <v>1220220.0999999999</v>
      </c>
      <c r="N92" s="113">
        <v>0</v>
      </c>
      <c r="O92" s="113">
        <v>0</v>
      </c>
      <c r="P92" s="113">
        <v>0</v>
      </c>
      <c r="Q92" s="113">
        <f t="shared" si="3"/>
        <v>5914636.8300000001</v>
      </c>
      <c r="R92" s="110"/>
      <c r="T92" s="108"/>
      <c r="U92" s="113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5914636.8300000001</v>
      </c>
      <c r="V92" s="110"/>
    </row>
    <row r="93" spans="2:22" x14ac:dyDescent="0.3">
      <c r="B93" s="108"/>
      <c r="C93" s="111" t="s">
        <v>132</v>
      </c>
      <c r="D93" s="112" t="s">
        <v>406</v>
      </c>
      <c r="E93" s="113">
        <v>0</v>
      </c>
      <c r="F93" s="113">
        <v>0</v>
      </c>
      <c r="G93" s="113">
        <v>0</v>
      </c>
      <c r="H93" s="113">
        <v>0</v>
      </c>
      <c r="I93" s="113">
        <v>0</v>
      </c>
      <c r="J93" s="113">
        <v>0</v>
      </c>
      <c r="K93" s="113">
        <v>0</v>
      </c>
      <c r="L93" s="113">
        <v>0</v>
      </c>
      <c r="M93" s="113">
        <v>0</v>
      </c>
      <c r="N93" s="113">
        <v>0</v>
      </c>
      <c r="O93" s="113">
        <v>0</v>
      </c>
      <c r="P93" s="113">
        <v>0</v>
      </c>
      <c r="Q93" s="113">
        <f t="shared" si="3"/>
        <v>0</v>
      </c>
      <c r="R93" s="110"/>
      <c r="T93" s="108"/>
      <c r="U93" s="113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0</v>
      </c>
      <c r="V93" s="110"/>
    </row>
    <row r="94" spans="2:22" ht="26" x14ac:dyDescent="0.3">
      <c r="B94" s="108"/>
      <c r="C94" s="111" t="s">
        <v>133</v>
      </c>
      <c r="D94" s="112" t="s">
        <v>407</v>
      </c>
      <c r="E94" s="113">
        <v>126661.91</v>
      </c>
      <c r="F94" s="113">
        <v>160853.03</v>
      </c>
      <c r="G94" s="113">
        <v>142105.38999999996</v>
      </c>
      <c r="H94" s="113">
        <v>138271.96000000002</v>
      </c>
      <c r="I94" s="113">
        <v>171747.20999999996</v>
      </c>
      <c r="J94" s="113">
        <v>193602.74</v>
      </c>
      <c r="K94" s="113">
        <v>293613.62</v>
      </c>
      <c r="L94" s="113">
        <v>187607.43000000002</v>
      </c>
      <c r="M94" s="113">
        <v>158838.04999999999</v>
      </c>
      <c r="N94" s="113">
        <v>0</v>
      </c>
      <c r="O94" s="113">
        <v>0</v>
      </c>
      <c r="P94" s="113">
        <v>0</v>
      </c>
      <c r="Q94" s="113">
        <f t="shared" si="3"/>
        <v>1573301.3399999999</v>
      </c>
      <c r="R94" s="110"/>
      <c r="T94" s="108"/>
      <c r="U94" s="113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1573301.3399999999</v>
      </c>
      <c r="V94" s="110"/>
    </row>
    <row r="95" spans="2:22" x14ac:dyDescent="0.3">
      <c r="B95" s="108"/>
      <c r="C95" s="111" t="s">
        <v>134</v>
      </c>
      <c r="D95" s="112" t="s">
        <v>408</v>
      </c>
      <c r="E95" s="113">
        <v>11640.19</v>
      </c>
      <c r="F95" s="113">
        <v>38560</v>
      </c>
      <c r="G95" s="113">
        <v>85343.26</v>
      </c>
      <c r="H95" s="113">
        <v>24483.079999999994</v>
      </c>
      <c r="I95" s="113">
        <v>53343.48</v>
      </c>
      <c r="J95" s="113">
        <v>27713.37</v>
      </c>
      <c r="K95" s="113">
        <v>35983.369999999995</v>
      </c>
      <c r="L95" s="113">
        <v>22216.120000000003</v>
      </c>
      <c r="M95" s="113">
        <v>28093.21</v>
      </c>
      <c r="N95" s="113">
        <v>0</v>
      </c>
      <c r="O95" s="113">
        <v>0</v>
      </c>
      <c r="P95" s="113">
        <v>0</v>
      </c>
      <c r="Q95" s="113">
        <f t="shared" si="3"/>
        <v>327376.08</v>
      </c>
      <c r="R95" s="110"/>
      <c r="T95" s="108"/>
      <c r="U95" s="113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327376.08</v>
      </c>
      <c r="V95" s="110"/>
    </row>
    <row r="96" spans="2:22" x14ac:dyDescent="0.3">
      <c r="B96" s="108"/>
      <c r="C96" s="111" t="s">
        <v>135</v>
      </c>
      <c r="D96" s="112" t="s">
        <v>409</v>
      </c>
      <c r="E96" s="113">
        <v>41311.839999999997</v>
      </c>
      <c r="F96" s="113">
        <v>75914.289999999994</v>
      </c>
      <c r="G96" s="113">
        <v>157153.49</v>
      </c>
      <c r="H96" s="113">
        <v>133389.13000000003</v>
      </c>
      <c r="I96" s="113">
        <v>136092.9</v>
      </c>
      <c r="J96" s="113">
        <v>223182.02999999997</v>
      </c>
      <c r="K96" s="113">
        <v>159961.52000000002</v>
      </c>
      <c r="L96" s="113">
        <v>151676.00999999998</v>
      </c>
      <c r="M96" s="113">
        <v>76690.069999999978</v>
      </c>
      <c r="N96" s="113">
        <v>0</v>
      </c>
      <c r="O96" s="113">
        <v>0</v>
      </c>
      <c r="P96" s="113">
        <v>0</v>
      </c>
      <c r="Q96" s="113">
        <f t="shared" si="3"/>
        <v>1155371.28</v>
      </c>
      <c r="R96" s="110"/>
      <c r="T96" s="108"/>
      <c r="U96" s="113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1155371.28</v>
      </c>
      <c r="V96" s="110"/>
    </row>
    <row r="97" spans="2:22" x14ac:dyDescent="0.3">
      <c r="B97" s="108"/>
      <c r="C97" s="111" t="s">
        <v>136</v>
      </c>
      <c r="D97" s="112" t="s">
        <v>410</v>
      </c>
      <c r="E97" s="113">
        <v>1320631.1500000001</v>
      </c>
      <c r="F97" s="113">
        <v>811392.32</v>
      </c>
      <c r="G97" s="113">
        <v>3966790.2800000003</v>
      </c>
      <c r="H97" s="113">
        <v>930438.21999999974</v>
      </c>
      <c r="I97" s="113">
        <v>782271.84999999986</v>
      </c>
      <c r="J97" s="113">
        <v>928316.40000000014</v>
      </c>
      <c r="K97" s="113">
        <v>764307.54000000027</v>
      </c>
      <c r="L97" s="113">
        <v>849928.80999999994</v>
      </c>
      <c r="M97" s="113">
        <v>4030995.31</v>
      </c>
      <c r="N97" s="113">
        <v>0</v>
      </c>
      <c r="O97" s="113">
        <v>0</v>
      </c>
      <c r="P97" s="113">
        <v>0</v>
      </c>
      <c r="Q97" s="113">
        <f t="shared" si="3"/>
        <v>14385071.880000001</v>
      </c>
      <c r="R97" s="110"/>
      <c r="T97" s="108"/>
      <c r="U97" s="113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14385071.880000001</v>
      </c>
      <c r="V97" s="110"/>
    </row>
    <row r="98" spans="2:22" x14ac:dyDescent="0.3">
      <c r="B98" s="108"/>
      <c r="C98" s="111" t="s">
        <v>137</v>
      </c>
      <c r="D98" s="112" t="s">
        <v>411</v>
      </c>
      <c r="E98" s="113">
        <v>185395.90000000002</v>
      </c>
      <c r="F98" s="113">
        <v>2039459.41</v>
      </c>
      <c r="G98" s="113">
        <v>1015380.4</v>
      </c>
      <c r="H98" s="113">
        <v>53808.820000000007</v>
      </c>
      <c r="I98" s="113">
        <v>284682.38</v>
      </c>
      <c r="J98" s="113">
        <v>3842322.4199999995</v>
      </c>
      <c r="K98" s="113">
        <v>197053.44000000003</v>
      </c>
      <c r="L98" s="113">
        <v>274172.59000000003</v>
      </c>
      <c r="M98" s="113">
        <v>305772.84000000003</v>
      </c>
      <c r="N98" s="113">
        <v>0</v>
      </c>
      <c r="O98" s="113">
        <v>0</v>
      </c>
      <c r="P98" s="113">
        <v>0</v>
      </c>
      <c r="Q98" s="113">
        <f t="shared" si="3"/>
        <v>8198048.1999999993</v>
      </c>
      <c r="R98" s="110"/>
      <c r="T98" s="108"/>
      <c r="U98" s="113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8198048.1999999993</v>
      </c>
      <c r="V98" s="110"/>
    </row>
    <row r="99" spans="2:22" x14ac:dyDescent="0.3">
      <c r="B99" s="108"/>
      <c r="C99" s="111" t="s">
        <v>138</v>
      </c>
      <c r="D99" s="112" t="s">
        <v>412</v>
      </c>
      <c r="E99" s="113">
        <v>0</v>
      </c>
      <c r="F99" s="113">
        <v>198585.54</v>
      </c>
      <c r="G99" s="113">
        <v>1537951.44</v>
      </c>
      <c r="H99" s="113">
        <v>3354027.05</v>
      </c>
      <c r="I99" s="113">
        <v>1068089.2</v>
      </c>
      <c r="J99" s="113">
        <v>447785.86</v>
      </c>
      <c r="K99" s="113">
        <v>4451250.0999999996</v>
      </c>
      <c r="L99" s="113">
        <v>1094926.3500000001</v>
      </c>
      <c r="M99" s="113">
        <v>10000</v>
      </c>
      <c r="N99" s="113">
        <v>0</v>
      </c>
      <c r="O99" s="113">
        <v>0</v>
      </c>
      <c r="P99" s="113">
        <v>0</v>
      </c>
      <c r="Q99" s="113">
        <f t="shared" si="3"/>
        <v>12162615.539999999</v>
      </c>
      <c r="R99" s="110"/>
      <c r="T99" s="108"/>
      <c r="U99" s="113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12162615.539999999</v>
      </c>
      <c r="V99" s="110"/>
    </row>
    <row r="100" spans="2:22" x14ac:dyDescent="0.3">
      <c r="B100" s="108"/>
      <c r="C100" s="111" t="s">
        <v>139</v>
      </c>
      <c r="D100" s="112" t="s">
        <v>413</v>
      </c>
      <c r="E100" s="113">
        <v>34491921.31000001</v>
      </c>
      <c r="F100" s="113">
        <v>10079980.99</v>
      </c>
      <c r="G100" s="113">
        <v>11793155.799999999</v>
      </c>
      <c r="H100" s="113">
        <v>34715294.519999996</v>
      </c>
      <c r="I100" s="113">
        <v>107027982.16000001</v>
      </c>
      <c r="J100" s="113">
        <v>19892035.239999998</v>
      </c>
      <c r="K100" s="113">
        <v>43030215.07</v>
      </c>
      <c r="L100" s="113">
        <v>10749464.75</v>
      </c>
      <c r="M100" s="113">
        <v>35904098.019999996</v>
      </c>
      <c r="N100" s="113">
        <v>0</v>
      </c>
      <c r="O100" s="113">
        <v>0</v>
      </c>
      <c r="P100" s="113">
        <v>0</v>
      </c>
      <c r="Q100" s="113">
        <f t="shared" si="3"/>
        <v>307684147.86000001</v>
      </c>
      <c r="R100" s="110"/>
      <c r="T100" s="108"/>
      <c r="U100" s="113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307684147.86000001</v>
      </c>
      <c r="V100" s="110"/>
    </row>
    <row r="101" spans="2:22" x14ac:dyDescent="0.3">
      <c r="B101" s="108"/>
      <c r="C101" s="111" t="s">
        <v>140</v>
      </c>
      <c r="D101" s="112" t="s">
        <v>414</v>
      </c>
      <c r="E101" s="113">
        <v>46075.960000000006</v>
      </c>
      <c r="F101" s="113">
        <v>56227.369999999995</v>
      </c>
      <c r="G101" s="113">
        <v>60907.119999999995</v>
      </c>
      <c r="H101" s="113">
        <v>57928.289999999994</v>
      </c>
      <c r="I101" s="113">
        <v>93130.25999999998</v>
      </c>
      <c r="J101" s="113">
        <v>63611.349999999991</v>
      </c>
      <c r="K101" s="113">
        <v>86391.290000000008</v>
      </c>
      <c r="L101" s="113">
        <v>65089.920000000013</v>
      </c>
      <c r="M101" s="113">
        <v>68200.200000000012</v>
      </c>
      <c r="N101" s="113">
        <v>0</v>
      </c>
      <c r="O101" s="113">
        <v>0</v>
      </c>
      <c r="P101" s="113">
        <v>0</v>
      </c>
      <c r="Q101" s="113">
        <f t="shared" si="3"/>
        <v>597561.76</v>
      </c>
      <c r="R101" s="110"/>
      <c r="T101" s="108"/>
      <c r="U101" s="113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597561.76</v>
      </c>
      <c r="V101" s="110"/>
    </row>
    <row r="102" spans="2:22" x14ac:dyDescent="0.3">
      <c r="B102" s="108"/>
      <c r="C102" s="111" t="s">
        <v>141</v>
      </c>
      <c r="D102" s="112" t="s">
        <v>415</v>
      </c>
      <c r="E102" s="113">
        <v>97401.420000000013</v>
      </c>
      <c r="F102" s="113">
        <v>135556.79</v>
      </c>
      <c r="G102" s="113">
        <v>191668.89999999997</v>
      </c>
      <c r="H102" s="113">
        <v>265239.24</v>
      </c>
      <c r="I102" s="113">
        <v>198946.71000000002</v>
      </c>
      <c r="J102" s="113">
        <v>267324.05</v>
      </c>
      <c r="K102" s="113">
        <v>171289.26999999996</v>
      </c>
      <c r="L102" s="113">
        <v>262484.57999999996</v>
      </c>
      <c r="M102" s="113">
        <v>356069.39</v>
      </c>
      <c r="N102" s="113">
        <v>0</v>
      </c>
      <c r="O102" s="113">
        <v>0</v>
      </c>
      <c r="P102" s="113">
        <v>0</v>
      </c>
      <c r="Q102" s="113">
        <f t="shared" si="3"/>
        <v>1945980.35</v>
      </c>
      <c r="R102" s="110"/>
      <c r="T102" s="108"/>
      <c r="U102" s="113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1945980.35</v>
      </c>
      <c r="V102" s="110"/>
    </row>
    <row r="103" spans="2:22" ht="26" x14ac:dyDescent="0.3">
      <c r="B103" s="108"/>
      <c r="C103" s="111" t="s">
        <v>142</v>
      </c>
      <c r="D103" s="112" t="s">
        <v>416</v>
      </c>
      <c r="E103" s="113">
        <v>24069.72</v>
      </c>
      <c r="F103" s="113">
        <v>27893.05</v>
      </c>
      <c r="G103" s="113">
        <v>26622.280000000006</v>
      </c>
      <c r="H103" s="113">
        <v>26362.870000000003</v>
      </c>
      <c r="I103" s="113">
        <v>27269.979999999996</v>
      </c>
      <c r="J103" s="113">
        <v>26904.920000000002</v>
      </c>
      <c r="K103" s="113">
        <v>27215.790000000008</v>
      </c>
      <c r="L103" s="113">
        <v>25341.560000000005</v>
      </c>
      <c r="M103" s="113">
        <v>35141.96</v>
      </c>
      <c r="N103" s="113">
        <v>0</v>
      </c>
      <c r="O103" s="113">
        <v>0</v>
      </c>
      <c r="P103" s="113">
        <v>0</v>
      </c>
      <c r="Q103" s="113">
        <f t="shared" si="3"/>
        <v>246822.13000000003</v>
      </c>
      <c r="R103" s="110"/>
      <c r="T103" s="108"/>
      <c r="U103" s="113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246822.13000000003</v>
      </c>
      <c r="V103" s="110"/>
    </row>
    <row r="104" spans="2:22" x14ac:dyDescent="0.3">
      <c r="B104" s="108"/>
      <c r="C104" s="111" t="s">
        <v>143</v>
      </c>
      <c r="D104" s="112" t="s">
        <v>417</v>
      </c>
      <c r="E104" s="113">
        <v>28373.510000000002</v>
      </c>
      <c r="F104" s="113">
        <v>34046.200000000004</v>
      </c>
      <c r="G104" s="113">
        <v>37586.380000000012</v>
      </c>
      <c r="H104" s="113">
        <v>31872.41</v>
      </c>
      <c r="I104" s="113">
        <v>33078.53</v>
      </c>
      <c r="J104" s="113">
        <v>34271.890000000007</v>
      </c>
      <c r="K104" s="113">
        <v>34185.26999999999</v>
      </c>
      <c r="L104" s="113">
        <v>32544.929999999993</v>
      </c>
      <c r="M104" s="113">
        <v>38916.43</v>
      </c>
      <c r="N104" s="113">
        <v>0</v>
      </c>
      <c r="O104" s="113">
        <v>0</v>
      </c>
      <c r="P104" s="113">
        <v>0</v>
      </c>
      <c r="Q104" s="113">
        <f t="shared" si="3"/>
        <v>304875.55</v>
      </c>
      <c r="R104" s="110"/>
      <c r="T104" s="108"/>
      <c r="U104" s="113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304875.55</v>
      </c>
      <c r="V104" s="110"/>
    </row>
    <row r="105" spans="2:22" x14ac:dyDescent="0.3">
      <c r="B105" s="108"/>
      <c r="C105" s="111" t="s">
        <v>144</v>
      </c>
      <c r="D105" s="112" t="s">
        <v>418</v>
      </c>
      <c r="E105" s="113">
        <v>0</v>
      </c>
      <c r="F105" s="113">
        <v>1143.75</v>
      </c>
      <c r="G105" s="113">
        <v>680.29</v>
      </c>
      <c r="H105" s="113">
        <v>877.78</v>
      </c>
      <c r="I105" s="113">
        <v>1435.5</v>
      </c>
      <c r="J105" s="113">
        <v>176.5</v>
      </c>
      <c r="K105" s="113">
        <v>1638.4099999999999</v>
      </c>
      <c r="L105" s="113">
        <v>581.34</v>
      </c>
      <c r="M105" s="113">
        <v>1614.73</v>
      </c>
      <c r="N105" s="113">
        <v>0</v>
      </c>
      <c r="O105" s="113">
        <v>0</v>
      </c>
      <c r="P105" s="113">
        <v>0</v>
      </c>
      <c r="Q105" s="113">
        <f t="shared" si="3"/>
        <v>8148.2999999999993</v>
      </c>
      <c r="R105" s="110"/>
      <c r="T105" s="108"/>
      <c r="U105" s="113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8148.2999999999993</v>
      </c>
      <c r="V105" s="110"/>
    </row>
    <row r="106" spans="2:22" x14ac:dyDescent="0.3">
      <c r="B106" s="108"/>
      <c r="C106" s="111" t="s">
        <v>145</v>
      </c>
      <c r="D106" s="112" t="s">
        <v>419</v>
      </c>
      <c r="E106" s="113">
        <v>0</v>
      </c>
      <c r="F106" s="113">
        <v>0</v>
      </c>
      <c r="G106" s="113">
        <v>0</v>
      </c>
      <c r="H106" s="113">
        <v>0</v>
      </c>
      <c r="I106" s="113">
        <v>0</v>
      </c>
      <c r="J106" s="113">
        <v>0</v>
      </c>
      <c r="K106" s="113">
        <v>0</v>
      </c>
      <c r="L106" s="113">
        <v>0</v>
      </c>
      <c r="M106" s="113">
        <v>0</v>
      </c>
      <c r="N106" s="113">
        <v>0</v>
      </c>
      <c r="O106" s="113">
        <v>0</v>
      </c>
      <c r="P106" s="113">
        <v>0</v>
      </c>
      <c r="Q106" s="113">
        <f t="shared" si="3"/>
        <v>0</v>
      </c>
      <c r="R106" s="110"/>
      <c r="T106" s="108"/>
      <c r="U106" s="113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0</v>
      </c>
      <c r="V106" s="110"/>
    </row>
    <row r="107" spans="2:22" x14ac:dyDescent="0.3">
      <c r="B107" s="108"/>
      <c r="C107" s="111" t="s">
        <v>146</v>
      </c>
      <c r="D107" s="112" t="s">
        <v>420</v>
      </c>
      <c r="E107" s="113">
        <v>0</v>
      </c>
      <c r="F107" s="113">
        <v>0</v>
      </c>
      <c r="G107" s="113">
        <v>0</v>
      </c>
      <c r="H107" s="113">
        <v>0</v>
      </c>
      <c r="I107" s="113">
        <v>0</v>
      </c>
      <c r="J107" s="113">
        <v>0</v>
      </c>
      <c r="K107" s="113">
        <v>0</v>
      </c>
      <c r="L107" s="113">
        <v>0</v>
      </c>
      <c r="M107" s="113">
        <v>0</v>
      </c>
      <c r="N107" s="113">
        <v>0</v>
      </c>
      <c r="O107" s="113">
        <v>0</v>
      </c>
      <c r="P107" s="113">
        <v>0</v>
      </c>
      <c r="Q107" s="113">
        <f t="shared" si="3"/>
        <v>0</v>
      </c>
      <c r="R107" s="110"/>
      <c r="T107" s="108"/>
      <c r="U107" s="113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0</v>
      </c>
      <c r="V107" s="110"/>
    </row>
    <row r="108" spans="2:22" x14ac:dyDescent="0.3">
      <c r="B108" s="108"/>
      <c r="C108" s="111" t="s">
        <v>147</v>
      </c>
      <c r="D108" s="112" t="s">
        <v>421</v>
      </c>
      <c r="E108" s="113">
        <v>57957.899999999987</v>
      </c>
      <c r="F108" s="113">
        <v>75727.820000000022</v>
      </c>
      <c r="G108" s="113">
        <v>72327.73000000001</v>
      </c>
      <c r="H108" s="113">
        <v>109681.97999999998</v>
      </c>
      <c r="I108" s="113">
        <v>85123</v>
      </c>
      <c r="J108" s="113">
        <v>126810.1</v>
      </c>
      <c r="K108" s="113">
        <v>77377.25</v>
      </c>
      <c r="L108" s="113">
        <v>117427.38</v>
      </c>
      <c r="M108" s="113">
        <v>97246.99</v>
      </c>
      <c r="N108" s="113">
        <v>0</v>
      </c>
      <c r="O108" s="113">
        <v>0</v>
      </c>
      <c r="P108" s="113">
        <v>0</v>
      </c>
      <c r="Q108" s="113">
        <f t="shared" si="3"/>
        <v>819680.15</v>
      </c>
      <c r="R108" s="110"/>
      <c r="T108" s="108"/>
      <c r="U108" s="113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819680.15</v>
      </c>
      <c r="V108" s="110"/>
    </row>
    <row r="109" spans="2:22" x14ac:dyDescent="0.3">
      <c r="B109" s="108"/>
      <c r="C109" s="111" t="s">
        <v>148</v>
      </c>
      <c r="D109" s="112" t="s">
        <v>412</v>
      </c>
      <c r="E109" s="113">
        <v>0</v>
      </c>
      <c r="F109" s="113">
        <v>0</v>
      </c>
      <c r="G109" s="113">
        <v>0</v>
      </c>
      <c r="H109" s="113">
        <v>0</v>
      </c>
      <c r="I109" s="113">
        <v>0</v>
      </c>
      <c r="J109" s="113">
        <v>0</v>
      </c>
      <c r="K109" s="113">
        <v>0</v>
      </c>
      <c r="L109" s="113">
        <v>0</v>
      </c>
      <c r="M109" s="113">
        <v>0</v>
      </c>
      <c r="N109" s="113">
        <v>0</v>
      </c>
      <c r="O109" s="113">
        <v>0</v>
      </c>
      <c r="P109" s="113">
        <v>0</v>
      </c>
      <c r="Q109" s="113">
        <f t="shared" si="3"/>
        <v>0</v>
      </c>
      <c r="R109" s="110"/>
      <c r="T109" s="108"/>
      <c r="U109" s="113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0</v>
      </c>
      <c r="V109" s="110"/>
    </row>
    <row r="110" spans="2:22" x14ac:dyDescent="0.3">
      <c r="B110" s="108"/>
      <c r="C110" s="111" t="s">
        <v>149</v>
      </c>
      <c r="D110" s="112" t="s">
        <v>422</v>
      </c>
      <c r="E110" s="113">
        <v>0</v>
      </c>
      <c r="F110" s="113">
        <v>0</v>
      </c>
      <c r="G110" s="113">
        <v>0</v>
      </c>
      <c r="H110" s="113">
        <v>0</v>
      </c>
      <c r="I110" s="113">
        <v>0</v>
      </c>
      <c r="J110" s="113">
        <v>0</v>
      </c>
      <c r="K110" s="113">
        <v>0</v>
      </c>
      <c r="L110" s="113">
        <v>0</v>
      </c>
      <c r="M110" s="113">
        <v>0</v>
      </c>
      <c r="N110" s="113">
        <v>0</v>
      </c>
      <c r="O110" s="113">
        <v>0</v>
      </c>
      <c r="P110" s="113">
        <v>0</v>
      </c>
      <c r="Q110" s="113">
        <f t="shared" si="3"/>
        <v>0</v>
      </c>
      <c r="R110" s="110"/>
      <c r="T110" s="108"/>
      <c r="U110" s="113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0</v>
      </c>
      <c r="V110" s="110"/>
    </row>
    <row r="111" spans="2:22" x14ac:dyDescent="0.3">
      <c r="B111" s="108"/>
      <c r="C111" s="111" t="s">
        <v>150</v>
      </c>
      <c r="D111" s="112" t="s">
        <v>423</v>
      </c>
      <c r="E111" s="113">
        <v>0</v>
      </c>
      <c r="F111" s="113">
        <v>0</v>
      </c>
      <c r="G111" s="113">
        <v>0</v>
      </c>
      <c r="H111" s="113">
        <v>0</v>
      </c>
      <c r="I111" s="113">
        <v>0</v>
      </c>
      <c r="J111" s="113">
        <v>0</v>
      </c>
      <c r="K111" s="113">
        <v>0</v>
      </c>
      <c r="L111" s="113">
        <v>0</v>
      </c>
      <c r="M111" s="113">
        <v>0</v>
      </c>
      <c r="N111" s="113">
        <v>0</v>
      </c>
      <c r="O111" s="113">
        <v>0</v>
      </c>
      <c r="P111" s="113">
        <v>0</v>
      </c>
      <c r="Q111" s="113">
        <f t="shared" si="3"/>
        <v>0</v>
      </c>
      <c r="R111" s="110"/>
      <c r="T111" s="108"/>
      <c r="U111" s="113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0</v>
      </c>
      <c r="V111" s="110"/>
    </row>
    <row r="112" spans="2:22" x14ac:dyDescent="0.3">
      <c r="B112" s="108"/>
      <c r="C112" s="111" t="s">
        <v>151</v>
      </c>
      <c r="D112" s="112" t="s">
        <v>424</v>
      </c>
      <c r="E112" s="113">
        <v>0</v>
      </c>
      <c r="F112" s="113">
        <v>0</v>
      </c>
      <c r="G112" s="113">
        <v>0</v>
      </c>
      <c r="H112" s="113">
        <v>0</v>
      </c>
      <c r="I112" s="113">
        <v>0</v>
      </c>
      <c r="J112" s="113">
        <v>0</v>
      </c>
      <c r="K112" s="113">
        <v>0</v>
      </c>
      <c r="L112" s="113">
        <v>0</v>
      </c>
      <c r="M112" s="113">
        <v>0</v>
      </c>
      <c r="N112" s="113">
        <v>0</v>
      </c>
      <c r="O112" s="113">
        <v>0</v>
      </c>
      <c r="P112" s="113">
        <v>0</v>
      </c>
      <c r="Q112" s="113">
        <f t="shared" si="3"/>
        <v>0</v>
      </c>
      <c r="R112" s="110"/>
      <c r="T112" s="108"/>
      <c r="U112" s="113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0</v>
      </c>
      <c r="V112" s="110"/>
    </row>
    <row r="113" spans="2:22" x14ac:dyDescent="0.3">
      <c r="B113" s="108"/>
      <c r="C113" s="111" t="s">
        <v>152</v>
      </c>
      <c r="D113" s="112" t="s">
        <v>425</v>
      </c>
      <c r="E113" s="113">
        <v>0</v>
      </c>
      <c r="F113" s="113">
        <v>0</v>
      </c>
      <c r="G113" s="113">
        <v>0</v>
      </c>
      <c r="H113" s="113">
        <v>0</v>
      </c>
      <c r="I113" s="113">
        <v>0</v>
      </c>
      <c r="J113" s="113">
        <v>0</v>
      </c>
      <c r="K113" s="113">
        <v>0</v>
      </c>
      <c r="L113" s="113">
        <v>0</v>
      </c>
      <c r="M113" s="113">
        <v>0</v>
      </c>
      <c r="N113" s="113">
        <v>0</v>
      </c>
      <c r="O113" s="113">
        <v>0</v>
      </c>
      <c r="P113" s="113">
        <v>0</v>
      </c>
      <c r="Q113" s="113">
        <f t="shared" si="3"/>
        <v>0</v>
      </c>
      <c r="R113" s="110"/>
      <c r="T113" s="108"/>
      <c r="U113" s="113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0</v>
      </c>
      <c r="V113" s="110"/>
    </row>
    <row r="114" spans="2:22" x14ac:dyDescent="0.3">
      <c r="B114" s="108"/>
      <c r="C114" s="111" t="s">
        <v>153</v>
      </c>
      <c r="D114" s="112" t="s">
        <v>426</v>
      </c>
      <c r="E114" s="113">
        <v>0</v>
      </c>
      <c r="F114" s="113">
        <v>0</v>
      </c>
      <c r="G114" s="113">
        <v>0</v>
      </c>
      <c r="H114" s="113">
        <v>0</v>
      </c>
      <c r="I114" s="113">
        <v>0</v>
      </c>
      <c r="J114" s="113">
        <v>0</v>
      </c>
      <c r="K114" s="113">
        <v>0</v>
      </c>
      <c r="L114" s="113">
        <v>0</v>
      </c>
      <c r="M114" s="113">
        <v>0</v>
      </c>
      <c r="N114" s="113">
        <v>0</v>
      </c>
      <c r="O114" s="113">
        <v>0</v>
      </c>
      <c r="P114" s="113">
        <v>0</v>
      </c>
      <c r="Q114" s="113">
        <f t="shared" si="3"/>
        <v>0</v>
      </c>
      <c r="R114" s="110"/>
      <c r="T114" s="108"/>
      <c r="U114" s="113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0</v>
      </c>
      <c r="V114" s="110"/>
    </row>
    <row r="115" spans="2:22" x14ac:dyDescent="0.3">
      <c r="B115" s="108"/>
      <c r="C115" s="111" t="s">
        <v>154</v>
      </c>
      <c r="D115" s="112" t="s">
        <v>427</v>
      </c>
      <c r="E115" s="113">
        <v>8070.3099999999995</v>
      </c>
      <c r="F115" s="113">
        <v>16447.489999999998</v>
      </c>
      <c r="G115" s="113">
        <v>14999.04</v>
      </c>
      <c r="H115" s="113">
        <v>15018.190000000002</v>
      </c>
      <c r="I115" s="113">
        <v>14590.140000000001</v>
      </c>
      <c r="J115" s="113">
        <v>49690.93</v>
      </c>
      <c r="K115" s="113">
        <v>9692103.7900000028</v>
      </c>
      <c r="L115" s="113">
        <v>67772.320000000007</v>
      </c>
      <c r="M115" s="113">
        <v>275737.23</v>
      </c>
      <c r="N115" s="113">
        <v>0</v>
      </c>
      <c r="O115" s="113">
        <v>0</v>
      </c>
      <c r="P115" s="113">
        <v>0</v>
      </c>
      <c r="Q115" s="113">
        <f t="shared" si="3"/>
        <v>10154429.440000003</v>
      </c>
      <c r="R115" s="110"/>
      <c r="T115" s="108"/>
      <c r="U115" s="113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10154429.440000003</v>
      </c>
      <c r="V115" s="110"/>
    </row>
    <row r="116" spans="2:22" x14ac:dyDescent="0.3">
      <c r="B116" s="108"/>
      <c r="C116" s="111" t="s">
        <v>155</v>
      </c>
      <c r="D116" s="112" t="s">
        <v>428</v>
      </c>
      <c r="E116" s="113">
        <v>54701.81</v>
      </c>
      <c r="F116" s="113">
        <v>55896.269999999982</v>
      </c>
      <c r="G116" s="113">
        <v>62846.159999999989</v>
      </c>
      <c r="H116" s="113">
        <v>66536.799999999974</v>
      </c>
      <c r="I116" s="113">
        <v>63934.38</v>
      </c>
      <c r="J116" s="113">
        <v>80686.709999999992</v>
      </c>
      <c r="K116" s="113">
        <v>71656.349999999977</v>
      </c>
      <c r="L116" s="113">
        <v>78138.63999999997</v>
      </c>
      <c r="M116" s="113">
        <v>72763.109999999986</v>
      </c>
      <c r="N116" s="113">
        <v>0</v>
      </c>
      <c r="O116" s="113">
        <v>0</v>
      </c>
      <c r="P116" s="113">
        <v>0</v>
      </c>
      <c r="Q116" s="113">
        <f t="shared" si="3"/>
        <v>607160.23</v>
      </c>
      <c r="R116" s="110"/>
      <c r="T116" s="108"/>
      <c r="U116" s="113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607160.23</v>
      </c>
      <c r="V116" s="110"/>
    </row>
    <row r="117" spans="2:22" x14ac:dyDescent="0.3">
      <c r="B117" s="108"/>
      <c r="C117" s="111" t="s">
        <v>156</v>
      </c>
      <c r="D117" s="112" t="s">
        <v>429</v>
      </c>
      <c r="E117" s="113">
        <v>117866.71999999997</v>
      </c>
      <c r="F117" s="113">
        <v>124020.57000000002</v>
      </c>
      <c r="G117" s="113">
        <v>141630.98999999996</v>
      </c>
      <c r="H117" s="113">
        <v>140331.60999999999</v>
      </c>
      <c r="I117" s="113">
        <v>138620.64000000001</v>
      </c>
      <c r="J117" s="113">
        <v>146606.39000000001</v>
      </c>
      <c r="K117" s="113">
        <v>146189.27999999997</v>
      </c>
      <c r="L117" s="113">
        <v>142357.28999999995</v>
      </c>
      <c r="M117" s="113">
        <v>141278.62</v>
      </c>
      <c r="N117" s="113">
        <v>0</v>
      </c>
      <c r="O117" s="113">
        <v>0</v>
      </c>
      <c r="P117" s="113">
        <v>0</v>
      </c>
      <c r="Q117" s="113">
        <f t="shared" si="3"/>
        <v>1238902.1099999999</v>
      </c>
      <c r="R117" s="110"/>
      <c r="T117" s="108"/>
      <c r="U117" s="113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1238902.1099999999</v>
      </c>
      <c r="V117" s="110"/>
    </row>
    <row r="118" spans="2:22" x14ac:dyDescent="0.3">
      <c r="B118" s="108"/>
      <c r="C118" s="111" t="s">
        <v>157</v>
      </c>
      <c r="D118" s="112" t="s">
        <v>430</v>
      </c>
      <c r="E118" s="113">
        <v>0</v>
      </c>
      <c r="F118" s="113">
        <v>516.53</v>
      </c>
      <c r="G118" s="113">
        <v>6538.39</v>
      </c>
      <c r="H118" s="113">
        <v>5057.96</v>
      </c>
      <c r="I118" s="113">
        <v>6518.3200000000006</v>
      </c>
      <c r="J118" s="113">
        <v>6916.24</v>
      </c>
      <c r="K118" s="113">
        <v>18993.530000000002</v>
      </c>
      <c r="L118" s="113">
        <v>0</v>
      </c>
      <c r="M118" s="113">
        <v>1732.01</v>
      </c>
      <c r="N118" s="113">
        <v>0</v>
      </c>
      <c r="O118" s="113">
        <v>0</v>
      </c>
      <c r="P118" s="113">
        <v>0</v>
      </c>
      <c r="Q118" s="113">
        <f t="shared" si="3"/>
        <v>46272.98</v>
      </c>
      <c r="R118" s="110"/>
      <c r="T118" s="108"/>
      <c r="U118" s="113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46272.98</v>
      </c>
      <c r="V118" s="110"/>
    </row>
    <row r="119" spans="2:22" x14ac:dyDescent="0.3">
      <c r="B119" s="108"/>
      <c r="C119" s="111" t="s">
        <v>158</v>
      </c>
      <c r="D119" s="112" t="s">
        <v>431</v>
      </c>
      <c r="E119" s="113">
        <v>22928.06</v>
      </c>
      <c r="F119" s="113">
        <v>33480.220000000008</v>
      </c>
      <c r="G119" s="113">
        <v>38938.629999999997</v>
      </c>
      <c r="H119" s="113">
        <v>34007.440000000002</v>
      </c>
      <c r="I119" s="113">
        <v>31892.030000000006</v>
      </c>
      <c r="J119" s="113">
        <v>30248.880000000001</v>
      </c>
      <c r="K119" s="113">
        <v>38847.79</v>
      </c>
      <c r="L119" s="113">
        <v>24666.809999999998</v>
      </c>
      <c r="M119" s="113">
        <v>36221.490000000005</v>
      </c>
      <c r="N119" s="113">
        <v>0</v>
      </c>
      <c r="O119" s="113">
        <v>0</v>
      </c>
      <c r="P119" s="113">
        <v>0</v>
      </c>
      <c r="Q119" s="113">
        <f t="shared" si="3"/>
        <v>291231.35000000003</v>
      </c>
      <c r="R119" s="110"/>
      <c r="T119" s="108"/>
      <c r="U119" s="113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291231.35000000003</v>
      </c>
      <c r="V119" s="110"/>
    </row>
    <row r="120" spans="2:22" x14ac:dyDescent="0.3">
      <c r="B120" s="108"/>
      <c r="C120" s="111" t="s">
        <v>159</v>
      </c>
      <c r="D120" s="112" t="s">
        <v>432</v>
      </c>
      <c r="E120" s="113">
        <v>48750.42</v>
      </c>
      <c r="F120" s="113">
        <v>283948.34000000003</v>
      </c>
      <c r="G120" s="113">
        <v>1579374.9900000002</v>
      </c>
      <c r="H120" s="113">
        <v>1363779.09</v>
      </c>
      <c r="I120" s="113">
        <v>1116593.5900000001</v>
      </c>
      <c r="J120" s="113">
        <v>1447039.19</v>
      </c>
      <c r="K120" s="113">
        <v>982185.41</v>
      </c>
      <c r="L120" s="113">
        <v>998139.95000000007</v>
      </c>
      <c r="M120" s="113">
        <v>781708.03999999992</v>
      </c>
      <c r="N120" s="113">
        <v>0</v>
      </c>
      <c r="O120" s="113">
        <v>0</v>
      </c>
      <c r="P120" s="113">
        <v>0</v>
      </c>
      <c r="Q120" s="113">
        <f t="shared" si="3"/>
        <v>8601519.0200000014</v>
      </c>
      <c r="R120" s="110"/>
      <c r="T120" s="108"/>
      <c r="U120" s="113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8601519.0200000014</v>
      </c>
      <c r="V120" s="110"/>
    </row>
    <row r="121" spans="2:22" x14ac:dyDescent="0.3">
      <c r="B121" s="108"/>
      <c r="C121" s="111" t="s">
        <v>160</v>
      </c>
      <c r="D121" s="112" t="s">
        <v>433</v>
      </c>
      <c r="E121" s="113">
        <v>0</v>
      </c>
      <c r="F121" s="113">
        <v>0</v>
      </c>
      <c r="G121" s="113">
        <v>0</v>
      </c>
      <c r="H121" s="113">
        <v>0</v>
      </c>
      <c r="I121" s="113">
        <v>0</v>
      </c>
      <c r="J121" s="113">
        <v>0</v>
      </c>
      <c r="K121" s="113">
        <v>0</v>
      </c>
      <c r="L121" s="113">
        <v>0</v>
      </c>
      <c r="M121" s="113">
        <v>0</v>
      </c>
      <c r="N121" s="113">
        <v>0</v>
      </c>
      <c r="O121" s="113">
        <v>0</v>
      </c>
      <c r="P121" s="113">
        <v>0</v>
      </c>
      <c r="Q121" s="113">
        <f t="shared" si="3"/>
        <v>0</v>
      </c>
      <c r="R121" s="110"/>
      <c r="T121" s="108"/>
      <c r="U121" s="113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0</v>
      </c>
      <c r="V121" s="110"/>
    </row>
    <row r="122" spans="2:22" x14ac:dyDescent="0.3">
      <c r="B122" s="108"/>
      <c r="C122" s="111" t="s">
        <v>161</v>
      </c>
      <c r="D122" s="112" t="s">
        <v>434</v>
      </c>
      <c r="E122" s="113">
        <v>39094.809999999983</v>
      </c>
      <c r="F122" s="113">
        <v>55427.86</v>
      </c>
      <c r="G122" s="113">
        <v>74902.490000000005</v>
      </c>
      <c r="H122" s="113">
        <v>57347.389999999992</v>
      </c>
      <c r="I122" s="113">
        <v>61442.950000000004</v>
      </c>
      <c r="J122" s="113">
        <v>69341.549999999988</v>
      </c>
      <c r="K122" s="113">
        <v>77068.47</v>
      </c>
      <c r="L122" s="113">
        <v>66467.41</v>
      </c>
      <c r="M122" s="113">
        <v>73034.070000000007</v>
      </c>
      <c r="N122" s="113">
        <v>0</v>
      </c>
      <c r="O122" s="113">
        <v>0</v>
      </c>
      <c r="P122" s="113">
        <v>0</v>
      </c>
      <c r="Q122" s="113">
        <f t="shared" si="3"/>
        <v>574127</v>
      </c>
      <c r="R122" s="110"/>
      <c r="T122" s="108"/>
      <c r="U122" s="113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574127</v>
      </c>
      <c r="V122" s="110"/>
    </row>
    <row r="123" spans="2:22" x14ac:dyDescent="0.3">
      <c r="B123" s="108"/>
      <c r="C123" s="111" t="s">
        <v>162</v>
      </c>
      <c r="D123" s="112" t="s">
        <v>435</v>
      </c>
      <c r="E123" s="113">
        <v>157791.75000000003</v>
      </c>
      <c r="F123" s="113">
        <v>260697.03999999989</v>
      </c>
      <c r="G123" s="113">
        <v>338426.3899999999</v>
      </c>
      <c r="H123" s="113">
        <v>293016.19000000018</v>
      </c>
      <c r="I123" s="113">
        <v>286155.71000000002</v>
      </c>
      <c r="J123" s="113">
        <v>265931.63</v>
      </c>
      <c r="K123" s="113">
        <v>290646.25999999995</v>
      </c>
      <c r="L123" s="113">
        <v>264458.16999999987</v>
      </c>
      <c r="M123" s="113">
        <v>269056.56999999995</v>
      </c>
      <c r="N123" s="113">
        <v>0</v>
      </c>
      <c r="O123" s="113">
        <v>0</v>
      </c>
      <c r="P123" s="113">
        <v>0</v>
      </c>
      <c r="Q123" s="113">
        <f t="shared" si="3"/>
        <v>2426179.7099999995</v>
      </c>
      <c r="R123" s="110"/>
      <c r="T123" s="108"/>
      <c r="U123" s="113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2426179.7099999995</v>
      </c>
      <c r="V123" s="110"/>
    </row>
    <row r="124" spans="2:22" x14ac:dyDescent="0.3">
      <c r="B124" s="108"/>
      <c r="C124" s="111" t="s">
        <v>163</v>
      </c>
      <c r="D124" s="112" t="s">
        <v>433</v>
      </c>
      <c r="E124" s="113">
        <v>172118.18999999992</v>
      </c>
      <c r="F124" s="113">
        <v>190654.37999999995</v>
      </c>
      <c r="G124" s="113">
        <v>280874.71999999997</v>
      </c>
      <c r="H124" s="113">
        <v>281142.27000000008</v>
      </c>
      <c r="I124" s="113">
        <v>246896.99</v>
      </c>
      <c r="J124" s="113">
        <v>249161.87000000011</v>
      </c>
      <c r="K124" s="113">
        <v>291006.87000000011</v>
      </c>
      <c r="L124" s="113">
        <v>235866.39000000007</v>
      </c>
      <c r="M124" s="113">
        <v>211856.94000000006</v>
      </c>
      <c r="N124" s="113">
        <v>0</v>
      </c>
      <c r="O124" s="113">
        <v>0</v>
      </c>
      <c r="P124" s="113">
        <v>0</v>
      </c>
      <c r="Q124" s="113">
        <f t="shared" si="3"/>
        <v>2159578.62</v>
      </c>
      <c r="R124" s="110"/>
      <c r="T124" s="108"/>
      <c r="U124" s="113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2159578.62</v>
      </c>
      <c r="V124" s="110"/>
    </row>
    <row r="125" spans="2:22" x14ac:dyDescent="0.3">
      <c r="B125" s="108"/>
      <c r="C125" s="111" t="s">
        <v>164</v>
      </c>
      <c r="D125" s="112" t="s">
        <v>436</v>
      </c>
      <c r="E125" s="113">
        <v>122173.96000000002</v>
      </c>
      <c r="F125" s="113">
        <v>183602.91</v>
      </c>
      <c r="G125" s="113">
        <v>220633.82</v>
      </c>
      <c r="H125" s="113">
        <v>225821.25000000003</v>
      </c>
      <c r="I125" s="113">
        <v>215398.50999999995</v>
      </c>
      <c r="J125" s="113">
        <v>227971.82999999996</v>
      </c>
      <c r="K125" s="113">
        <v>226299.85000000003</v>
      </c>
      <c r="L125" s="113">
        <v>268586.31000000006</v>
      </c>
      <c r="M125" s="113">
        <v>256144.60999999993</v>
      </c>
      <c r="N125" s="113">
        <v>0</v>
      </c>
      <c r="O125" s="113">
        <v>0</v>
      </c>
      <c r="P125" s="113">
        <v>0</v>
      </c>
      <c r="Q125" s="113">
        <f t="shared" si="3"/>
        <v>1946633.0499999998</v>
      </c>
      <c r="R125" s="110"/>
      <c r="T125" s="108"/>
      <c r="U125" s="113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1946633.0499999998</v>
      </c>
      <c r="V125" s="110"/>
    </row>
    <row r="126" spans="2:22" x14ac:dyDescent="0.3">
      <c r="B126" s="108"/>
      <c r="C126" s="111" t="s">
        <v>165</v>
      </c>
      <c r="D126" s="112" t="s">
        <v>423</v>
      </c>
      <c r="E126" s="113">
        <v>326425.52000000014</v>
      </c>
      <c r="F126" s="113">
        <v>426017.5900000002</v>
      </c>
      <c r="G126" s="113">
        <v>487621.7899999998</v>
      </c>
      <c r="H126" s="113">
        <v>483034.52999999991</v>
      </c>
      <c r="I126" s="113">
        <v>452585.85999999987</v>
      </c>
      <c r="J126" s="113">
        <v>487945.40999999986</v>
      </c>
      <c r="K126" s="113">
        <v>487196.25999999995</v>
      </c>
      <c r="L126" s="113">
        <v>506685.39000000007</v>
      </c>
      <c r="M126" s="113">
        <v>519560.64000000013</v>
      </c>
      <c r="N126" s="113">
        <v>0</v>
      </c>
      <c r="O126" s="113">
        <v>0</v>
      </c>
      <c r="P126" s="113">
        <v>0</v>
      </c>
      <c r="Q126" s="113">
        <f t="shared" si="3"/>
        <v>4177072.9899999998</v>
      </c>
      <c r="R126" s="110"/>
      <c r="T126" s="108"/>
      <c r="U126" s="113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4177072.9899999998</v>
      </c>
      <c r="V126" s="110"/>
    </row>
    <row r="127" spans="2:22" x14ac:dyDescent="0.3">
      <c r="B127" s="108"/>
      <c r="C127" s="111" t="s">
        <v>166</v>
      </c>
      <c r="D127" s="112" t="s">
        <v>424</v>
      </c>
      <c r="E127" s="113">
        <v>11837.41</v>
      </c>
      <c r="F127" s="113">
        <v>29659.81</v>
      </c>
      <c r="G127" s="113">
        <v>46275.3</v>
      </c>
      <c r="H127" s="113">
        <v>33261.39</v>
      </c>
      <c r="I127" s="113">
        <v>35423.78</v>
      </c>
      <c r="J127" s="113">
        <v>33767.589999999997</v>
      </c>
      <c r="K127" s="113">
        <v>32409.35</v>
      </c>
      <c r="L127" s="113">
        <v>33742.969999999994</v>
      </c>
      <c r="M127" s="113">
        <v>29782.729999999996</v>
      </c>
      <c r="N127" s="113">
        <v>0</v>
      </c>
      <c r="O127" s="113">
        <v>0</v>
      </c>
      <c r="P127" s="113">
        <v>0</v>
      </c>
      <c r="Q127" s="113">
        <f t="shared" si="3"/>
        <v>286160.33</v>
      </c>
      <c r="R127" s="110"/>
      <c r="T127" s="108"/>
      <c r="U127" s="113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286160.33</v>
      </c>
      <c r="V127" s="110"/>
    </row>
    <row r="128" spans="2:22" x14ac:dyDescent="0.3">
      <c r="B128" s="108"/>
      <c r="C128" s="111" t="s">
        <v>167</v>
      </c>
      <c r="D128" s="112" t="s">
        <v>425</v>
      </c>
      <c r="E128" s="113">
        <v>58987.729999999989</v>
      </c>
      <c r="F128" s="113">
        <v>93516.950000000012</v>
      </c>
      <c r="G128" s="113">
        <v>153495.78999999995</v>
      </c>
      <c r="H128" s="113">
        <v>86822.869999999966</v>
      </c>
      <c r="I128" s="113">
        <v>165335.67000000001</v>
      </c>
      <c r="J128" s="113">
        <v>116712.60999999999</v>
      </c>
      <c r="K128" s="113">
        <v>210224.31</v>
      </c>
      <c r="L128" s="113">
        <v>532940.48</v>
      </c>
      <c r="M128" s="113">
        <v>99946.479999999981</v>
      </c>
      <c r="N128" s="113">
        <v>0</v>
      </c>
      <c r="O128" s="113">
        <v>0</v>
      </c>
      <c r="P128" s="113">
        <v>0</v>
      </c>
      <c r="Q128" s="113">
        <f t="shared" si="3"/>
        <v>1517982.89</v>
      </c>
      <c r="R128" s="110"/>
      <c r="T128" s="108"/>
      <c r="U128" s="113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1517982.89</v>
      </c>
      <c r="V128" s="110"/>
    </row>
    <row r="129" spans="2:22" x14ac:dyDescent="0.3">
      <c r="B129" s="108"/>
      <c r="C129" s="111" t="s">
        <v>168</v>
      </c>
      <c r="D129" s="112" t="s">
        <v>426</v>
      </c>
      <c r="E129" s="113">
        <v>355480.21000000014</v>
      </c>
      <c r="F129" s="113">
        <v>416634.41999999987</v>
      </c>
      <c r="G129" s="113">
        <v>449034.40000000008</v>
      </c>
      <c r="H129" s="113">
        <v>454903.96999999986</v>
      </c>
      <c r="I129" s="113">
        <v>461633.90999999992</v>
      </c>
      <c r="J129" s="113">
        <v>523066.87</v>
      </c>
      <c r="K129" s="113">
        <v>467727.76000000018</v>
      </c>
      <c r="L129" s="113">
        <v>467168.19999999984</v>
      </c>
      <c r="M129" s="113">
        <v>448782.37</v>
      </c>
      <c r="N129" s="113">
        <v>0</v>
      </c>
      <c r="O129" s="113">
        <v>0</v>
      </c>
      <c r="P129" s="113">
        <v>0</v>
      </c>
      <c r="Q129" s="113">
        <f t="shared" si="3"/>
        <v>4044432.1100000003</v>
      </c>
      <c r="R129" s="110"/>
      <c r="T129" s="108"/>
      <c r="U129" s="113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4044432.1100000003</v>
      </c>
      <c r="V129" s="110"/>
    </row>
    <row r="130" spans="2:22" x14ac:dyDescent="0.3">
      <c r="B130" s="108"/>
      <c r="C130" s="111" t="s">
        <v>169</v>
      </c>
      <c r="D130" s="112" t="s">
        <v>437</v>
      </c>
      <c r="E130" s="113">
        <v>135191.98000000001</v>
      </c>
      <c r="F130" s="113">
        <v>211432.77000000005</v>
      </c>
      <c r="G130" s="113">
        <v>243458.44999999998</v>
      </c>
      <c r="H130" s="113">
        <v>264798.24</v>
      </c>
      <c r="I130" s="113">
        <v>296582.83</v>
      </c>
      <c r="J130" s="113">
        <v>1148153.6399999999</v>
      </c>
      <c r="K130" s="113">
        <v>269793.83000000007</v>
      </c>
      <c r="L130" s="113">
        <v>279095.14</v>
      </c>
      <c r="M130" s="113">
        <v>320574.30000000005</v>
      </c>
      <c r="N130" s="113">
        <v>0</v>
      </c>
      <c r="O130" s="113">
        <v>0</v>
      </c>
      <c r="P130" s="113">
        <v>0</v>
      </c>
      <c r="Q130" s="113">
        <f t="shared" si="3"/>
        <v>3169081.1800000006</v>
      </c>
      <c r="R130" s="110"/>
      <c r="T130" s="108"/>
      <c r="U130" s="113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3169081.1800000006</v>
      </c>
      <c r="V130" s="110"/>
    </row>
    <row r="131" spans="2:22" x14ac:dyDescent="0.3">
      <c r="B131" s="108"/>
      <c r="C131" s="111" t="s">
        <v>170</v>
      </c>
      <c r="D131" s="112" t="s">
        <v>438</v>
      </c>
      <c r="E131" s="113">
        <v>159891.18</v>
      </c>
      <c r="F131" s="113">
        <v>225960.88999999998</v>
      </c>
      <c r="G131" s="113">
        <v>257047.99999999997</v>
      </c>
      <c r="H131" s="113">
        <v>201892.13</v>
      </c>
      <c r="I131" s="113">
        <v>181531.13</v>
      </c>
      <c r="J131" s="113">
        <v>412667.82999999996</v>
      </c>
      <c r="K131" s="113">
        <v>357248.73999999987</v>
      </c>
      <c r="L131" s="113">
        <v>299529.5</v>
      </c>
      <c r="M131" s="113">
        <v>234621.44</v>
      </c>
      <c r="N131" s="113">
        <v>0</v>
      </c>
      <c r="O131" s="113">
        <v>0</v>
      </c>
      <c r="P131" s="113">
        <v>0</v>
      </c>
      <c r="Q131" s="113">
        <f t="shared" si="3"/>
        <v>2330390.84</v>
      </c>
      <c r="R131" s="110"/>
      <c r="T131" s="108"/>
      <c r="U131" s="113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2330390.84</v>
      </c>
      <c r="V131" s="110"/>
    </row>
    <row r="132" spans="2:22" x14ac:dyDescent="0.3">
      <c r="B132" s="108"/>
      <c r="C132" s="111" t="s">
        <v>171</v>
      </c>
      <c r="D132" s="112" t="s">
        <v>439</v>
      </c>
      <c r="E132" s="113">
        <v>28276.989999999998</v>
      </c>
      <c r="F132" s="113">
        <v>23866.300000000003</v>
      </c>
      <c r="G132" s="113">
        <v>27759.39</v>
      </c>
      <c r="H132" s="113">
        <v>43688.959999999999</v>
      </c>
      <c r="I132" s="113">
        <v>70999.42</v>
      </c>
      <c r="J132" s="113">
        <v>62724.58</v>
      </c>
      <c r="K132" s="113">
        <v>48279.969999999994</v>
      </c>
      <c r="L132" s="113">
        <v>23670.31</v>
      </c>
      <c r="M132" s="113">
        <v>79482.599999999991</v>
      </c>
      <c r="N132" s="113">
        <v>0</v>
      </c>
      <c r="O132" s="113">
        <v>0</v>
      </c>
      <c r="P132" s="113">
        <v>0</v>
      </c>
      <c r="Q132" s="113">
        <f t="shared" si="3"/>
        <v>408748.51999999996</v>
      </c>
      <c r="R132" s="110"/>
      <c r="T132" s="108"/>
      <c r="U132" s="113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408748.51999999996</v>
      </c>
      <c r="V132" s="110"/>
    </row>
    <row r="133" spans="2:22" x14ac:dyDescent="0.3">
      <c r="B133" s="108"/>
      <c r="C133" s="111" t="s">
        <v>172</v>
      </c>
      <c r="D133" s="112" t="s">
        <v>440</v>
      </c>
      <c r="E133" s="113">
        <v>18245.660000000003</v>
      </c>
      <c r="F133" s="113">
        <v>27573.640000000007</v>
      </c>
      <c r="G133" s="113">
        <v>26595.59</v>
      </c>
      <c r="H133" s="113">
        <v>26587.660000000003</v>
      </c>
      <c r="I133" s="113">
        <v>23791.269999999997</v>
      </c>
      <c r="J133" s="113">
        <v>37624.400000000001</v>
      </c>
      <c r="K133" s="113">
        <v>27256.949999999997</v>
      </c>
      <c r="L133" s="113">
        <v>25863.15</v>
      </c>
      <c r="M133" s="113">
        <v>87230.61</v>
      </c>
      <c r="N133" s="113">
        <v>0</v>
      </c>
      <c r="O133" s="113">
        <v>0</v>
      </c>
      <c r="P133" s="113">
        <v>0</v>
      </c>
      <c r="Q133" s="113">
        <f t="shared" si="3"/>
        <v>300768.93</v>
      </c>
      <c r="R133" s="110"/>
      <c r="T133" s="108"/>
      <c r="U133" s="113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300768.93</v>
      </c>
      <c r="V133" s="110"/>
    </row>
    <row r="134" spans="2:22" x14ac:dyDescent="0.3">
      <c r="B134" s="108"/>
      <c r="C134" s="111" t="s">
        <v>173</v>
      </c>
      <c r="D134" s="112" t="s">
        <v>441</v>
      </c>
      <c r="E134" s="113">
        <v>23913.599999999999</v>
      </c>
      <c r="F134" s="113">
        <v>30448.52</v>
      </c>
      <c r="G134" s="113">
        <v>35530.04</v>
      </c>
      <c r="H134" s="113">
        <v>37826.400000000009</v>
      </c>
      <c r="I134" s="113">
        <v>37574.359999999986</v>
      </c>
      <c r="J134" s="113">
        <v>37420.749999999993</v>
      </c>
      <c r="K134" s="113">
        <v>36774.490000000005</v>
      </c>
      <c r="L134" s="113">
        <v>36386.589999999989</v>
      </c>
      <c r="M134" s="113">
        <v>40254.620000000003</v>
      </c>
      <c r="N134" s="113">
        <v>0</v>
      </c>
      <c r="O134" s="113">
        <v>0</v>
      </c>
      <c r="P134" s="113">
        <v>0</v>
      </c>
      <c r="Q134" s="113">
        <f t="shared" si="3"/>
        <v>316129.36999999994</v>
      </c>
      <c r="R134" s="110"/>
      <c r="T134" s="108"/>
      <c r="U134" s="113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316129.36999999994</v>
      </c>
      <c r="V134" s="110"/>
    </row>
    <row r="135" spans="2:22" ht="26" x14ac:dyDescent="0.3">
      <c r="B135" s="108"/>
      <c r="C135" s="111" t="s">
        <v>174</v>
      </c>
      <c r="D135" s="112" t="s">
        <v>442</v>
      </c>
      <c r="E135" s="113">
        <v>29799.049999999996</v>
      </c>
      <c r="F135" s="113">
        <v>53156.37</v>
      </c>
      <c r="G135" s="113">
        <v>48792.6</v>
      </c>
      <c r="H135" s="113">
        <v>50951.910000000011</v>
      </c>
      <c r="I135" s="113">
        <v>51351.38</v>
      </c>
      <c r="J135" s="113">
        <v>58405.7</v>
      </c>
      <c r="K135" s="113">
        <v>59878.27</v>
      </c>
      <c r="L135" s="113">
        <v>49371.53</v>
      </c>
      <c r="M135" s="113">
        <v>62666.330000000016</v>
      </c>
      <c r="N135" s="113">
        <v>0</v>
      </c>
      <c r="O135" s="113">
        <v>0</v>
      </c>
      <c r="P135" s="113">
        <v>0</v>
      </c>
      <c r="Q135" s="113">
        <f t="shared" si="3"/>
        <v>464373.14000000007</v>
      </c>
      <c r="R135" s="110"/>
      <c r="T135" s="108"/>
      <c r="U135" s="113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464373.14000000007</v>
      </c>
      <c r="V135" s="110"/>
    </row>
    <row r="136" spans="2:22" x14ac:dyDescent="0.3">
      <c r="B136" s="108"/>
      <c r="C136" s="111" t="s">
        <v>175</v>
      </c>
      <c r="D136" s="112" t="s">
        <v>443</v>
      </c>
      <c r="E136" s="113">
        <v>364680.31</v>
      </c>
      <c r="F136" s="113">
        <v>74400</v>
      </c>
      <c r="G136" s="113">
        <v>202924.5</v>
      </c>
      <c r="H136" s="113">
        <v>536369.39</v>
      </c>
      <c r="I136" s="113">
        <v>561839.86</v>
      </c>
      <c r="J136" s="113">
        <v>96250</v>
      </c>
      <c r="K136" s="113">
        <v>199560</v>
      </c>
      <c r="L136" s="113">
        <v>0</v>
      </c>
      <c r="M136" s="113">
        <v>1040323.98</v>
      </c>
      <c r="N136" s="113">
        <v>0</v>
      </c>
      <c r="O136" s="113">
        <v>0</v>
      </c>
      <c r="P136" s="113">
        <v>0</v>
      </c>
      <c r="Q136" s="113">
        <f t="shared" ref="Q136:Q199" si="4">SUM(E136:P136)</f>
        <v>3076348.04</v>
      </c>
      <c r="R136" s="110"/>
      <c r="T136" s="108"/>
      <c r="U136" s="113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3076348.04</v>
      </c>
      <c r="V136" s="110"/>
    </row>
    <row r="137" spans="2:22" x14ac:dyDescent="0.3">
      <c r="B137" s="108"/>
      <c r="C137" s="111" t="s">
        <v>176</v>
      </c>
      <c r="D137" s="112" t="s">
        <v>444</v>
      </c>
      <c r="E137" s="113">
        <v>14536.320000000003</v>
      </c>
      <c r="F137" s="113">
        <v>22855.11</v>
      </c>
      <c r="G137" s="113">
        <v>31741.279999999999</v>
      </c>
      <c r="H137" s="113">
        <v>52557.31</v>
      </c>
      <c r="I137" s="113">
        <v>43746.27</v>
      </c>
      <c r="J137" s="113">
        <v>51400.22</v>
      </c>
      <c r="K137" s="113">
        <v>44768.930000000008</v>
      </c>
      <c r="L137" s="113">
        <v>42340.500000000007</v>
      </c>
      <c r="M137" s="113">
        <v>44649.310000000012</v>
      </c>
      <c r="N137" s="113">
        <v>0</v>
      </c>
      <c r="O137" s="113">
        <v>0</v>
      </c>
      <c r="P137" s="113">
        <v>0</v>
      </c>
      <c r="Q137" s="113">
        <f t="shared" si="4"/>
        <v>348595.25</v>
      </c>
      <c r="R137" s="110"/>
      <c r="T137" s="108"/>
      <c r="U137" s="113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348595.25</v>
      </c>
      <c r="V137" s="110"/>
    </row>
    <row r="138" spans="2:22" x14ac:dyDescent="0.3">
      <c r="B138" s="108"/>
      <c r="C138" s="111" t="s">
        <v>177</v>
      </c>
      <c r="D138" s="112" t="s">
        <v>445</v>
      </c>
      <c r="E138" s="113">
        <v>0</v>
      </c>
      <c r="F138" s="113">
        <v>38933.1</v>
      </c>
      <c r="G138" s="113">
        <v>20113.71</v>
      </c>
      <c r="H138" s="113">
        <v>6003</v>
      </c>
      <c r="I138" s="113">
        <v>622965.94999999995</v>
      </c>
      <c r="J138" s="113">
        <v>146489</v>
      </c>
      <c r="K138" s="113">
        <v>193061.30000000002</v>
      </c>
      <c r="L138" s="113">
        <v>146888.81999999998</v>
      </c>
      <c r="M138" s="113">
        <v>318390.75</v>
      </c>
      <c r="N138" s="113">
        <v>0</v>
      </c>
      <c r="O138" s="113">
        <v>0</v>
      </c>
      <c r="P138" s="113">
        <v>0</v>
      </c>
      <c r="Q138" s="113">
        <f t="shared" si="4"/>
        <v>1492845.6300000001</v>
      </c>
      <c r="R138" s="110"/>
      <c r="T138" s="108"/>
      <c r="U138" s="113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1492845.6300000001</v>
      </c>
      <c r="V138" s="110"/>
    </row>
    <row r="139" spans="2:22" x14ac:dyDescent="0.3">
      <c r="B139" s="108"/>
      <c r="C139" s="111" t="s">
        <v>178</v>
      </c>
      <c r="D139" s="112" t="s">
        <v>446</v>
      </c>
      <c r="E139" s="113">
        <v>10653.519999999999</v>
      </c>
      <c r="F139" s="113">
        <v>11955.050000000001</v>
      </c>
      <c r="G139" s="113">
        <v>14833.769999999997</v>
      </c>
      <c r="H139" s="113">
        <v>14826.89</v>
      </c>
      <c r="I139" s="113">
        <v>198317.6</v>
      </c>
      <c r="J139" s="113">
        <v>878.58</v>
      </c>
      <c r="K139" s="113">
        <v>478.37</v>
      </c>
      <c r="L139" s="113">
        <v>259</v>
      </c>
      <c r="M139" s="113">
        <v>2637.22</v>
      </c>
      <c r="N139" s="113">
        <v>0</v>
      </c>
      <c r="O139" s="113">
        <v>0</v>
      </c>
      <c r="P139" s="113">
        <v>0</v>
      </c>
      <c r="Q139" s="113">
        <f t="shared" si="4"/>
        <v>254840</v>
      </c>
      <c r="R139" s="110"/>
      <c r="T139" s="108"/>
      <c r="U139" s="113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254840</v>
      </c>
      <c r="V139" s="110"/>
    </row>
    <row r="140" spans="2:22" x14ac:dyDescent="0.3">
      <c r="B140" s="108"/>
      <c r="C140" s="111" t="s">
        <v>179</v>
      </c>
      <c r="D140" s="112" t="s">
        <v>447</v>
      </c>
      <c r="E140" s="113">
        <v>12439.879999999997</v>
      </c>
      <c r="F140" s="113">
        <v>109001.74</v>
      </c>
      <c r="G140" s="113">
        <v>243113.47999999998</v>
      </c>
      <c r="H140" s="113">
        <v>15099.660000000002</v>
      </c>
      <c r="I140" s="113">
        <v>5697.77</v>
      </c>
      <c r="J140" s="113">
        <v>6975.6</v>
      </c>
      <c r="K140" s="113">
        <v>129255</v>
      </c>
      <c r="L140" s="113">
        <v>189682.79</v>
      </c>
      <c r="M140" s="113">
        <v>371</v>
      </c>
      <c r="N140" s="113">
        <v>0</v>
      </c>
      <c r="O140" s="113">
        <v>0</v>
      </c>
      <c r="P140" s="113">
        <v>0</v>
      </c>
      <c r="Q140" s="113">
        <f t="shared" si="4"/>
        <v>711636.91999999993</v>
      </c>
      <c r="R140" s="110"/>
      <c r="T140" s="108"/>
      <c r="U140" s="113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711636.91999999993</v>
      </c>
      <c r="V140" s="110"/>
    </row>
    <row r="141" spans="2:22" x14ac:dyDescent="0.3">
      <c r="B141" s="108"/>
      <c r="C141" s="111" t="s">
        <v>180</v>
      </c>
      <c r="D141" s="112" t="s">
        <v>448</v>
      </c>
      <c r="E141" s="113">
        <v>27723.210000000003</v>
      </c>
      <c r="F141" s="113">
        <v>367519.16000000003</v>
      </c>
      <c r="G141" s="113">
        <v>206465.78999999998</v>
      </c>
      <c r="H141" s="113">
        <v>199148.77</v>
      </c>
      <c r="I141" s="113">
        <v>204047.44999999998</v>
      </c>
      <c r="J141" s="113">
        <v>199141.33</v>
      </c>
      <c r="K141" s="113">
        <v>286756.83999999997</v>
      </c>
      <c r="L141" s="113">
        <v>287674.06</v>
      </c>
      <c r="M141" s="113">
        <v>329698.68000000005</v>
      </c>
      <c r="N141" s="113">
        <v>0</v>
      </c>
      <c r="O141" s="113">
        <v>0</v>
      </c>
      <c r="P141" s="113">
        <v>0</v>
      </c>
      <c r="Q141" s="113">
        <f t="shared" si="4"/>
        <v>2108175.29</v>
      </c>
      <c r="R141" s="110"/>
      <c r="T141" s="108"/>
      <c r="U141" s="113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2108175.29</v>
      </c>
      <c r="V141" s="110"/>
    </row>
    <row r="142" spans="2:22" x14ac:dyDescent="0.3">
      <c r="B142" s="108"/>
      <c r="C142" s="111" t="s">
        <v>181</v>
      </c>
      <c r="D142" s="112" t="s">
        <v>449</v>
      </c>
      <c r="E142" s="113">
        <v>850</v>
      </c>
      <c r="F142" s="113">
        <v>49620.460000000006</v>
      </c>
      <c r="G142" s="113">
        <v>63231.14</v>
      </c>
      <c r="H142" s="113">
        <v>8030.6900000000005</v>
      </c>
      <c r="I142" s="113">
        <v>8867.06</v>
      </c>
      <c r="J142" s="113">
        <v>383485.36</v>
      </c>
      <c r="K142" s="113">
        <v>914842.38</v>
      </c>
      <c r="L142" s="113">
        <v>1471914.9</v>
      </c>
      <c r="M142" s="113">
        <v>2428742.5100000002</v>
      </c>
      <c r="N142" s="113">
        <v>0</v>
      </c>
      <c r="O142" s="113">
        <v>0</v>
      </c>
      <c r="P142" s="113">
        <v>0</v>
      </c>
      <c r="Q142" s="113">
        <f t="shared" si="4"/>
        <v>5329584.5</v>
      </c>
      <c r="R142" s="110"/>
      <c r="T142" s="108"/>
      <c r="U142" s="113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5329584.5</v>
      </c>
      <c r="V142" s="110"/>
    </row>
    <row r="143" spans="2:22" x14ac:dyDescent="0.3">
      <c r="B143" s="108"/>
      <c r="C143" s="111" t="s">
        <v>182</v>
      </c>
      <c r="D143" s="112" t="s">
        <v>450</v>
      </c>
      <c r="E143" s="113">
        <v>13235.780000000002</v>
      </c>
      <c r="F143" s="113">
        <v>41697.369999999995</v>
      </c>
      <c r="G143" s="113">
        <v>35875.230000000003</v>
      </c>
      <c r="H143" s="113">
        <v>33402.25</v>
      </c>
      <c r="I143" s="113">
        <v>85439.1</v>
      </c>
      <c r="J143" s="113">
        <v>32928.490000000005</v>
      </c>
      <c r="K143" s="113">
        <v>44431.53</v>
      </c>
      <c r="L143" s="113">
        <v>36866.25</v>
      </c>
      <c r="M143" s="113">
        <v>123639.54000000001</v>
      </c>
      <c r="N143" s="113">
        <v>0</v>
      </c>
      <c r="O143" s="113">
        <v>0</v>
      </c>
      <c r="P143" s="113">
        <v>0</v>
      </c>
      <c r="Q143" s="113">
        <f t="shared" si="4"/>
        <v>447515.54000000004</v>
      </c>
      <c r="R143" s="110"/>
      <c r="T143" s="108"/>
      <c r="U143" s="113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447515.54000000004</v>
      </c>
      <c r="V143" s="110"/>
    </row>
    <row r="144" spans="2:22" x14ac:dyDescent="0.3">
      <c r="B144" s="108"/>
      <c r="C144" s="111" t="s">
        <v>183</v>
      </c>
      <c r="D144" s="112" t="s">
        <v>451</v>
      </c>
      <c r="E144" s="113">
        <v>1880948.3</v>
      </c>
      <c r="F144" s="113">
        <v>1391728.05</v>
      </c>
      <c r="G144" s="113">
        <v>2631495.04</v>
      </c>
      <c r="H144" s="113">
        <v>2121957.8000000003</v>
      </c>
      <c r="I144" s="113">
        <v>2009879.57</v>
      </c>
      <c r="J144" s="113">
        <v>2155681.84</v>
      </c>
      <c r="K144" s="113">
        <v>1504338.16</v>
      </c>
      <c r="L144" s="113">
        <v>1139480.75</v>
      </c>
      <c r="M144" s="113">
        <v>1511386.8699999999</v>
      </c>
      <c r="N144" s="113">
        <v>0</v>
      </c>
      <c r="O144" s="113">
        <v>0</v>
      </c>
      <c r="P144" s="113">
        <v>0</v>
      </c>
      <c r="Q144" s="113">
        <f t="shared" si="4"/>
        <v>16346896.380000001</v>
      </c>
      <c r="R144" s="110"/>
      <c r="T144" s="108"/>
      <c r="U144" s="113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16346896.380000001</v>
      </c>
      <c r="V144" s="110"/>
    </row>
    <row r="145" spans="2:22" x14ac:dyDescent="0.3">
      <c r="B145" s="108"/>
      <c r="C145" s="111" t="s">
        <v>184</v>
      </c>
      <c r="D145" s="112" t="s">
        <v>452</v>
      </c>
      <c r="E145" s="113">
        <v>0</v>
      </c>
      <c r="F145" s="113">
        <v>150385.45000000001</v>
      </c>
      <c r="G145" s="113">
        <v>105239.36</v>
      </c>
      <c r="H145" s="113">
        <v>18279.28</v>
      </c>
      <c r="I145" s="113">
        <v>5380.5</v>
      </c>
      <c r="J145" s="113">
        <v>5875.79</v>
      </c>
      <c r="K145" s="113">
        <v>7282.35</v>
      </c>
      <c r="L145" s="113">
        <v>367592.4</v>
      </c>
      <c r="M145" s="113">
        <v>539367.05999999994</v>
      </c>
      <c r="N145" s="113">
        <v>0</v>
      </c>
      <c r="O145" s="113">
        <v>0</v>
      </c>
      <c r="P145" s="113">
        <v>0</v>
      </c>
      <c r="Q145" s="113">
        <f t="shared" si="4"/>
        <v>1199402.19</v>
      </c>
      <c r="R145" s="110"/>
      <c r="T145" s="108"/>
      <c r="U145" s="113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1199402.19</v>
      </c>
      <c r="V145" s="110"/>
    </row>
    <row r="146" spans="2:22" x14ac:dyDescent="0.3">
      <c r="B146" s="108"/>
      <c r="C146" s="111" t="s">
        <v>185</v>
      </c>
      <c r="D146" s="112" t="s">
        <v>453</v>
      </c>
      <c r="E146" s="113">
        <v>243548.83999999982</v>
      </c>
      <c r="F146" s="113">
        <v>373742.90999999992</v>
      </c>
      <c r="G146" s="113">
        <v>454455.89000000007</v>
      </c>
      <c r="H146" s="113">
        <v>399131.60000000003</v>
      </c>
      <c r="I146" s="113">
        <v>422381.66999999981</v>
      </c>
      <c r="J146" s="113">
        <v>408756.14</v>
      </c>
      <c r="K146" s="113">
        <v>390437.17000000004</v>
      </c>
      <c r="L146" s="113">
        <v>431353.28000000014</v>
      </c>
      <c r="M146" s="113">
        <v>405440.22000000032</v>
      </c>
      <c r="N146" s="113">
        <v>0</v>
      </c>
      <c r="O146" s="113">
        <v>0</v>
      </c>
      <c r="P146" s="113">
        <v>0</v>
      </c>
      <c r="Q146" s="113">
        <f t="shared" si="4"/>
        <v>3529247.72</v>
      </c>
      <c r="R146" s="110"/>
      <c r="T146" s="108"/>
      <c r="U146" s="113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3529247.72</v>
      </c>
      <c r="V146" s="110"/>
    </row>
    <row r="147" spans="2:22" x14ac:dyDescent="0.3">
      <c r="B147" s="108"/>
      <c r="C147" s="111" t="s">
        <v>186</v>
      </c>
      <c r="D147" s="112" t="s">
        <v>454</v>
      </c>
      <c r="E147" s="113">
        <v>0</v>
      </c>
      <c r="F147" s="113">
        <v>0</v>
      </c>
      <c r="G147" s="113">
        <v>14735.68</v>
      </c>
      <c r="H147" s="113">
        <v>36250</v>
      </c>
      <c r="I147" s="113">
        <v>23216.15</v>
      </c>
      <c r="J147" s="113">
        <v>0</v>
      </c>
      <c r="K147" s="113">
        <v>1926</v>
      </c>
      <c r="L147" s="113">
        <v>4592.49</v>
      </c>
      <c r="M147" s="113">
        <v>4606.4799999999996</v>
      </c>
      <c r="N147" s="113">
        <v>0</v>
      </c>
      <c r="O147" s="113">
        <v>0</v>
      </c>
      <c r="P147" s="113">
        <v>0</v>
      </c>
      <c r="Q147" s="113">
        <f t="shared" si="4"/>
        <v>85326.8</v>
      </c>
      <c r="R147" s="110"/>
      <c r="T147" s="108"/>
      <c r="U147" s="113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85326.8</v>
      </c>
      <c r="V147" s="110"/>
    </row>
    <row r="148" spans="2:22" x14ac:dyDescent="0.3">
      <c r="B148" s="108"/>
      <c r="C148" s="111" t="s">
        <v>187</v>
      </c>
      <c r="D148" s="112" t="s">
        <v>455</v>
      </c>
      <c r="E148" s="113">
        <v>8280.39</v>
      </c>
      <c r="F148" s="113">
        <v>20777.57</v>
      </c>
      <c r="G148" s="113">
        <v>19121.05</v>
      </c>
      <c r="H148" s="113">
        <v>20019.04</v>
      </c>
      <c r="I148" s="113">
        <v>19121.02</v>
      </c>
      <c r="J148" s="113">
        <v>18590.14</v>
      </c>
      <c r="K148" s="113">
        <v>18427.350000000002</v>
      </c>
      <c r="L148" s="113">
        <v>12966.109999999999</v>
      </c>
      <c r="M148" s="113">
        <v>23928.620000000003</v>
      </c>
      <c r="N148" s="113">
        <v>0</v>
      </c>
      <c r="O148" s="113">
        <v>0</v>
      </c>
      <c r="P148" s="113">
        <v>0</v>
      </c>
      <c r="Q148" s="113">
        <f t="shared" si="4"/>
        <v>161231.28999999998</v>
      </c>
      <c r="R148" s="110"/>
      <c r="T148" s="108"/>
      <c r="U148" s="113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161231.28999999998</v>
      </c>
      <c r="V148" s="110"/>
    </row>
    <row r="149" spans="2:22" x14ac:dyDescent="0.3">
      <c r="B149" s="108"/>
      <c r="C149" s="111" t="s">
        <v>188</v>
      </c>
      <c r="D149" s="112" t="s">
        <v>456</v>
      </c>
      <c r="E149" s="113">
        <v>12622.429999999998</v>
      </c>
      <c r="F149" s="113">
        <v>19222.37</v>
      </c>
      <c r="G149" s="113">
        <v>16697.849999999999</v>
      </c>
      <c r="H149" s="113">
        <v>17900.099999999999</v>
      </c>
      <c r="I149" s="113">
        <v>16237.59</v>
      </c>
      <c r="J149" s="113">
        <v>25762.910000000003</v>
      </c>
      <c r="K149" s="113">
        <v>33462.070000000007</v>
      </c>
      <c r="L149" s="113">
        <v>18573.649999999998</v>
      </c>
      <c r="M149" s="113">
        <v>23441.18</v>
      </c>
      <c r="N149" s="113">
        <v>0</v>
      </c>
      <c r="O149" s="113">
        <v>0</v>
      </c>
      <c r="P149" s="113">
        <v>0</v>
      </c>
      <c r="Q149" s="113">
        <f t="shared" si="4"/>
        <v>183920.15</v>
      </c>
      <c r="R149" s="110"/>
      <c r="T149" s="108"/>
      <c r="U149" s="113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183920.15</v>
      </c>
      <c r="V149" s="110"/>
    </row>
    <row r="150" spans="2:22" x14ac:dyDescent="0.3">
      <c r="B150" s="108"/>
      <c r="C150" s="111" t="s">
        <v>189</v>
      </c>
      <c r="D150" s="112" t="s">
        <v>457</v>
      </c>
      <c r="E150" s="113">
        <v>0</v>
      </c>
      <c r="F150" s="113">
        <v>2161292.37</v>
      </c>
      <c r="G150" s="113">
        <v>2121342.38</v>
      </c>
      <c r="H150" s="113">
        <v>2093792.67</v>
      </c>
      <c r="I150" s="113">
        <v>2036486.22</v>
      </c>
      <c r="J150" s="113">
        <v>2014179.75</v>
      </c>
      <c r="K150" s="113">
        <v>1984375.61</v>
      </c>
      <c r="L150" s="113">
        <v>1989960.85</v>
      </c>
      <c r="M150" s="113">
        <v>1961604.73</v>
      </c>
      <c r="N150" s="113">
        <v>0</v>
      </c>
      <c r="O150" s="113">
        <v>0</v>
      </c>
      <c r="P150" s="113">
        <v>0</v>
      </c>
      <c r="Q150" s="113">
        <f t="shared" si="4"/>
        <v>16363034.58</v>
      </c>
      <c r="R150" s="110"/>
      <c r="T150" s="108"/>
      <c r="U150" s="113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16363034.58</v>
      </c>
      <c r="V150" s="110"/>
    </row>
    <row r="151" spans="2:22" x14ac:dyDescent="0.3">
      <c r="B151" s="108"/>
      <c r="C151" s="111" t="s">
        <v>190</v>
      </c>
      <c r="D151" s="112" t="s">
        <v>458</v>
      </c>
      <c r="E151" s="113">
        <v>0</v>
      </c>
      <c r="F151" s="113">
        <v>0</v>
      </c>
      <c r="G151" s="113">
        <v>0</v>
      </c>
      <c r="H151" s="113">
        <v>0</v>
      </c>
      <c r="I151" s="113">
        <v>0</v>
      </c>
      <c r="J151" s="113">
        <v>0</v>
      </c>
      <c r="K151" s="113">
        <v>0</v>
      </c>
      <c r="L151" s="113">
        <v>0</v>
      </c>
      <c r="M151" s="113">
        <v>0</v>
      </c>
      <c r="N151" s="113">
        <v>0</v>
      </c>
      <c r="O151" s="113">
        <v>0</v>
      </c>
      <c r="P151" s="113">
        <v>0</v>
      </c>
      <c r="Q151" s="113">
        <f t="shared" si="4"/>
        <v>0</v>
      </c>
      <c r="R151" s="110"/>
      <c r="T151" s="108"/>
      <c r="U151" s="113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110"/>
    </row>
    <row r="152" spans="2:22" x14ac:dyDescent="0.3">
      <c r="B152" s="108"/>
      <c r="C152" s="111" t="s">
        <v>191</v>
      </c>
      <c r="D152" s="112" t="s">
        <v>459</v>
      </c>
      <c r="E152" s="113">
        <v>11346.510000000002</v>
      </c>
      <c r="F152" s="113">
        <v>33538.910000000003</v>
      </c>
      <c r="G152" s="113">
        <v>29065.48</v>
      </c>
      <c r="H152" s="113">
        <v>33288.460000000006</v>
      </c>
      <c r="I152" s="113">
        <v>28167.200000000004</v>
      </c>
      <c r="J152" s="113">
        <v>31423.51</v>
      </c>
      <c r="K152" s="113">
        <v>43447.72</v>
      </c>
      <c r="L152" s="113">
        <v>43932.650000000009</v>
      </c>
      <c r="M152" s="113">
        <v>29691.899999999994</v>
      </c>
      <c r="N152" s="113">
        <v>0</v>
      </c>
      <c r="O152" s="113">
        <v>0</v>
      </c>
      <c r="P152" s="113">
        <v>0</v>
      </c>
      <c r="Q152" s="113">
        <f t="shared" si="4"/>
        <v>283902.34000000008</v>
      </c>
      <c r="R152" s="110"/>
      <c r="T152" s="108"/>
      <c r="U152" s="113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283902.34000000008</v>
      </c>
      <c r="V152" s="110"/>
    </row>
    <row r="153" spans="2:22" ht="26" x14ac:dyDescent="0.3">
      <c r="B153" s="108"/>
      <c r="C153" s="111" t="s">
        <v>192</v>
      </c>
      <c r="D153" s="112" t="s">
        <v>460</v>
      </c>
      <c r="E153" s="113">
        <v>8159.5699999999988</v>
      </c>
      <c r="F153" s="113">
        <v>9925.1099999999988</v>
      </c>
      <c r="G153" s="113">
        <v>10617.25</v>
      </c>
      <c r="H153" s="113">
        <v>9388.5199999999986</v>
      </c>
      <c r="I153" s="113">
        <v>162</v>
      </c>
      <c r="J153" s="113">
        <v>221</v>
      </c>
      <c r="K153" s="113">
        <v>4675.5</v>
      </c>
      <c r="L153" s="113">
        <v>3786.3</v>
      </c>
      <c r="M153" s="113">
        <v>20086.900000000001</v>
      </c>
      <c r="N153" s="113">
        <v>0</v>
      </c>
      <c r="O153" s="113">
        <v>0</v>
      </c>
      <c r="P153" s="113">
        <v>0</v>
      </c>
      <c r="Q153" s="113">
        <f t="shared" si="4"/>
        <v>67022.149999999994</v>
      </c>
      <c r="R153" s="110"/>
      <c r="T153" s="108"/>
      <c r="U153" s="113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67022.149999999994</v>
      </c>
      <c r="V153" s="110"/>
    </row>
    <row r="154" spans="2:22" x14ac:dyDescent="0.3">
      <c r="B154" s="108"/>
      <c r="C154" s="111" t="s">
        <v>193</v>
      </c>
      <c r="D154" s="112" t="s">
        <v>461</v>
      </c>
      <c r="E154" s="113">
        <v>23520.489999999998</v>
      </c>
      <c r="F154" s="113">
        <v>99094.989999999991</v>
      </c>
      <c r="G154" s="113">
        <v>65417.5</v>
      </c>
      <c r="H154" s="113">
        <v>64956.48000000001</v>
      </c>
      <c r="I154" s="113">
        <v>66985.170000000013</v>
      </c>
      <c r="J154" s="113">
        <v>66396.680000000008</v>
      </c>
      <c r="K154" s="113">
        <v>100352.34</v>
      </c>
      <c r="L154" s="113">
        <v>31632.720000000001</v>
      </c>
      <c r="M154" s="113">
        <v>37606.080000000002</v>
      </c>
      <c r="N154" s="113">
        <v>0</v>
      </c>
      <c r="O154" s="113">
        <v>0</v>
      </c>
      <c r="P154" s="113">
        <v>0</v>
      </c>
      <c r="Q154" s="113">
        <f t="shared" si="4"/>
        <v>555962.44999999995</v>
      </c>
      <c r="R154" s="110"/>
      <c r="T154" s="108"/>
      <c r="U154" s="113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555962.44999999995</v>
      </c>
      <c r="V154" s="110"/>
    </row>
    <row r="155" spans="2:22" x14ac:dyDescent="0.3">
      <c r="B155" s="108"/>
      <c r="C155" s="111" t="s">
        <v>194</v>
      </c>
      <c r="D155" s="112" t="s">
        <v>462</v>
      </c>
      <c r="E155" s="113">
        <v>0</v>
      </c>
      <c r="F155" s="113">
        <v>0</v>
      </c>
      <c r="G155" s="113">
        <v>0</v>
      </c>
      <c r="H155" s="113">
        <v>0</v>
      </c>
      <c r="I155" s="113">
        <v>0</v>
      </c>
      <c r="J155" s="113">
        <v>0</v>
      </c>
      <c r="K155" s="113">
        <v>0</v>
      </c>
      <c r="L155" s="113">
        <v>0</v>
      </c>
      <c r="M155" s="113">
        <v>0</v>
      </c>
      <c r="N155" s="113">
        <v>0</v>
      </c>
      <c r="O155" s="113">
        <v>0</v>
      </c>
      <c r="P155" s="113">
        <v>0</v>
      </c>
      <c r="Q155" s="113">
        <f t="shared" si="4"/>
        <v>0</v>
      </c>
      <c r="R155" s="110"/>
      <c r="T155" s="108"/>
      <c r="U155" s="113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0</v>
      </c>
      <c r="V155" s="110"/>
    </row>
    <row r="156" spans="2:22" x14ac:dyDescent="0.3">
      <c r="B156" s="108"/>
      <c r="C156" s="111" t="s">
        <v>195</v>
      </c>
      <c r="D156" s="112" t="s">
        <v>463</v>
      </c>
      <c r="E156" s="113">
        <v>30178.740000000005</v>
      </c>
      <c r="F156" s="113">
        <v>46191.090000000004</v>
      </c>
      <c r="G156" s="113">
        <v>64284.59</v>
      </c>
      <c r="H156" s="113">
        <v>63016.180000000008</v>
      </c>
      <c r="I156" s="113">
        <v>54240.95</v>
      </c>
      <c r="J156" s="113">
        <v>46941.26</v>
      </c>
      <c r="K156" s="113">
        <v>65842.650000000009</v>
      </c>
      <c r="L156" s="113">
        <v>47293.44000000001</v>
      </c>
      <c r="M156" s="113">
        <v>47382.510000000009</v>
      </c>
      <c r="N156" s="113">
        <v>0</v>
      </c>
      <c r="O156" s="113">
        <v>0</v>
      </c>
      <c r="P156" s="113">
        <v>0</v>
      </c>
      <c r="Q156" s="113">
        <f t="shared" si="4"/>
        <v>465371.41000000009</v>
      </c>
      <c r="R156" s="110"/>
      <c r="T156" s="108"/>
      <c r="U156" s="113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465371.41000000009</v>
      </c>
      <c r="V156" s="110"/>
    </row>
    <row r="157" spans="2:22" ht="26" x14ac:dyDescent="0.3">
      <c r="B157" s="108"/>
      <c r="C157" s="111" t="s">
        <v>196</v>
      </c>
      <c r="D157" s="112" t="s">
        <v>464</v>
      </c>
      <c r="E157" s="113">
        <v>0</v>
      </c>
      <c r="F157" s="113">
        <v>0</v>
      </c>
      <c r="G157" s="113">
        <v>0</v>
      </c>
      <c r="H157" s="113">
        <v>0</v>
      </c>
      <c r="I157" s="113">
        <v>0</v>
      </c>
      <c r="J157" s="113">
        <v>933.5</v>
      </c>
      <c r="K157" s="113">
        <v>408</v>
      </c>
      <c r="L157" s="113">
        <v>0</v>
      </c>
      <c r="M157" s="113">
        <v>1000000</v>
      </c>
      <c r="N157" s="113">
        <v>0</v>
      </c>
      <c r="O157" s="113">
        <v>0</v>
      </c>
      <c r="P157" s="113">
        <v>0</v>
      </c>
      <c r="Q157" s="113">
        <f t="shared" si="4"/>
        <v>1001341.5</v>
      </c>
      <c r="R157" s="110"/>
      <c r="T157" s="108"/>
      <c r="U157" s="113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1001341.5</v>
      </c>
      <c r="V157" s="110"/>
    </row>
    <row r="158" spans="2:22" ht="26" x14ac:dyDescent="0.3">
      <c r="B158" s="108"/>
      <c r="C158" s="111" t="s">
        <v>197</v>
      </c>
      <c r="D158" s="112" t="s">
        <v>465</v>
      </c>
      <c r="E158" s="113">
        <v>5482.1799999999994</v>
      </c>
      <c r="F158" s="113">
        <v>7541.4399999999987</v>
      </c>
      <c r="G158" s="113">
        <v>24662.07</v>
      </c>
      <c r="H158" s="113">
        <v>9032.33</v>
      </c>
      <c r="I158" s="113">
        <v>19325.669999999998</v>
      </c>
      <c r="J158" s="113">
        <v>26096.079999999994</v>
      </c>
      <c r="K158" s="113">
        <v>17601.079999999994</v>
      </c>
      <c r="L158" s="113">
        <v>18527.669999999998</v>
      </c>
      <c r="M158" s="113">
        <v>18492.349999999999</v>
      </c>
      <c r="N158" s="113">
        <v>0</v>
      </c>
      <c r="O158" s="113">
        <v>0</v>
      </c>
      <c r="P158" s="113">
        <v>0</v>
      </c>
      <c r="Q158" s="113">
        <f t="shared" si="4"/>
        <v>146760.86999999997</v>
      </c>
      <c r="R158" s="110"/>
      <c r="T158" s="108"/>
      <c r="U158" s="113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146760.86999999997</v>
      </c>
      <c r="V158" s="110"/>
    </row>
    <row r="159" spans="2:22" ht="26" x14ac:dyDescent="0.3">
      <c r="B159" s="108"/>
      <c r="C159" s="111" t="s">
        <v>198</v>
      </c>
      <c r="D159" s="112" t="s">
        <v>466</v>
      </c>
      <c r="E159" s="113">
        <v>5904.99</v>
      </c>
      <c r="F159" s="113">
        <v>12605.42</v>
      </c>
      <c r="G159" s="113">
        <v>24263.03</v>
      </c>
      <c r="H159" s="113">
        <v>13029.859999999997</v>
      </c>
      <c r="I159" s="113">
        <v>91459.98000000001</v>
      </c>
      <c r="J159" s="113">
        <v>8709.25</v>
      </c>
      <c r="K159" s="113">
        <v>9239.7000000000025</v>
      </c>
      <c r="L159" s="113">
        <v>16441.16</v>
      </c>
      <c r="M159" s="113">
        <v>9209.69</v>
      </c>
      <c r="N159" s="113">
        <v>0</v>
      </c>
      <c r="O159" s="113">
        <v>0</v>
      </c>
      <c r="P159" s="113">
        <v>0</v>
      </c>
      <c r="Q159" s="113">
        <f t="shared" si="4"/>
        <v>190863.08000000005</v>
      </c>
      <c r="R159" s="110"/>
      <c r="T159" s="108"/>
      <c r="U159" s="113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190863.08000000005</v>
      </c>
      <c r="V159" s="110"/>
    </row>
    <row r="160" spans="2:22" x14ac:dyDescent="0.3">
      <c r="B160" s="108"/>
      <c r="C160" s="111" t="s">
        <v>199</v>
      </c>
      <c r="D160" s="112" t="s">
        <v>467</v>
      </c>
      <c r="E160" s="113">
        <v>196660.40000000002</v>
      </c>
      <c r="F160" s="113">
        <v>326316.27</v>
      </c>
      <c r="G160" s="113">
        <v>297372.30000000005</v>
      </c>
      <c r="H160" s="113">
        <v>435308.69</v>
      </c>
      <c r="I160" s="113">
        <v>477668.94999999995</v>
      </c>
      <c r="J160" s="113">
        <v>549483.54999999993</v>
      </c>
      <c r="K160" s="113">
        <v>1172455.8699999999</v>
      </c>
      <c r="L160" s="113">
        <v>460849.78</v>
      </c>
      <c r="M160" s="113">
        <v>372224.1</v>
      </c>
      <c r="N160" s="113">
        <v>0</v>
      </c>
      <c r="O160" s="113">
        <v>0</v>
      </c>
      <c r="P160" s="113">
        <v>0</v>
      </c>
      <c r="Q160" s="113">
        <f t="shared" si="4"/>
        <v>4288339.91</v>
      </c>
      <c r="R160" s="110"/>
      <c r="T160" s="108"/>
      <c r="U160" s="113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4288339.91</v>
      </c>
      <c r="V160" s="110"/>
    </row>
    <row r="161" spans="2:22" x14ac:dyDescent="0.3">
      <c r="B161" s="108"/>
      <c r="C161" s="111" t="s">
        <v>200</v>
      </c>
      <c r="D161" s="112" t="s">
        <v>468</v>
      </c>
      <c r="E161" s="113">
        <v>0</v>
      </c>
      <c r="F161" s="113">
        <v>0</v>
      </c>
      <c r="G161" s="113">
        <v>0</v>
      </c>
      <c r="H161" s="113">
        <v>0</v>
      </c>
      <c r="I161" s="113">
        <v>0</v>
      </c>
      <c r="J161" s="113">
        <v>0</v>
      </c>
      <c r="K161" s="113">
        <v>0</v>
      </c>
      <c r="L161" s="113">
        <v>10000000</v>
      </c>
      <c r="M161" s="113">
        <v>0</v>
      </c>
      <c r="N161" s="113">
        <v>0</v>
      </c>
      <c r="O161" s="113">
        <v>0</v>
      </c>
      <c r="P161" s="113">
        <v>0</v>
      </c>
      <c r="Q161" s="113">
        <f t="shared" si="4"/>
        <v>10000000</v>
      </c>
      <c r="R161" s="110"/>
      <c r="T161" s="108"/>
      <c r="U161" s="113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10000000</v>
      </c>
      <c r="V161" s="110"/>
    </row>
    <row r="162" spans="2:22" x14ac:dyDescent="0.3">
      <c r="B162" s="108"/>
      <c r="C162" s="111" t="s">
        <v>201</v>
      </c>
      <c r="D162" s="112" t="s">
        <v>469</v>
      </c>
      <c r="E162" s="113">
        <v>0</v>
      </c>
      <c r="F162" s="113">
        <v>0</v>
      </c>
      <c r="G162" s="113">
        <v>0</v>
      </c>
      <c r="H162" s="113">
        <v>0</v>
      </c>
      <c r="I162" s="113">
        <v>0</v>
      </c>
      <c r="J162" s="113">
        <v>0</v>
      </c>
      <c r="K162" s="113">
        <v>0</v>
      </c>
      <c r="L162" s="113">
        <v>0</v>
      </c>
      <c r="M162" s="113">
        <v>0</v>
      </c>
      <c r="N162" s="113">
        <v>0</v>
      </c>
      <c r="O162" s="113">
        <v>0</v>
      </c>
      <c r="P162" s="113">
        <v>0</v>
      </c>
      <c r="Q162" s="113">
        <f t="shared" si="4"/>
        <v>0</v>
      </c>
      <c r="R162" s="110"/>
      <c r="T162" s="108"/>
      <c r="U162" s="113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0</v>
      </c>
      <c r="V162" s="110"/>
    </row>
    <row r="163" spans="2:22" x14ac:dyDescent="0.3">
      <c r="B163" s="108"/>
      <c r="C163" s="111" t="s">
        <v>202</v>
      </c>
      <c r="D163" s="112" t="s">
        <v>470</v>
      </c>
      <c r="E163" s="113">
        <v>0</v>
      </c>
      <c r="F163" s="113">
        <v>0</v>
      </c>
      <c r="G163" s="113">
        <v>14092.93</v>
      </c>
      <c r="H163" s="113">
        <v>22876.53</v>
      </c>
      <c r="I163" s="113">
        <v>14942.36</v>
      </c>
      <c r="J163" s="113">
        <v>0</v>
      </c>
      <c r="K163" s="113">
        <v>0</v>
      </c>
      <c r="L163" s="113">
        <v>0</v>
      </c>
      <c r="M163" s="113">
        <v>15941.810000000001</v>
      </c>
      <c r="N163" s="113">
        <v>0</v>
      </c>
      <c r="O163" s="113">
        <v>0</v>
      </c>
      <c r="P163" s="113">
        <v>0</v>
      </c>
      <c r="Q163" s="113">
        <f t="shared" si="4"/>
        <v>67853.63</v>
      </c>
      <c r="R163" s="110"/>
      <c r="T163" s="108"/>
      <c r="U163" s="113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67853.63</v>
      </c>
      <c r="V163" s="110"/>
    </row>
    <row r="164" spans="2:22" x14ac:dyDescent="0.3">
      <c r="B164" s="108"/>
      <c r="C164" s="111" t="s">
        <v>203</v>
      </c>
      <c r="D164" s="112" t="s">
        <v>471</v>
      </c>
      <c r="E164" s="113">
        <v>37634.160000000011</v>
      </c>
      <c r="F164" s="113">
        <v>56676.97</v>
      </c>
      <c r="G164" s="113">
        <v>87736.62</v>
      </c>
      <c r="H164" s="113">
        <v>63281.690000000017</v>
      </c>
      <c r="I164" s="113">
        <v>63152.909999999989</v>
      </c>
      <c r="J164" s="113">
        <v>78597.149999999994</v>
      </c>
      <c r="K164" s="113">
        <v>57790.630000000005</v>
      </c>
      <c r="L164" s="113">
        <v>78733.05</v>
      </c>
      <c r="M164" s="113">
        <v>66504.820000000007</v>
      </c>
      <c r="N164" s="113">
        <v>0</v>
      </c>
      <c r="O164" s="113">
        <v>0</v>
      </c>
      <c r="P164" s="113">
        <v>0</v>
      </c>
      <c r="Q164" s="113">
        <f t="shared" si="4"/>
        <v>590108</v>
      </c>
      <c r="R164" s="110"/>
      <c r="T164" s="108"/>
      <c r="U164" s="113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590108</v>
      </c>
      <c r="V164" s="110"/>
    </row>
    <row r="165" spans="2:22" x14ac:dyDescent="0.3">
      <c r="B165" s="108"/>
      <c r="C165" s="111" t="s">
        <v>204</v>
      </c>
      <c r="D165" s="112" t="s">
        <v>472</v>
      </c>
      <c r="E165" s="113">
        <v>18016.14</v>
      </c>
      <c r="F165" s="113">
        <v>55591.270000000004</v>
      </c>
      <c r="G165" s="113">
        <v>400875.58999999997</v>
      </c>
      <c r="H165" s="113">
        <v>44150.31</v>
      </c>
      <c r="I165" s="113">
        <v>201676.31999999998</v>
      </c>
      <c r="J165" s="113">
        <v>46766.05</v>
      </c>
      <c r="K165" s="113">
        <v>198389.51</v>
      </c>
      <c r="L165" s="113">
        <v>56837.2</v>
      </c>
      <c r="M165" s="113">
        <v>372519.74</v>
      </c>
      <c r="N165" s="113">
        <v>0</v>
      </c>
      <c r="O165" s="113">
        <v>0</v>
      </c>
      <c r="P165" s="113">
        <v>0</v>
      </c>
      <c r="Q165" s="113">
        <f t="shared" si="4"/>
        <v>1394822.13</v>
      </c>
      <c r="R165" s="110"/>
      <c r="T165" s="108"/>
      <c r="U165" s="113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1394822.13</v>
      </c>
      <c r="V165" s="110"/>
    </row>
    <row r="166" spans="2:22" x14ac:dyDescent="0.3">
      <c r="B166" s="108"/>
      <c r="C166" s="111" t="s">
        <v>205</v>
      </c>
      <c r="D166" s="112" t="s">
        <v>473</v>
      </c>
      <c r="E166" s="113">
        <v>6553.4199999999992</v>
      </c>
      <c r="F166" s="113">
        <v>65951.149999999994</v>
      </c>
      <c r="G166" s="113">
        <v>62372.21</v>
      </c>
      <c r="H166" s="113">
        <v>61735.99</v>
      </c>
      <c r="I166" s="113">
        <v>60227.670000000006</v>
      </c>
      <c r="J166" s="113">
        <v>56323.73</v>
      </c>
      <c r="K166" s="113">
        <v>63151.040000000001</v>
      </c>
      <c r="L166" s="113">
        <v>69290.84</v>
      </c>
      <c r="M166" s="113">
        <v>62767.59</v>
      </c>
      <c r="N166" s="113">
        <v>0</v>
      </c>
      <c r="O166" s="113">
        <v>0</v>
      </c>
      <c r="P166" s="113">
        <v>0</v>
      </c>
      <c r="Q166" s="113">
        <f t="shared" si="4"/>
        <v>508373.6399999999</v>
      </c>
      <c r="R166" s="110"/>
      <c r="T166" s="108"/>
      <c r="U166" s="113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508373.6399999999</v>
      </c>
      <c r="V166" s="110"/>
    </row>
    <row r="167" spans="2:22" x14ac:dyDescent="0.3">
      <c r="B167" s="108"/>
      <c r="C167" s="111" t="s">
        <v>206</v>
      </c>
      <c r="D167" s="112" t="s">
        <v>474</v>
      </c>
      <c r="E167" s="113">
        <v>9092.4300000000021</v>
      </c>
      <c r="F167" s="113">
        <v>0</v>
      </c>
      <c r="G167" s="113">
        <v>21771.93</v>
      </c>
      <c r="H167" s="113">
        <v>10437.920000000002</v>
      </c>
      <c r="I167" s="113">
        <v>11188.120000000003</v>
      </c>
      <c r="J167" s="113">
        <v>10404.010000000002</v>
      </c>
      <c r="K167" s="113">
        <v>9130.19</v>
      </c>
      <c r="L167" s="113">
        <v>13825.940000000002</v>
      </c>
      <c r="M167" s="113">
        <v>8297.24</v>
      </c>
      <c r="N167" s="113">
        <v>0</v>
      </c>
      <c r="O167" s="113">
        <v>0</v>
      </c>
      <c r="P167" s="113">
        <v>0</v>
      </c>
      <c r="Q167" s="113">
        <f t="shared" si="4"/>
        <v>94147.780000000013</v>
      </c>
      <c r="R167" s="110"/>
      <c r="T167" s="108"/>
      <c r="U167" s="113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94147.780000000013</v>
      </c>
      <c r="V167" s="110"/>
    </row>
    <row r="168" spans="2:22" x14ac:dyDescent="0.3">
      <c r="B168" s="108"/>
      <c r="C168" s="111" t="s">
        <v>207</v>
      </c>
      <c r="D168" s="112" t="s">
        <v>475</v>
      </c>
      <c r="E168" s="113">
        <v>13166.15</v>
      </c>
      <c r="F168" s="113">
        <v>14718.05</v>
      </c>
      <c r="G168" s="113">
        <v>16847.969999999998</v>
      </c>
      <c r="H168" s="113">
        <v>16273.409999999998</v>
      </c>
      <c r="I168" s="113">
        <v>20904.559999999998</v>
      </c>
      <c r="J168" s="113">
        <v>21984.11</v>
      </c>
      <c r="K168" s="113">
        <v>20846.019999999997</v>
      </c>
      <c r="L168" s="113">
        <v>19416.240000000002</v>
      </c>
      <c r="M168" s="113">
        <v>18682.259999999998</v>
      </c>
      <c r="N168" s="113">
        <v>0</v>
      </c>
      <c r="O168" s="113">
        <v>0</v>
      </c>
      <c r="P168" s="113">
        <v>0</v>
      </c>
      <c r="Q168" s="113">
        <f t="shared" si="4"/>
        <v>162838.76999999999</v>
      </c>
      <c r="R168" s="110"/>
      <c r="T168" s="108"/>
      <c r="U168" s="113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162838.76999999999</v>
      </c>
      <c r="V168" s="110"/>
    </row>
    <row r="169" spans="2:22" x14ac:dyDescent="0.3">
      <c r="B169" s="108"/>
      <c r="C169" s="111" t="s">
        <v>208</v>
      </c>
      <c r="D169" s="112" t="s">
        <v>476</v>
      </c>
      <c r="E169" s="113">
        <v>0</v>
      </c>
      <c r="F169" s="113">
        <v>57333.200000000004</v>
      </c>
      <c r="G169" s="113">
        <v>97419.94</v>
      </c>
      <c r="H169" s="113">
        <v>14693.3</v>
      </c>
      <c r="I169" s="113">
        <v>40732.239999999998</v>
      </c>
      <c r="J169" s="113">
        <v>7720.96</v>
      </c>
      <c r="K169" s="113">
        <v>0</v>
      </c>
      <c r="L169" s="113">
        <v>67195.39</v>
      </c>
      <c r="M169" s="113">
        <v>89699.01999999999</v>
      </c>
      <c r="N169" s="113">
        <v>0</v>
      </c>
      <c r="O169" s="113">
        <v>0</v>
      </c>
      <c r="P169" s="113">
        <v>0</v>
      </c>
      <c r="Q169" s="113">
        <f t="shared" si="4"/>
        <v>374794.04999999993</v>
      </c>
      <c r="R169" s="110"/>
      <c r="T169" s="108"/>
      <c r="U169" s="113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374794.04999999993</v>
      </c>
      <c r="V169" s="110"/>
    </row>
    <row r="170" spans="2:22" ht="26" x14ac:dyDescent="0.3">
      <c r="B170" s="108"/>
      <c r="C170" s="111" t="s">
        <v>209</v>
      </c>
      <c r="D170" s="112" t="s">
        <v>477</v>
      </c>
      <c r="E170" s="113">
        <v>3766.2200000000003</v>
      </c>
      <c r="F170" s="113">
        <v>4468.4999999999991</v>
      </c>
      <c r="G170" s="113">
        <v>5059.7799999999988</v>
      </c>
      <c r="H170" s="113">
        <v>4868.3400000000011</v>
      </c>
      <c r="I170" s="113">
        <v>7461.11</v>
      </c>
      <c r="J170" s="113">
        <v>77.5</v>
      </c>
      <c r="K170" s="113">
        <v>2213.3000000000002</v>
      </c>
      <c r="L170" s="113">
        <v>246.98</v>
      </c>
      <c r="M170" s="113">
        <v>440</v>
      </c>
      <c r="N170" s="113">
        <v>0</v>
      </c>
      <c r="O170" s="113">
        <v>0</v>
      </c>
      <c r="P170" s="113">
        <v>0</v>
      </c>
      <c r="Q170" s="113">
        <f t="shared" si="4"/>
        <v>28601.73</v>
      </c>
      <c r="R170" s="110"/>
      <c r="T170" s="108"/>
      <c r="U170" s="113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28601.73</v>
      </c>
      <c r="V170" s="110"/>
    </row>
    <row r="171" spans="2:22" x14ac:dyDescent="0.3">
      <c r="B171" s="108"/>
      <c r="C171" s="111" t="s">
        <v>210</v>
      </c>
      <c r="D171" s="112" t="s">
        <v>478</v>
      </c>
      <c r="E171" s="113">
        <v>0</v>
      </c>
      <c r="F171" s="113">
        <v>0</v>
      </c>
      <c r="G171" s="113">
        <v>0</v>
      </c>
      <c r="H171" s="113">
        <v>0</v>
      </c>
      <c r="I171" s="113">
        <v>0</v>
      </c>
      <c r="J171" s="113">
        <v>0</v>
      </c>
      <c r="K171" s="113">
        <v>0</v>
      </c>
      <c r="L171" s="113">
        <v>0</v>
      </c>
      <c r="M171" s="113">
        <v>0</v>
      </c>
      <c r="N171" s="113">
        <v>0</v>
      </c>
      <c r="O171" s="113">
        <v>0</v>
      </c>
      <c r="P171" s="113">
        <v>0</v>
      </c>
      <c r="Q171" s="113">
        <f t="shared" si="4"/>
        <v>0</v>
      </c>
      <c r="R171" s="110"/>
      <c r="T171" s="108"/>
      <c r="U171" s="113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0</v>
      </c>
      <c r="V171" s="110"/>
    </row>
    <row r="172" spans="2:22" x14ac:dyDescent="0.3">
      <c r="B172" s="108"/>
      <c r="C172" s="111" t="s">
        <v>211</v>
      </c>
      <c r="D172" s="112" t="s">
        <v>479</v>
      </c>
      <c r="E172" s="113">
        <v>0</v>
      </c>
      <c r="F172" s="113">
        <v>0</v>
      </c>
      <c r="G172" s="113">
        <v>0</v>
      </c>
      <c r="H172" s="113">
        <v>0</v>
      </c>
      <c r="I172" s="113">
        <v>0</v>
      </c>
      <c r="J172" s="113">
        <v>0</v>
      </c>
      <c r="K172" s="113">
        <v>0</v>
      </c>
      <c r="L172" s="113">
        <v>0</v>
      </c>
      <c r="M172" s="113">
        <v>0</v>
      </c>
      <c r="N172" s="113">
        <v>0</v>
      </c>
      <c r="O172" s="113">
        <v>0</v>
      </c>
      <c r="P172" s="113">
        <v>0</v>
      </c>
      <c r="Q172" s="113">
        <f t="shared" si="4"/>
        <v>0</v>
      </c>
      <c r="R172" s="110"/>
      <c r="T172" s="108"/>
      <c r="U172" s="113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0</v>
      </c>
      <c r="V172" s="110"/>
    </row>
    <row r="173" spans="2:22" x14ac:dyDescent="0.3">
      <c r="B173" s="108"/>
      <c r="C173" s="111" t="s">
        <v>212</v>
      </c>
      <c r="D173" s="112" t="s">
        <v>478</v>
      </c>
      <c r="E173" s="113">
        <v>46576.810000000012</v>
      </c>
      <c r="F173" s="113">
        <v>146328.79999999999</v>
      </c>
      <c r="G173" s="113">
        <v>138656.32999999996</v>
      </c>
      <c r="H173" s="113">
        <v>119289.31999999999</v>
      </c>
      <c r="I173" s="113">
        <v>145517.63</v>
      </c>
      <c r="J173" s="113">
        <v>143962.12</v>
      </c>
      <c r="K173" s="113">
        <v>160231.85</v>
      </c>
      <c r="L173" s="113">
        <v>153977.98000000004</v>
      </c>
      <c r="M173" s="113">
        <v>103870.91</v>
      </c>
      <c r="N173" s="113">
        <v>0</v>
      </c>
      <c r="O173" s="113">
        <v>0</v>
      </c>
      <c r="P173" s="113">
        <v>0</v>
      </c>
      <c r="Q173" s="113">
        <f t="shared" si="4"/>
        <v>1158411.7499999998</v>
      </c>
      <c r="R173" s="110"/>
      <c r="T173" s="108"/>
      <c r="U173" s="113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1158411.7499999998</v>
      </c>
      <c r="V173" s="110"/>
    </row>
    <row r="174" spans="2:22" x14ac:dyDescent="0.3">
      <c r="B174" s="108"/>
      <c r="C174" s="111" t="s">
        <v>213</v>
      </c>
      <c r="D174" s="112" t="s">
        <v>480</v>
      </c>
      <c r="E174" s="113">
        <v>4651.72</v>
      </c>
      <c r="F174" s="113">
        <v>37028.36</v>
      </c>
      <c r="G174" s="113">
        <v>9948.4</v>
      </c>
      <c r="H174" s="113">
        <v>23429.9</v>
      </c>
      <c r="I174" s="113">
        <v>14352.189999999999</v>
      </c>
      <c r="J174" s="113">
        <v>10380.810000000001</v>
      </c>
      <c r="K174" s="113">
        <v>20629.03</v>
      </c>
      <c r="L174" s="113">
        <v>19667.88</v>
      </c>
      <c r="M174" s="113">
        <v>77260.88</v>
      </c>
      <c r="N174" s="113">
        <v>0</v>
      </c>
      <c r="O174" s="113">
        <v>0</v>
      </c>
      <c r="P174" s="113">
        <v>0</v>
      </c>
      <c r="Q174" s="113">
        <f t="shared" si="4"/>
        <v>217349.17</v>
      </c>
      <c r="R174" s="110"/>
      <c r="T174" s="108"/>
      <c r="U174" s="113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217349.17</v>
      </c>
      <c r="V174" s="110"/>
    </row>
    <row r="175" spans="2:22" ht="26" x14ac:dyDescent="0.3">
      <c r="B175" s="108"/>
      <c r="C175" s="111" t="s">
        <v>214</v>
      </c>
      <c r="D175" s="112" t="s">
        <v>481</v>
      </c>
      <c r="E175" s="113">
        <v>0</v>
      </c>
      <c r="F175" s="113">
        <v>0</v>
      </c>
      <c r="G175" s="113">
        <v>0</v>
      </c>
      <c r="H175" s="113">
        <v>0</v>
      </c>
      <c r="I175" s="113">
        <v>0</v>
      </c>
      <c r="J175" s="113">
        <v>2788302.26</v>
      </c>
      <c r="K175" s="113">
        <v>0</v>
      </c>
      <c r="L175" s="113">
        <v>0</v>
      </c>
      <c r="M175" s="113">
        <v>387302.26</v>
      </c>
      <c r="N175" s="113">
        <v>0</v>
      </c>
      <c r="O175" s="113">
        <v>0</v>
      </c>
      <c r="P175" s="113">
        <v>0</v>
      </c>
      <c r="Q175" s="113">
        <f t="shared" si="4"/>
        <v>3175604.5199999996</v>
      </c>
      <c r="R175" s="110"/>
      <c r="T175" s="108"/>
      <c r="U175" s="113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3175604.5199999996</v>
      </c>
      <c r="V175" s="110"/>
    </row>
    <row r="176" spans="2:22" x14ac:dyDescent="0.3">
      <c r="B176" s="108"/>
      <c r="C176" s="111" t="s">
        <v>215</v>
      </c>
      <c r="D176" s="112" t="s">
        <v>482</v>
      </c>
      <c r="E176" s="113">
        <v>7184.66</v>
      </c>
      <c r="F176" s="113">
        <v>18722.330000000002</v>
      </c>
      <c r="G176" s="113">
        <v>49511.17</v>
      </c>
      <c r="H176" s="113">
        <v>14973.41</v>
      </c>
      <c r="I176" s="113">
        <v>17783.18</v>
      </c>
      <c r="J176" s="113">
        <v>9932.4499999999989</v>
      </c>
      <c r="K176" s="113">
        <v>19039.41</v>
      </c>
      <c r="L176" s="113">
        <v>9281.8299999999981</v>
      </c>
      <c r="M176" s="113">
        <v>18829.690000000002</v>
      </c>
      <c r="N176" s="113">
        <v>0</v>
      </c>
      <c r="O176" s="113">
        <v>0</v>
      </c>
      <c r="P176" s="113">
        <v>0</v>
      </c>
      <c r="Q176" s="113">
        <f t="shared" si="4"/>
        <v>165258.12999999998</v>
      </c>
      <c r="R176" s="110"/>
      <c r="T176" s="108"/>
      <c r="U176" s="113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165258.12999999998</v>
      </c>
      <c r="V176" s="110"/>
    </row>
    <row r="177" spans="2:22" x14ac:dyDescent="0.3">
      <c r="B177" s="108"/>
      <c r="C177" s="111" t="s">
        <v>216</v>
      </c>
      <c r="D177" s="112" t="s">
        <v>483</v>
      </c>
      <c r="E177" s="113">
        <v>0</v>
      </c>
      <c r="F177" s="113">
        <v>2074.69</v>
      </c>
      <c r="G177" s="113">
        <v>3110.81</v>
      </c>
      <c r="H177" s="113">
        <v>51935.5</v>
      </c>
      <c r="I177" s="113">
        <v>1715.38</v>
      </c>
      <c r="J177" s="113">
        <v>677.08</v>
      </c>
      <c r="K177" s="113">
        <v>823.6</v>
      </c>
      <c r="L177" s="113">
        <v>7398.29</v>
      </c>
      <c r="M177" s="113">
        <v>268.60000000000002</v>
      </c>
      <c r="N177" s="113">
        <v>0</v>
      </c>
      <c r="O177" s="113">
        <v>0</v>
      </c>
      <c r="P177" s="113">
        <v>0</v>
      </c>
      <c r="Q177" s="113">
        <f t="shared" si="4"/>
        <v>68003.95</v>
      </c>
      <c r="R177" s="110"/>
      <c r="T177" s="108"/>
      <c r="U177" s="113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68003.95</v>
      </c>
      <c r="V177" s="110"/>
    </row>
    <row r="178" spans="2:22" x14ac:dyDescent="0.3">
      <c r="B178" s="108"/>
      <c r="C178" s="111" t="s">
        <v>217</v>
      </c>
      <c r="D178" s="112" t="s">
        <v>462</v>
      </c>
      <c r="E178" s="113">
        <v>30524.549999999988</v>
      </c>
      <c r="F178" s="113">
        <v>78484.13</v>
      </c>
      <c r="G178" s="113">
        <v>148773.49</v>
      </c>
      <c r="H178" s="113">
        <v>68648.7</v>
      </c>
      <c r="I178" s="113">
        <v>96419.37</v>
      </c>
      <c r="J178" s="113">
        <v>65574.23000000001</v>
      </c>
      <c r="K178" s="113">
        <v>68579.740000000005</v>
      </c>
      <c r="L178" s="113">
        <v>59263.930000000015</v>
      </c>
      <c r="M178" s="113">
        <v>68742.990000000005</v>
      </c>
      <c r="N178" s="113">
        <v>0</v>
      </c>
      <c r="O178" s="113">
        <v>0</v>
      </c>
      <c r="P178" s="113">
        <v>0</v>
      </c>
      <c r="Q178" s="113">
        <f t="shared" si="4"/>
        <v>685011.13</v>
      </c>
      <c r="R178" s="110"/>
      <c r="T178" s="108"/>
      <c r="U178" s="113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685011.13</v>
      </c>
      <c r="V178" s="110"/>
    </row>
    <row r="179" spans="2:22" x14ac:dyDescent="0.3">
      <c r="B179" s="108"/>
      <c r="C179" s="111" t="s">
        <v>218</v>
      </c>
      <c r="D179" s="112" t="s">
        <v>484</v>
      </c>
      <c r="E179" s="113">
        <v>53592.970000000016</v>
      </c>
      <c r="F179" s="113">
        <v>65043.640000000014</v>
      </c>
      <c r="G179" s="113">
        <v>1927098.4500000002</v>
      </c>
      <c r="H179" s="113">
        <v>1157190.9300000002</v>
      </c>
      <c r="I179" s="113">
        <v>1170868</v>
      </c>
      <c r="J179" s="113">
        <v>1237874.9900000002</v>
      </c>
      <c r="K179" s="113">
        <v>2781749.5599999996</v>
      </c>
      <c r="L179" s="113">
        <v>1249953.69</v>
      </c>
      <c r="M179" s="113">
        <v>3441844.3600000008</v>
      </c>
      <c r="N179" s="113">
        <v>0</v>
      </c>
      <c r="O179" s="113">
        <v>0</v>
      </c>
      <c r="P179" s="113">
        <v>0</v>
      </c>
      <c r="Q179" s="113">
        <f t="shared" si="4"/>
        <v>13085216.59</v>
      </c>
      <c r="R179" s="110"/>
      <c r="T179" s="108"/>
      <c r="U179" s="113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13085216.59</v>
      </c>
      <c r="V179" s="110"/>
    </row>
    <row r="180" spans="2:22" x14ac:dyDescent="0.3">
      <c r="B180" s="108"/>
      <c r="C180" s="111" t="s">
        <v>219</v>
      </c>
      <c r="D180" s="112" t="s">
        <v>485</v>
      </c>
      <c r="E180" s="113">
        <v>94351.08</v>
      </c>
      <c r="F180" s="113">
        <v>150078.58999999997</v>
      </c>
      <c r="G180" s="113">
        <v>206137.56</v>
      </c>
      <c r="H180" s="113">
        <v>233442.71000000002</v>
      </c>
      <c r="I180" s="113">
        <v>201667.27000000005</v>
      </c>
      <c r="J180" s="113">
        <v>234292.81</v>
      </c>
      <c r="K180" s="113">
        <v>572004.61</v>
      </c>
      <c r="L180" s="113">
        <v>200071.65000000002</v>
      </c>
      <c r="M180" s="113">
        <v>647408.52</v>
      </c>
      <c r="N180" s="113">
        <v>0</v>
      </c>
      <c r="O180" s="113">
        <v>0</v>
      </c>
      <c r="P180" s="113">
        <v>0</v>
      </c>
      <c r="Q180" s="113">
        <f t="shared" si="4"/>
        <v>2539454.7999999998</v>
      </c>
      <c r="R180" s="110"/>
      <c r="T180" s="108"/>
      <c r="U180" s="113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2539454.7999999998</v>
      </c>
      <c r="V180" s="110"/>
    </row>
    <row r="181" spans="2:22" x14ac:dyDescent="0.3">
      <c r="B181" s="108"/>
      <c r="C181" s="111" t="s">
        <v>220</v>
      </c>
      <c r="D181" s="112" t="s">
        <v>486</v>
      </c>
      <c r="E181" s="113">
        <v>19578.830000000002</v>
      </c>
      <c r="F181" s="113">
        <v>24958.32</v>
      </c>
      <c r="G181" s="113">
        <v>114132.77</v>
      </c>
      <c r="H181" s="113">
        <v>78681.98</v>
      </c>
      <c r="I181" s="113">
        <v>854160.56</v>
      </c>
      <c r="J181" s="113">
        <v>671020.38</v>
      </c>
      <c r="K181" s="113">
        <v>534146.15</v>
      </c>
      <c r="L181" s="113">
        <v>294624.46000000002</v>
      </c>
      <c r="M181" s="113">
        <v>560646.39999999991</v>
      </c>
      <c r="N181" s="113">
        <v>0</v>
      </c>
      <c r="O181" s="113">
        <v>0</v>
      </c>
      <c r="P181" s="113">
        <v>0</v>
      </c>
      <c r="Q181" s="113">
        <f t="shared" si="4"/>
        <v>3151949.8499999996</v>
      </c>
      <c r="R181" s="110"/>
      <c r="T181" s="108"/>
      <c r="U181" s="113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3151949.8499999996</v>
      </c>
      <c r="V181" s="110"/>
    </row>
    <row r="182" spans="2:22" x14ac:dyDescent="0.3">
      <c r="B182" s="108"/>
      <c r="C182" s="111" t="s">
        <v>221</v>
      </c>
      <c r="D182" s="112" t="s">
        <v>487</v>
      </c>
      <c r="E182" s="113">
        <v>71860.83</v>
      </c>
      <c r="F182" s="113">
        <v>576300.03</v>
      </c>
      <c r="G182" s="113">
        <v>1232600.3500000001</v>
      </c>
      <c r="H182" s="113">
        <v>722129.42999999993</v>
      </c>
      <c r="I182" s="113">
        <v>2328826.39</v>
      </c>
      <c r="J182" s="113">
        <v>838818.2</v>
      </c>
      <c r="K182" s="113">
        <v>1597036.07</v>
      </c>
      <c r="L182" s="113">
        <v>961339.21</v>
      </c>
      <c r="M182" s="113">
        <v>1403929.1900000002</v>
      </c>
      <c r="N182" s="113">
        <v>0</v>
      </c>
      <c r="O182" s="113">
        <v>0</v>
      </c>
      <c r="P182" s="113">
        <v>0</v>
      </c>
      <c r="Q182" s="113">
        <f t="shared" si="4"/>
        <v>9732839.6999999993</v>
      </c>
      <c r="R182" s="110"/>
      <c r="T182" s="108"/>
      <c r="U182" s="113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9732839.6999999993</v>
      </c>
      <c r="V182" s="110"/>
    </row>
    <row r="183" spans="2:22" ht="26" x14ac:dyDescent="0.3">
      <c r="B183" s="108"/>
      <c r="C183" s="111" t="s">
        <v>222</v>
      </c>
      <c r="D183" s="112" t="s">
        <v>488</v>
      </c>
      <c r="E183" s="113">
        <v>0</v>
      </c>
      <c r="F183" s="113">
        <v>0</v>
      </c>
      <c r="G183" s="113">
        <v>0</v>
      </c>
      <c r="H183" s="113">
        <v>0</v>
      </c>
      <c r="I183" s="113">
        <v>0</v>
      </c>
      <c r="J183" s="113">
        <v>0</v>
      </c>
      <c r="K183" s="113">
        <v>0</v>
      </c>
      <c r="L183" s="113">
        <v>0</v>
      </c>
      <c r="M183" s="113">
        <v>0</v>
      </c>
      <c r="N183" s="113">
        <v>0</v>
      </c>
      <c r="O183" s="113">
        <v>0</v>
      </c>
      <c r="P183" s="113">
        <v>0</v>
      </c>
      <c r="Q183" s="113">
        <f t="shared" si="4"/>
        <v>0</v>
      </c>
      <c r="R183" s="110"/>
      <c r="T183" s="108"/>
      <c r="U183" s="113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0</v>
      </c>
      <c r="V183" s="110"/>
    </row>
    <row r="184" spans="2:22" ht="26" x14ac:dyDescent="0.3">
      <c r="B184" s="108"/>
      <c r="C184" s="111" t="s">
        <v>223</v>
      </c>
      <c r="D184" s="112" t="s">
        <v>489</v>
      </c>
      <c r="E184" s="113">
        <v>0</v>
      </c>
      <c r="F184" s="113">
        <v>0</v>
      </c>
      <c r="G184" s="113">
        <v>0</v>
      </c>
      <c r="H184" s="113">
        <v>0</v>
      </c>
      <c r="I184" s="113">
        <v>0</v>
      </c>
      <c r="J184" s="113">
        <v>0</v>
      </c>
      <c r="K184" s="113">
        <v>0</v>
      </c>
      <c r="L184" s="113">
        <v>0</v>
      </c>
      <c r="M184" s="113">
        <v>0</v>
      </c>
      <c r="N184" s="113">
        <v>0</v>
      </c>
      <c r="O184" s="113">
        <v>0</v>
      </c>
      <c r="P184" s="113">
        <v>0</v>
      </c>
      <c r="Q184" s="113">
        <f t="shared" si="4"/>
        <v>0</v>
      </c>
      <c r="R184" s="110"/>
      <c r="T184" s="108"/>
      <c r="U184" s="113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0</v>
      </c>
      <c r="V184" s="110"/>
    </row>
    <row r="185" spans="2:22" x14ac:dyDescent="0.3">
      <c r="B185" s="108"/>
      <c r="C185" s="111" t="s">
        <v>224</v>
      </c>
      <c r="D185" s="112" t="s">
        <v>490</v>
      </c>
      <c r="E185" s="113">
        <v>10954.960000000001</v>
      </c>
      <c r="F185" s="113">
        <v>17276.449999999997</v>
      </c>
      <c r="G185" s="113">
        <v>14728.91</v>
      </c>
      <c r="H185" s="113">
        <v>25211.030000000006</v>
      </c>
      <c r="I185" s="113">
        <v>28936.17</v>
      </c>
      <c r="J185" s="113">
        <v>75405.290000000008</v>
      </c>
      <c r="K185" s="113">
        <v>24213.599999999999</v>
      </c>
      <c r="L185" s="113">
        <v>86957.459999999992</v>
      </c>
      <c r="M185" s="113">
        <v>118204</v>
      </c>
      <c r="N185" s="113">
        <v>0</v>
      </c>
      <c r="O185" s="113">
        <v>0</v>
      </c>
      <c r="P185" s="113">
        <v>0</v>
      </c>
      <c r="Q185" s="113">
        <f t="shared" si="4"/>
        <v>401887.87</v>
      </c>
      <c r="R185" s="110"/>
      <c r="T185" s="108"/>
      <c r="U185" s="113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401887.87</v>
      </c>
      <c r="V185" s="110"/>
    </row>
    <row r="186" spans="2:22" x14ac:dyDescent="0.3">
      <c r="B186" s="108"/>
      <c r="C186" s="111" t="s">
        <v>225</v>
      </c>
      <c r="D186" s="112" t="s">
        <v>491</v>
      </c>
      <c r="E186" s="113">
        <v>9288.8799999999974</v>
      </c>
      <c r="F186" s="113">
        <v>17155.47</v>
      </c>
      <c r="G186" s="113">
        <v>18936.169999999998</v>
      </c>
      <c r="H186" s="113">
        <v>28738.619999999995</v>
      </c>
      <c r="I186" s="113">
        <v>20035.310000000001</v>
      </c>
      <c r="J186" s="113">
        <v>26196.329999999998</v>
      </c>
      <c r="K186" s="113">
        <v>12132.550000000005</v>
      </c>
      <c r="L186" s="113">
        <v>13805.500000000004</v>
      </c>
      <c r="M186" s="113">
        <v>26860.100000000006</v>
      </c>
      <c r="N186" s="113">
        <v>0</v>
      </c>
      <c r="O186" s="113">
        <v>0</v>
      </c>
      <c r="P186" s="113">
        <v>0</v>
      </c>
      <c r="Q186" s="113">
        <f t="shared" si="4"/>
        <v>173148.93</v>
      </c>
      <c r="R186" s="110"/>
      <c r="T186" s="108"/>
      <c r="U186" s="113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173148.93</v>
      </c>
      <c r="V186" s="110"/>
    </row>
    <row r="187" spans="2:22" x14ac:dyDescent="0.3">
      <c r="B187" s="108"/>
      <c r="C187" s="111" t="s">
        <v>226</v>
      </c>
      <c r="D187" s="112" t="s">
        <v>492</v>
      </c>
      <c r="E187" s="113">
        <v>246676.29</v>
      </c>
      <c r="F187" s="113">
        <v>353520.88</v>
      </c>
      <c r="G187" s="113">
        <v>480714.04000000015</v>
      </c>
      <c r="H187" s="113">
        <v>434979.74000000005</v>
      </c>
      <c r="I187" s="113">
        <v>415676.54999999993</v>
      </c>
      <c r="J187" s="113">
        <v>508382.79000000004</v>
      </c>
      <c r="K187" s="113">
        <v>484988.77999999997</v>
      </c>
      <c r="L187" s="113">
        <v>555366.62</v>
      </c>
      <c r="M187" s="113">
        <v>575780.43999999994</v>
      </c>
      <c r="N187" s="113">
        <v>0</v>
      </c>
      <c r="O187" s="113">
        <v>0</v>
      </c>
      <c r="P187" s="113">
        <v>0</v>
      </c>
      <c r="Q187" s="113">
        <f t="shared" si="4"/>
        <v>4056086.13</v>
      </c>
      <c r="R187" s="110"/>
      <c r="T187" s="108"/>
      <c r="U187" s="113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4056086.13</v>
      </c>
      <c r="V187" s="110"/>
    </row>
    <row r="188" spans="2:22" x14ac:dyDescent="0.3">
      <c r="B188" s="108"/>
      <c r="C188" s="111" t="s">
        <v>227</v>
      </c>
      <c r="D188" s="112" t="s">
        <v>493</v>
      </c>
      <c r="E188" s="113">
        <v>6314.8899999999994</v>
      </c>
      <c r="F188" s="113">
        <v>15026.270000000002</v>
      </c>
      <c r="G188" s="113">
        <v>73061.279999999999</v>
      </c>
      <c r="H188" s="113">
        <v>18522.240000000002</v>
      </c>
      <c r="I188" s="113">
        <v>15405.57</v>
      </c>
      <c r="J188" s="113">
        <v>18386.249999999996</v>
      </c>
      <c r="K188" s="113">
        <v>559642.00999999989</v>
      </c>
      <c r="L188" s="113">
        <v>16967.28</v>
      </c>
      <c r="M188" s="113">
        <v>15619.369999999999</v>
      </c>
      <c r="N188" s="113">
        <v>0</v>
      </c>
      <c r="O188" s="113">
        <v>0</v>
      </c>
      <c r="P188" s="113">
        <v>0</v>
      </c>
      <c r="Q188" s="113">
        <f t="shared" si="4"/>
        <v>738945.15999999992</v>
      </c>
      <c r="R188" s="110"/>
      <c r="T188" s="108"/>
      <c r="U188" s="113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738945.15999999992</v>
      </c>
      <c r="V188" s="110"/>
    </row>
    <row r="189" spans="2:22" x14ac:dyDescent="0.3">
      <c r="B189" s="108"/>
      <c r="C189" s="111" t="s">
        <v>228</v>
      </c>
      <c r="D189" s="112" t="s">
        <v>494</v>
      </c>
      <c r="E189" s="113">
        <v>7186.23</v>
      </c>
      <c r="F189" s="113">
        <v>12049.720000000001</v>
      </c>
      <c r="G189" s="113">
        <v>12357.6</v>
      </c>
      <c r="H189" s="113">
        <v>16633.099999999999</v>
      </c>
      <c r="I189" s="113">
        <v>12383.33</v>
      </c>
      <c r="J189" s="113">
        <v>12987.619999999999</v>
      </c>
      <c r="K189" s="113">
        <v>25645.480000000003</v>
      </c>
      <c r="L189" s="113">
        <v>18934.71</v>
      </c>
      <c r="M189" s="113">
        <v>22308.399999999998</v>
      </c>
      <c r="N189" s="113">
        <v>0</v>
      </c>
      <c r="O189" s="113">
        <v>0</v>
      </c>
      <c r="P189" s="113">
        <v>0</v>
      </c>
      <c r="Q189" s="113">
        <f t="shared" si="4"/>
        <v>140486.19</v>
      </c>
      <c r="R189" s="110"/>
      <c r="T189" s="108"/>
      <c r="U189" s="113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140486.19</v>
      </c>
      <c r="V189" s="110"/>
    </row>
    <row r="190" spans="2:22" ht="26" x14ac:dyDescent="0.3">
      <c r="B190" s="108"/>
      <c r="C190" s="111" t="s">
        <v>229</v>
      </c>
      <c r="D190" s="112" t="s">
        <v>488</v>
      </c>
      <c r="E190" s="113">
        <v>36890.729999999996</v>
      </c>
      <c r="F190" s="113">
        <v>75156.06</v>
      </c>
      <c r="G190" s="113">
        <v>128705.40999999999</v>
      </c>
      <c r="H190" s="113">
        <v>119315.18</v>
      </c>
      <c r="I190" s="113">
        <v>90046.01999999999</v>
      </c>
      <c r="J190" s="113">
        <v>103653.22</v>
      </c>
      <c r="K190" s="113">
        <v>90448</v>
      </c>
      <c r="L190" s="113">
        <v>73873.37</v>
      </c>
      <c r="M190" s="113">
        <v>72197.070000000007</v>
      </c>
      <c r="N190" s="113">
        <v>0</v>
      </c>
      <c r="O190" s="113">
        <v>0</v>
      </c>
      <c r="P190" s="113">
        <v>0</v>
      </c>
      <c r="Q190" s="113">
        <f t="shared" si="4"/>
        <v>790285.06</v>
      </c>
      <c r="R190" s="110"/>
      <c r="T190" s="108"/>
      <c r="U190" s="113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790285.06</v>
      </c>
      <c r="V190" s="110"/>
    </row>
    <row r="191" spans="2:22" x14ac:dyDescent="0.3">
      <c r="B191" s="108"/>
      <c r="C191" s="111" t="s">
        <v>230</v>
      </c>
      <c r="D191" s="112" t="s">
        <v>495</v>
      </c>
      <c r="E191" s="113">
        <v>13983.65</v>
      </c>
      <c r="F191" s="113">
        <v>39104.849999999991</v>
      </c>
      <c r="G191" s="113">
        <v>63756.060000000005</v>
      </c>
      <c r="H191" s="113">
        <v>18238.960000000003</v>
      </c>
      <c r="I191" s="113">
        <v>40232.400000000001</v>
      </c>
      <c r="J191" s="113">
        <v>63641.53</v>
      </c>
      <c r="K191" s="113">
        <v>79946.23</v>
      </c>
      <c r="L191" s="113">
        <v>43438.61</v>
      </c>
      <c r="M191" s="113">
        <v>68306.960000000006</v>
      </c>
      <c r="N191" s="113">
        <v>0</v>
      </c>
      <c r="O191" s="113">
        <v>0</v>
      </c>
      <c r="P191" s="113">
        <v>0</v>
      </c>
      <c r="Q191" s="113">
        <f t="shared" si="4"/>
        <v>430649.25</v>
      </c>
      <c r="R191" s="110"/>
      <c r="T191" s="108"/>
      <c r="U191" s="113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430649.25</v>
      </c>
      <c r="V191" s="110"/>
    </row>
    <row r="192" spans="2:22" x14ac:dyDescent="0.3">
      <c r="B192" s="108"/>
      <c r="C192" s="111" t="s">
        <v>231</v>
      </c>
      <c r="D192" s="112" t="s">
        <v>496</v>
      </c>
      <c r="E192" s="113">
        <v>7251.0599999999995</v>
      </c>
      <c r="F192" s="113">
        <v>7952.6499999999987</v>
      </c>
      <c r="G192" s="113">
        <v>8738.91</v>
      </c>
      <c r="H192" s="113">
        <v>8023.1200000000017</v>
      </c>
      <c r="I192" s="113">
        <v>9080.16</v>
      </c>
      <c r="J192" s="113">
        <v>8292.18</v>
      </c>
      <c r="K192" s="113">
        <v>6627.98</v>
      </c>
      <c r="L192" s="113">
        <v>16615.68</v>
      </c>
      <c r="M192" s="113">
        <v>6653.4500000000007</v>
      </c>
      <c r="N192" s="113">
        <v>0</v>
      </c>
      <c r="O192" s="113">
        <v>0</v>
      </c>
      <c r="P192" s="113">
        <v>0</v>
      </c>
      <c r="Q192" s="113">
        <f t="shared" si="4"/>
        <v>79235.189999999988</v>
      </c>
      <c r="R192" s="110"/>
      <c r="T192" s="108"/>
      <c r="U192" s="113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79235.189999999988</v>
      </c>
      <c r="V192" s="110"/>
    </row>
    <row r="193" spans="2:22" x14ac:dyDescent="0.3">
      <c r="B193" s="108"/>
      <c r="C193" s="111" t="s">
        <v>232</v>
      </c>
      <c r="D193" s="112" t="s">
        <v>497</v>
      </c>
      <c r="E193" s="113">
        <v>40230.959999999999</v>
      </c>
      <c r="F193" s="113">
        <v>49699.57</v>
      </c>
      <c r="G193" s="113">
        <v>76693.090000000011</v>
      </c>
      <c r="H193" s="113">
        <v>81147.439999999988</v>
      </c>
      <c r="I193" s="113">
        <v>73886.83</v>
      </c>
      <c r="J193" s="113">
        <v>68596.340000000011</v>
      </c>
      <c r="K193" s="113">
        <v>60846.020000000004</v>
      </c>
      <c r="L193" s="113">
        <v>104124.03</v>
      </c>
      <c r="M193" s="113">
        <v>119459.05</v>
      </c>
      <c r="N193" s="113">
        <v>0</v>
      </c>
      <c r="O193" s="113">
        <v>0</v>
      </c>
      <c r="P193" s="113">
        <v>0</v>
      </c>
      <c r="Q193" s="113">
        <f t="shared" si="4"/>
        <v>674683.33000000007</v>
      </c>
      <c r="R193" s="110"/>
      <c r="T193" s="108"/>
      <c r="U193" s="113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674683.33000000007</v>
      </c>
      <c r="V193" s="110"/>
    </row>
    <row r="194" spans="2:22" x14ac:dyDescent="0.3">
      <c r="B194" s="108"/>
      <c r="C194" s="111" t="s">
        <v>233</v>
      </c>
      <c r="D194" s="112" t="s">
        <v>498</v>
      </c>
      <c r="E194" s="113">
        <v>5033.17</v>
      </c>
      <c r="F194" s="113">
        <v>9102.09</v>
      </c>
      <c r="G194" s="113">
        <v>13685.01</v>
      </c>
      <c r="H194" s="113">
        <v>9709.619999999999</v>
      </c>
      <c r="I194" s="113">
        <v>10277.89</v>
      </c>
      <c r="J194" s="113">
        <v>8729.3900000000031</v>
      </c>
      <c r="K194" s="113">
        <v>9558.86</v>
      </c>
      <c r="L194" s="113">
        <v>56733.83</v>
      </c>
      <c r="M194" s="113">
        <v>10439.719999999999</v>
      </c>
      <c r="N194" s="113">
        <v>0</v>
      </c>
      <c r="O194" s="113">
        <v>0</v>
      </c>
      <c r="P194" s="113">
        <v>0</v>
      </c>
      <c r="Q194" s="113">
        <f t="shared" si="4"/>
        <v>133269.57999999999</v>
      </c>
      <c r="R194" s="110"/>
      <c r="T194" s="108"/>
      <c r="U194" s="113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133269.57999999999</v>
      </c>
      <c r="V194" s="110"/>
    </row>
    <row r="195" spans="2:22" x14ac:dyDescent="0.3">
      <c r="B195" s="108"/>
      <c r="C195" s="111" t="s">
        <v>234</v>
      </c>
      <c r="D195" s="112" t="s">
        <v>499</v>
      </c>
      <c r="E195" s="113">
        <v>16507.679999999993</v>
      </c>
      <c r="F195" s="113">
        <v>22878.169999999995</v>
      </c>
      <c r="G195" s="113">
        <v>29822.190000000002</v>
      </c>
      <c r="H195" s="113">
        <v>28873.760000000002</v>
      </c>
      <c r="I195" s="113">
        <v>26406.84</v>
      </c>
      <c r="J195" s="113">
        <v>30198.049999999996</v>
      </c>
      <c r="K195" s="113">
        <v>36390.04</v>
      </c>
      <c r="L195" s="113">
        <v>25634.149999999998</v>
      </c>
      <c r="M195" s="113">
        <v>29278.44</v>
      </c>
      <c r="N195" s="113">
        <v>0</v>
      </c>
      <c r="O195" s="113">
        <v>0</v>
      </c>
      <c r="P195" s="113">
        <v>0</v>
      </c>
      <c r="Q195" s="113">
        <f t="shared" si="4"/>
        <v>245989.31999999998</v>
      </c>
      <c r="R195" s="110"/>
      <c r="T195" s="108"/>
      <c r="U195" s="113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245989.31999999998</v>
      </c>
      <c r="V195" s="110"/>
    </row>
    <row r="196" spans="2:22" x14ac:dyDescent="0.3">
      <c r="B196" s="108"/>
      <c r="C196" s="111" t="s">
        <v>235</v>
      </c>
      <c r="D196" s="112" t="s">
        <v>500</v>
      </c>
      <c r="E196" s="113">
        <v>58509.300000000017</v>
      </c>
      <c r="F196" s="113">
        <v>72309.439999999988</v>
      </c>
      <c r="G196" s="113">
        <v>105453.67000000001</v>
      </c>
      <c r="H196" s="113">
        <v>95592.44</v>
      </c>
      <c r="I196" s="113">
        <v>97976.94</v>
      </c>
      <c r="J196" s="113">
        <v>114362.56999999998</v>
      </c>
      <c r="K196" s="113">
        <v>83094.570000000007</v>
      </c>
      <c r="L196" s="113">
        <v>141265.87000000002</v>
      </c>
      <c r="M196" s="113">
        <v>98436.420000000013</v>
      </c>
      <c r="N196" s="113">
        <v>0</v>
      </c>
      <c r="O196" s="113">
        <v>0</v>
      </c>
      <c r="P196" s="113">
        <v>0</v>
      </c>
      <c r="Q196" s="113">
        <f t="shared" si="4"/>
        <v>867001.22</v>
      </c>
      <c r="R196" s="110"/>
      <c r="T196" s="108"/>
      <c r="U196" s="113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867001.22</v>
      </c>
      <c r="V196" s="110"/>
    </row>
    <row r="197" spans="2:22" x14ac:dyDescent="0.3">
      <c r="B197" s="108"/>
      <c r="C197" s="111" t="s">
        <v>236</v>
      </c>
      <c r="D197" s="112" t="s">
        <v>501</v>
      </c>
      <c r="E197" s="113">
        <v>152373.22</v>
      </c>
      <c r="F197" s="113">
        <v>348777.81</v>
      </c>
      <c r="G197" s="113">
        <v>1902791.4700000002</v>
      </c>
      <c r="H197" s="113">
        <v>955742.42</v>
      </c>
      <c r="I197" s="113">
        <v>1005366.57</v>
      </c>
      <c r="J197" s="113">
        <v>1014378.37</v>
      </c>
      <c r="K197" s="113">
        <v>970024.66</v>
      </c>
      <c r="L197" s="113">
        <v>158429.56</v>
      </c>
      <c r="M197" s="113">
        <v>2352462.3199999998</v>
      </c>
      <c r="N197" s="113">
        <v>0</v>
      </c>
      <c r="O197" s="113">
        <v>0</v>
      </c>
      <c r="P197" s="113">
        <v>0</v>
      </c>
      <c r="Q197" s="113">
        <f t="shared" si="4"/>
        <v>8860346.4000000004</v>
      </c>
      <c r="R197" s="110"/>
      <c r="T197" s="108"/>
      <c r="U197" s="113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8860346.4000000004</v>
      </c>
      <c r="V197" s="110"/>
    </row>
    <row r="198" spans="2:22" x14ac:dyDescent="0.3">
      <c r="B198" s="108"/>
      <c r="C198" s="111" t="s">
        <v>237</v>
      </c>
      <c r="D198" s="112" t="s">
        <v>502</v>
      </c>
      <c r="E198" s="113">
        <v>9440.5099999999984</v>
      </c>
      <c r="F198" s="113">
        <v>887620.73</v>
      </c>
      <c r="G198" s="113">
        <v>4562694.42</v>
      </c>
      <c r="H198" s="113">
        <v>548471.81000000006</v>
      </c>
      <c r="I198" s="113">
        <v>1122047.6000000003</v>
      </c>
      <c r="J198" s="113">
        <v>1359031.22</v>
      </c>
      <c r="K198" s="113">
        <v>2488979.58</v>
      </c>
      <c r="L198" s="113">
        <v>1497104.96</v>
      </c>
      <c r="M198" s="113">
        <v>2835912.34</v>
      </c>
      <c r="N198" s="113">
        <v>0</v>
      </c>
      <c r="O198" s="113">
        <v>0</v>
      </c>
      <c r="P198" s="113">
        <v>0</v>
      </c>
      <c r="Q198" s="113">
        <f t="shared" si="4"/>
        <v>15311303.170000002</v>
      </c>
      <c r="R198" s="110"/>
      <c r="T198" s="108"/>
      <c r="U198" s="113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15311303.170000002</v>
      </c>
      <c r="V198" s="110"/>
    </row>
    <row r="199" spans="2:22" x14ac:dyDescent="0.3">
      <c r="B199" s="108"/>
      <c r="C199" s="111" t="s">
        <v>238</v>
      </c>
      <c r="D199" s="112" t="s">
        <v>503</v>
      </c>
      <c r="E199" s="113">
        <v>600</v>
      </c>
      <c r="F199" s="113">
        <v>2135.9699999999998</v>
      </c>
      <c r="G199" s="113">
        <v>1394.59</v>
      </c>
      <c r="H199" s="113">
        <v>4780.12</v>
      </c>
      <c r="I199" s="113">
        <v>4657.3</v>
      </c>
      <c r="J199" s="113">
        <v>9046.9399999999987</v>
      </c>
      <c r="K199" s="113">
        <v>4492.7100000000009</v>
      </c>
      <c r="L199" s="113">
        <v>4275.96</v>
      </c>
      <c r="M199" s="113">
        <v>5027.2600000000011</v>
      </c>
      <c r="N199" s="113">
        <v>0</v>
      </c>
      <c r="O199" s="113">
        <v>0</v>
      </c>
      <c r="P199" s="113">
        <v>0</v>
      </c>
      <c r="Q199" s="113">
        <f t="shared" si="4"/>
        <v>36410.85</v>
      </c>
      <c r="R199" s="110"/>
      <c r="T199" s="108"/>
      <c r="U199" s="113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36410.85</v>
      </c>
      <c r="V199" s="110"/>
    </row>
    <row r="200" spans="2:22" x14ac:dyDescent="0.3">
      <c r="B200" s="108"/>
      <c r="C200" s="111" t="s">
        <v>239</v>
      </c>
      <c r="D200" s="112" t="s">
        <v>504</v>
      </c>
      <c r="E200" s="113">
        <v>0</v>
      </c>
      <c r="F200" s="113">
        <v>0</v>
      </c>
      <c r="G200" s="113">
        <v>0</v>
      </c>
      <c r="H200" s="113">
        <v>0</v>
      </c>
      <c r="I200" s="113">
        <v>0</v>
      </c>
      <c r="J200" s="113">
        <v>0</v>
      </c>
      <c r="K200" s="113">
        <v>0</v>
      </c>
      <c r="L200" s="113">
        <v>0</v>
      </c>
      <c r="M200" s="113">
        <v>0</v>
      </c>
      <c r="N200" s="113">
        <v>0</v>
      </c>
      <c r="O200" s="113">
        <v>0</v>
      </c>
      <c r="P200" s="113">
        <v>0</v>
      </c>
      <c r="Q200" s="113">
        <f t="shared" ref="Q200:Q263" si="5">SUM(E200:P200)</f>
        <v>0</v>
      </c>
      <c r="R200" s="110"/>
      <c r="T200" s="108"/>
      <c r="U200" s="113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0</v>
      </c>
      <c r="V200" s="110"/>
    </row>
    <row r="201" spans="2:22" x14ac:dyDescent="0.3">
      <c r="B201" s="108"/>
      <c r="C201" s="111" t="s">
        <v>240</v>
      </c>
      <c r="D201" s="112" t="s">
        <v>505</v>
      </c>
      <c r="E201" s="113">
        <v>0</v>
      </c>
      <c r="F201" s="113">
        <v>0</v>
      </c>
      <c r="G201" s="113">
        <v>86039.349999999991</v>
      </c>
      <c r="H201" s="113">
        <v>317114.98</v>
      </c>
      <c r="I201" s="113">
        <v>203752.8</v>
      </c>
      <c r="J201" s="113">
        <v>266714.71000000002</v>
      </c>
      <c r="K201" s="113">
        <v>360935.52</v>
      </c>
      <c r="L201" s="113">
        <v>0</v>
      </c>
      <c r="M201" s="113">
        <v>101175.54000000001</v>
      </c>
      <c r="N201" s="113">
        <v>0</v>
      </c>
      <c r="O201" s="113">
        <v>0</v>
      </c>
      <c r="P201" s="113">
        <v>0</v>
      </c>
      <c r="Q201" s="113">
        <f t="shared" si="5"/>
        <v>1335732.8999999999</v>
      </c>
      <c r="R201" s="110"/>
      <c r="T201" s="108"/>
      <c r="U201" s="113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1335732.8999999999</v>
      </c>
      <c r="V201" s="110"/>
    </row>
    <row r="202" spans="2:22" x14ac:dyDescent="0.3">
      <c r="B202" s="108"/>
      <c r="C202" s="111" t="s">
        <v>241</v>
      </c>
      <c r="D202" s="112" t="s">
        <v>506</v>
      </c>
      <c r="E202" s="113">
        <v>82830.179999999993</v>
      </c>
      <c r="F202" s="113">
        <v>1733171.4999999998</v>
      </c>
      <c r="G202" s="113">
        <v>4728142.0300000012</v>
      </c>
      <c r="H202" s="113">
        <v>2782079.7800000007</v>
      </c>
      <c r="I202" s="113">
        <v>2175926.2900000005</v>
      </c>
      <c r="J202" s="113">
        <v>3109402.37</v>
      </c>
      <c r="K202" s="113">
        <v>2323494.7999999998</v>
      </c>
      <c r="L202" s="113">
        <v>3462739.26</v>
      </c>
      <c r="M202" s="113">
        <v>12208062.939999996</v>
      </c>
      <c r="N202" s="113">
        <v>0</v>
      </c>
      <c r="O202" s="113">
        <v>0</v>
      </c>
      <c r="P202" s="113">
        <v>0</v>
      </c>
      <c r="Q202" s="113">
        <f t="shared" si="5"/>
        <v>32605849.149999999</v>
      </c>
      <c r="R202" s="110"/>
      <c r="T202" s="108"/>
      <c r="U202" s="113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32605849.149999999</v>
      </c>
      <c r="V202" s="110"/>
    </row>
    <row r="203" spans="2:22" x14ac:dyDescent="0.3">
      <c r="B203" s="108"/>
      <c r="C203" s="111" t="s">
        <v>242</v>
      </c>
      <c r="D203" s="112" t="s">
        <v>507</v>
      </c>
      <c r="E203" s="113">
        <v>0</v>
      </c>
      <c r="F203" s="113">
        <v>35217.89</v>
      </c>
      <c r="G203" s="113">
        <v>2238622.1</v>
      </c>
      <c r="H203" s="113">
        <v>261356.34</v>
      </c>
      <c r="I203" s="113">
        <v>503973.89</v>
      </c>
      <c r="J203" s="113">
        <v>62209.320000000007</v>
      </c>
      <c r="K203" s="113">
        <v>2219.2199999999998</v>
      </c>
      <c r="L203" s="113">
        <v>245421.03</v>
      </c>
      <c r="M203" s="113">
        <v>0</v>
      </c>
      <c r="N203" s="113">
        <v>0</v>
      </c>
      <c r="O203" s="113">
        <v>0</v>
      </c>
      <c r="P203" s="113">
        <v>0</v>
      </c>
      <c r="Q203" s="113">
        <f t="shared" si="5"/>
        <v>3349019.79</v>
      </c>
      <c r="R203" s="110"/>
      <c r="T203" s="108"/>
      <c r="U203" s="113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3349019.79</v>
      </c>
      <c r="V203" s="110"/>
    </row>
    <row r="204" spans="2:22" x14ac:dyDescent="0.3">
      <c r="B204" s="108"/>
      <c r="C204" s="111" t="s">
        <v>243</v>
      </c>
      <c r="D204" s="112" t="s">
        <v>508</v>
      </c>
      <c r="E204" s="113">
        <v>108965</v>
      </c>
      <c r="F204" s="113">
        <v>216419.68</v>
      </c>
      <c r="G204" s="113">
        <v>125402.66</v>
      </c>
      <c r="H204" s="113">
        <v>11403.94</v>
      </c>
      <c r="I204" s="113">
        <v>215542.12</v>
      </c>
      <c r="J204" s="113">
        <v>92842.69</v>
      </c>
      <c r="K204" s="113">
        <v>443353.97</v>
      </c>
      <c r="L204" s="113">
        <v>86033.8</v>
      </c>
      <c r="M204" s="113">
        <v>613251.49</v>
      </c>
      <c r="N204" s="113">
        <v>0</v>
      </c>
      <c r="O204" s="113">
        <v>0</v>
      </c>
      <c r="P204" s="113">
        <v>0</v>
      </c>
      <c r="Q204" s="113">
        <f t="shared" si="5"/>
        <v>1913215.3499999999</v>
      </c>
      <c r="R204" s="110"/>
      <c r="T204" s="108"/>
      <c r="U204" s="113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1913215.3499999999</v>
      </c>
      <c r="V204" s="110"/>
    </row>
    <row r="205" spans="2:22" x14ac:dyDescent="0.3">
      <c r="B205" s="108"/>
      <c r="C205" s="111" t="s">
        <v>244</v>
      </c>
      <c r="D205" s="112" t="s">
        <v>509</v>
      </c>
      <c r="E205" s="113">
        <v>0</v>
      </c>
      <c r="F205" s="113">
        <v>145.19999999999999</v>
      </c>
      <c r="G205" s="113">
        <v>522597.86</v>
      </c>
      <c r="H205" s="113">
        <v>541178.98</v>
      </c>
      <c r="I205" s="113">
        <v>1427824.7899999998</v>
      </c>
      <c r="J205" s="113">
        <v>2169621.64</v>
      </c>
      <c r="K205" s="113">
        <v>3656392.9899999998</v>
      </c>
      <c r="L205" s="113">
        <v>3516318.2199999997</v>
      </c>
      <c r="M205" s="113">
        <v>2236224.69</v>
      </c>
      <c r="N205" s="113">
        <v>0</v>
      </c>
      <c r="O205" s="113">
        <v>0</v>
      </c>
      <c r="P205" s="113">
        <v>0</v>
      </c>
      <c r="Q205" s="113">
        <f t="shared" si="5"/>
        <v>14070304.369999999</v>
      </c>
      <c r="R205" s="110"/>
      <c r="T205" s="108"/>
      <c r="U205" s="113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14070304.369999999</v>
      </c>
      <c r="V205" s="110"/>
    </row>
    <row r="206" spans="2:22" ht="26" x14ac:dyDescent="0.3">
      <c r="B206" s="108"/>
      <c r="C206" s="111" t="s">
        <v>245</v>
      </c>
      <c r="D206" s="112" t="s">
        <v>510</v>
      </c>
      <c r="E206" s="113">
        <v>823.68</v>
      </c>
      <c r="F206" s="113">
        <v>0</v>
      </c>
      <c r="G206" s="113">
        <v>202695.14</v>
      </c>
      <c r="H206" s="113">
        <v>0</v>
      </c>
      <c r="I206" s="113">
        <v>21466.48</v>
      </c>
      <c r="J206" s="113">
        <v>236775.45</v>
      </c>
      <c r="K206" s="113">
        <v>1258006.3600000001</v>
      </c>
      <c r="L206" s="113">
        <v>519043.07</v>
      </c>
      <c r="M206" s="113">
        <v>1709.71</v>
      </c>
      <c r="N206" s="113">
        <v>0</v>
      </c>
      <c r="O206" s="113">
        <v>0</v>
      </c>
      <c r="P206" s="113">
        <v>0</v>
      </c>
      <c r="Q206" s="113">
        <f t="shared" si="5"/>
        <v>2240519.89</v>
      </c>
      <c r="R206" s="110"/>
      <c r="T206" s="108"/>
      <c r="U206" s="113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2240519.89</v>
      </c>
      <c r="V206" s="110"/>
    </row>
    <row r="207" spans="2:22" x14ac:dyDescent="0.3">
      <c r="B207" s="108"/>
      <c r="C207" s="111" t="s">
        <v>246</v>
      </c>
      <c r="D207" s="112" t="s">
        <v>511</v>
      </c>
      <c r="E207" s="113">
        <v>25706.76</v>
      </c>
      <c r="F207" s="113">
        <v>53390.17</v>
      </c>
      <c r="G207" s="113">
        <v>57618.32</v>
      </c>
      <c r="H207" s="113">
        <v>56981.490000000005</v>
      </c>
      <c r="I207" s="113">
        <v>55514.11</v>
      </c>
      <c r="J207" s="113">
        <v>53766.32</v>
      </c>
      <c r="K207" s="113">
        <v>61035.5</v>
      </c>
      <c r="L207" s="113">
        <v>65169.279999999999</v>
      </c>
      <c r="M207" s="113">
        <v>63081.35</v>
      </c>
      <c r="N207" s="113">
        <v>0</v>
      </c>
      <c r="O207" s="113">
        <v>0</v>
      </c>
      <c r="P207" s="113">
        <v>0</v>
      </c>
      <c r="Q207" s="113">
        <f t="shared" si="5"/>
        <v>492263.29999999993</v>
      </c>
      <c r="R207" s="110"/>
      <c r="T207" s="108"/>
      <c r="U207" s="113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492263.29999999993</v>
      </c>
      <c r="V207" s="110"/>
    </row>
    <row r="208" spans="2:22" x14ac:dyDescent="0.3">
      <c r="B208" s="108"/>
      <c r="C208" s="111" t="s">
        <v>247</v>
      </c>
      <c r="D208" s="112" t="s">
        <v>512</v>
      </c>
      <c r="E208" s="113">
        <v>8722.61</v>
      </c>
      <c r="F208" s="113">
        <v>385820.07</v>
      </c>
      <c r="G208" s="113">
        <v>211548.09</v>
      </c>
      <c r="H208" s="113">
        <v>215128.01</v>
      </c>
      <c r="I208" s="113">
        <v>14166.08</v>
      </c>
      <c r="J208" s="113">
        <v>60186.14</v>
      </c>
      <c r="K208" s="113">
        <v>42765.119999999995</v>
      </c>
      <c r="L208" s="113">
        <v>35367.99</v>
      </c>
      <c r="M208" s="113">
        <v>48331.17</v>
      </c>
      <c r="N208" s="113">
        <v>0</v>
      </c>
      <c r="O208" s="113">
        <v>0</v>
      </c>
      <c r="P208" s="113">
        <v>0</v>
      </c>
      <c r="Q208" s="113">
        <f t="shared" si="5"/>
        <v>1022035.28</v>
      </c>
      <c r="R208" s="110"/>
      <c r="T208" s="108"/>
      <c r="U208" s="113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1022035.28</v>
      </c>
      <c r="V208" s="110"/>
    </row>
    <row r="209" spans="2:22" x14ac:dyDescent="0.3">
      <c r="B209" s="108"/>
      <c r="C209" s="111" t="s">
        <v>248</v>
      </c>
      <c r="D209" s="112" t="s">
        <v>513</v>
      </c>
      <c r="E209" s="113">
        <v>62870.919999999976</v>
      </c>
      <c r="F209" s="113">
        <v>124908.53</v>
      </c>
      <c r="G209" s="113">
        <v>426650.96</v>
      </c>
      <c r="H209" s="113">
        <v>310439.43000000005</v>
      </c>
      <c r="I209" s="113">
        <v>242347.08000000002</v>
      </c>
      <c r="J209" s="113">
        <v>1294464.8999999999</v>
      </c>
      <c r="K209" s="113">
        <v>626985.94000000006</v>
      </c>
      <c r="L209" s="113">
        <v>265261.09999999998</v>
      </c>
      <c r="M209" s="113">
        <v>211327.46000000002</v>
      </c>
      <c r="N209" s="113">
        <v>0</v>
      </c>
      <c r="O209" s="113">
        <v>0</v>
      </c>
      <c r="P209" s="113">
        <v>0</v>
      </c>
      <c r="Q209" s="113">
        <f t="shared" si="5"/>
        <v>3565256.3200000003</v>
      </c>
      <c r="R209" s="110"/>
      <c r="T209" s="108"/>
      <c r="U209" s="113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3565256.3200000003</v>
      </c>
      <c r="V209" s="110"/>
    </row>
    <row r="210" spans="2:22" x14ac:dyDescent="0.3">
      <c r="B210" s="108"/>
      <c r="C210" s="111" t="s">
        <v>249</v>
      </c>
      <c r="D210" s="112" t="s">
        <v>514</v>
      </c>
      <c r="E210" s="113">
        <v>0</v>
      </c>
      <c r="F210" s="113">
        <v>13765.17</v>
      </c>
      <c r="G210" s="113">
        <v>45255.15</v>
      </c>
      <c r="H210" s="113">
        <v>13632.17</v>
      </c>
      <c r="I210" s="113">
        <v>78191.37</v>
      </c>
      <c r="J210" s="113">
        <v>349481.18</v>
      </c>
      <c r="K210" s="113">
        <v>6679.2</v>
      </c>
      <c r="L210" s="113">
        <v>495502.96</v>
      </c>
      <c r="M210" s="113">
        <v>1645425.79</v>
      </c>
      <c r="N210" s="113">
        <v>0</v>
      </c>
      <c r="O210" s="113">
        <v>0</v>
      </c>
      <c r="P210" s="113">
        <v>0</v>
      </c>
      <c r="Q210" s="113">
        <f t="shared" si="5"/>
        <v>2647932.9900000002</v>
      </c>
      <c r="R210" s="110"/>
      <c r="T210" s="108"/>
      <c r="U210" s="113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2647932.9900000002</v>
      </c>
      <c r="V210" s="110"/>
    </row>
    <row r="211" spans="2:22" x14ac:dyDescent="0.3">
      <c r="B211" s="108"/>
      <c r="C211" s="111" t="s">
        <v>250</v>
      </c>
      <c r="D211" s="112" t="s">
        <v>515</v>
      </c>
      <c r="E211" s="113">
        <v>33776.99</v>
      </c>
      <c r="F211" s="113">
        <v>0</v>
      </c>
      <c r="G211" s="113">
        <v>239150.49</v>
      </c>
      <c r="H211" s="113">
        <v>696763.57</v>
      </c>
      <c r="I211" s="113">
        <v>32660.329999999998</v>
      </c>
      <c r="J211" s="113">
        <v>30359.360000000001</v>
      </c>
      <c r="K211" s="113">
        <v>39989.839999999997</v>
      </c>
      <c r="L211" s="113">
        <v>18054</v>
      </c>
      <c r="M211" s="113">
        <v>0</v>
      </c>
      <c r="N211" s="113">
        <v>0</v>
      </c>
      <c r="O211" s="113">
        <v>0</v>
      </c>
      <c r="P211" s="113">
        <v>0</v>
      </c>
      <c r="Q211" s="113">
        <f t="shared" si="5"/>
        <v>1090754.5799999998</v>
      </c>
      <c r="R211" s="110"/>
      <c r="T211" s="108"/>
      <c r="U211" s="113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1090754.5799999998</v>
      </c>
      <c r="V211" s="110"/>
    </row>
    <row r="212" spans="2:22" x14ac:dyDescent="0.3">
      <c r="B212" s="108"/>
      <c r="C212" s="111" t="s">
        <v>251</v>
      </c>
      <c r="D212" s="112" t="s">
        <v>516</v>
      </c>
      <c r="E212" s="113">
        <v>55641.32</v>
      </c>
      <c r="F212" s="113">
        <v>93126.43</v>
      </c>
      <c r="G212" s="113">
        <v>190374.66999999998</v>
      </c>
      <c r="H212" s="113">
        <v>172941.84000000003</v>
      </c>
      <c r="I212" s="113">
        <v>167043.07</v>
      </c>
      <c r="J212" s="113">
        <v>108208.21</v>
      </c>
      <c r="K212" s="113">
        <v>266851.00999999995</v>
      </c>
      <c r="L212" s="113">
        <v>163106.14999999997</v>
      </c>
      <c r="M212" s="113">
        <v>124588.66</v>
      </c>
      <c r="N212" s="113">
        <v>0</v>
      </c>
      <c r="O212" s="113">
        <v>0</v>
      </c>
      <c r="P212" s="113">
        <v>0</v>
      </c>
      <c r="Q212" s="113">
        <f t="shared" si="5"/>
        <v>1341881.3599999999</v>
      </c>
      <c r="R212" s="110"/>
      <c r="T212" s="108"/>
      <c r="U212" s="113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1341881.3599999999</v>
      </c>
      <c r="V212" s="110"/>
    </row>
    <row r="213" spans="2:22" x14ac:dyDescent="0.3">
      <c r="B213" s="108"/>
      <c r="C213" s="111" t="s">
        <v>252</v>
      </c>
      <c r="D213" s="112" t="s">
        <v>517</v>
      </c>
      <c r="E213" s="113">
        <v>50070.510000000009</v>
      </c>
      <c r="F213" s="113">
        <v>58901.260000000009</v>
      </c>
      <c r="G213" s="113">
        <v>87732.010000000009</v>
      </c>
      <c r="H213" s="113">
        <v>63761.96</v>
      </c>
      <c r="I213" s="113">
        <v>155387.26</v>
      </c>
      <c r="J213" s="113">
        <v>66116.41</v>
      </c>
      <c r="K213" s="113">
        <v>108656.77000000002</v>
      </c>
      <c r="L213" s="113">
        <v>80944.23000000001</v>
      </c>
      <c r="M213" s="113">
        <v>115520.50999999998</v>
      </c>
      <c r="N213" s="113">
        <v>0</v>
      </c>
      <c r="O213" s="113">
        <v>0</v>
      </c>
      <c r="P213" s="113">
        <v>0</v>
      </c>
      <c r="Q213" s="113">
        <f t="shared" si="5"/>
        <v>787090.92</v>
      </c>
      <c r="R213" s="110"/>
      <c r="T213" s="108"/>
      <c r="U213" s="113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787090.92</v>
      </c>
      <c r="V213" s="110"/>
    </row>
    <row r="214" spans="2:22" ht="26" x14ac:dyDescent="0.3">
      <c r="B214" s="108"/>
      <c r="C214" s="111" t="s">
        <v>253</v>
      </c>
      <c r="D214" s="112" t="s">
        <v>518</v>
      </c>
      <c r="E214" s="113">
        <v>0</v>
      </c>
      <c r="F214" s="113">
        <v>0</v>
      </c>
      <c r="G214" s="113">
        <v>0</v>
      </c>
      <c r="H214" s="113">
        <v>0</v>
      </c>
      <c r="I214" s="113">
        <v>0</v>
      </c>
      <c r="J214" s="113">
        <v>0</v>
      </c>
      <c r="K214" s="113">
        <v>0</v>
      </c>
      <c r="L214" s="113">
        <v>0</v>
      </c>
      <c r="M214" s="113">
        <v>0</v>
      </c>
      <c r="N214" s="113">
        <v>0</v>
      </c>
      <c r="O214" s="113">
        <v>0</v>
      </c>
      <c r="P214" s="113">
        <v>0</v>
      </c>
      <c r="Q214" s="113">
        <f t="shared" si="5"/>
        <v>0</v>
      </c>
      <c r="R214" s="110"/>
      <c r="T214" s="108"/>
      <c r="U214" s="113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0</v>
      </c>
      <c r="V214" s="110"/>
    </row>
    <row r="215" spans="2:22" ht="26" x14ac:dyDescent="0.3">
      <c r="B215" s="108"/>
      <c r="C215" s="111" t="s">
        <v>254</v>
      </c>
      <c r="D215" s="112" t="s">
        <v>518</v>
      </c>
      <c r="E215" s="113">
        <v>0</v>
      </c>
      <c r="F215" s="113">
        <v>0</v>
      </c>
      <c r="G215" s="113">
        <v>0</v>
      </c>
      <c r="H215" s="113">
        <v>5933.35</v>
      </c>
      <c r="I215" s="113">
        <v>0</v>
      </c>
      <c r="J215" s="113">
        <v>0</v>
      </c>
      <c r="K215" s="113">
        <v>4859.55</v>
      </c>
      <c r="L215" s="113">
        <v>3109.07</v>
      </c>
      <c r="M215" s="113">
        <v>0</v>
      </c>
      <c r="N215" s="113">
        <v>0</v>
      </c>
      <c r="O215" s="113">
        <v>0</v>
      </c>
      <c r="P215" s="113">
        <v>0</v>
      </c>
      <c r="Q215" s="113">
        <f t="shared" si="5"/>
        <v>13901.970000000001</v>
      </c>
      <c r="R215" s="110"/>
      <c r="T215" s="108"/>
      <c r="U215" s="113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13901.970000000001</v>
      </c>
      <c r="V215" s="110"/>
    </row>
    <row r="216" spans="2:22" x14ac:dyDescent="0.3">
      <c r="B216" s="108"/>
      <c r="C216" s="111" t="s">
        <v>255</v>
      </c>
      <c r="D216" s="112" t="s">
        <v>519</v>
      </c>
      <c r="E216" s="113">
        <v>54952.090000000026</v>
      </c>
      <c r="F216" s="113">
        <v>85279.8</v>
      </c>
      <c r="G216" s="113">
        <v>86846.719999999987</v>
      </c>
      <c r="H216" s="113">
        <v>104352.97</v>
      </c>
      <c r="I216" s="113">
        <v>111462.70999999998</v>
      </c>
      <c r="J216" s="113">
        <v>90064.669999999984</v>
      </c>
      <c r="K216" s="113">
        <v>96129.969999999972</v>
      </c>
      <c r="L216" s="113">
        <v>98653.129999999976</v>
      </c>
      <c r="M216" s="113">
        <v>76707.359999999986</v>
      </c>
      <c r="N216" s="113">
        <v>0</v>
      </c>
      <c r="O216" s="113">
        <v>0</v>
      </c>
      <c r="P216" s="113">
        <v>0</v>
      </c>
      <c r="Q216" s="113">
        <f t="shared" si="5"/>
        <v>804449.41999999993</v>
      </c>
      <c r="R216" s="110"/>
      <c r="T216" s="108"/>
      <c r="U216" s="113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804449.41999999993</v>
      </c>
      <c r="V216" s="110"/>
    </row>
    <row r="217" spans="2:22" ht="26" x14ac:dyDescent="0.3">
      <c r="B217" s="108"/>
      <c r="C217" s="111" t="s">
        <v>256</v>
      </c>
      <c r="D217" s="112" t="s">
        <v>518</v>
      </c>
      <c r="E217" s="113">
        <v>48923.87</v>
      </c>
      <c r="F217" s="113">
        <v>1392180.8800000001</v>
      </c>
      <c r="G217" s="113">
        <v>131420.84000000003</v>
      </c>
      <c r="H217" s="113">
        <v>164895.54999999999</v>
      </c>
      <c r="I217" s="113">
        <v>213074.74</v>
      </c>
      <c r="J217" s="113">
        <v>317017.45</v>
      </c>
      <c r="K217" s="113">
        <v>163351.11000000002</v>
      </c>
      <c r="L217" s="113">
        <v>112289.69999999998</v>
      </c>
      <c r="M217" s="113">
        <v>156818.38</v>
      </c>
      <c r="N217" s="113">
        <v>0</v>
      </c>
      <c r="O217" s="113">
        <v>0</v>
      </c>
      <c r="P217" s="113">
        <v>0</v>
      </c>
      <c r="Q217" s="113">
        <f t="shared" si="5"/>
        <v>2699972.5200000005</v>
      </c>
      <c r="R217" s="110"/>
      <c r="T217" s="108"/>
      <c r="U217" s="113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2699972.5200000005</v>
      </c>
      <c r="V217" s="110"/>
    </row>
    <row r="218" spans="2:22" x14ac:dyDescent="0.3">
      <c r="B218" s="108"/>
      <c r="C218" s="111" t="s">
        <v>257</v>
      </c>
      <c r="D218" s="112" t="s">
        <v>520</v>
      </c>
      <c r="E218" s="113">
        <v>60742.559999999998</v>
      </c>
      <c r="F218" s="113">
        <v>115314.12999999999</v>
      </c>
      <c r="G218" s="113">
        <v>145467.75</v>
      </c>
      <c r="H218" s="113">
        <v>131438.81000000003</v>
      </c>
      <c r="I218" s="113">
        <v>141339.15000000002</v>
      </c>
      <c r="J218" s="113">
        <v>121580.48000000001</v>
      </c>
      <c r="K218" s="113">
        <v>120943.30999999997</v>
      </c>
      <c r="L218" s="113">
        <v>121712.93000000002</v>
      </c>
      <c r="M218" s="113">
        <v>131215.23999999996</v>
      </c>
      <c r="N218" s="113">
        <v>0</v>
      </c>
      <c r="O218" s="113">
        <v>0</v>
      </c>
      <c r="P218" s="113">
        <v>0</v>
      </c>
      <c r="Q218" s="113">
        <f t="shared" si="5"/>
        <v>1089754.3599999999</v>
      </c>
      <c r="R218" s="110"/>
      <c r="T218" s="108"/>
      <c r="U218" s="113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1089754.3599999999</v>
      </c>
      <c r="V218" s="110"/>
    </row>
    <row r="219" spans="2:22" x14ac:dyDescent="0.3">
      <c r="B219" s="108"/>
      <c r="C219" s="111" t="s">
        <v>258</v>
      </c>
      <c r="D219" s="112" t="s">
        <v>521</v>
      </c>
      <c r="E219" s="113">
        <v>4552.6900000000005</v>
      </c>
      <c r="F219" s="113">
        <v>10802.009999999998</v>
      </c>
      <c r="G219" s="113">
        <v>15083.539999999997</v>
      </c>
      <c r="H219" s="113">
        <v>11729.36</v>
      </c>
      <c r="I219" s="113">
        <v>12519.949999999997</v>
      </c>
      <c r="J219" s="113">
        <v>13219.47</v>
      </c>
      <c r="K219" s="113">
        <v>11257.130000000001</v>
      </c>
      <c r="L219" s="113">
        <v>11830.680000000002</v>
      </c>
      <c r="M219" s="113">
        <v>12054.900000000001</v>
      </c>
      <c r="N219" s="113">
        <v>0</v>
      </c>
      <c r="O219" s="113">
        <v>0</v>
      </c>
      <c r="P219" s="113">
        <v>0</v>
      </c>
      <c r="Q219" s="113">
        <f t="shared" si="5"/>
        <v>103049.73000000001</v>
      </c>
      <c r="R219" s="110"/>
      <c r="T219" s="108"/>
      <c r="U219" s="113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103049.73000000001</v>
      </c>
      <c r="V219" s="110"/>
    </row>
    <row r="220" spans="2:22" x14ac:dyDescent="0.3">
      <c r="B220" s="108"/>
      <c r="C220" s="111" t="s">
        <v>259</v>
      </c>
      <c r="D220" s="112" t="s">
        <v>522</v>
      </c>
      <c r="E220" s="113">
        <v>244775.33999999994</v>
      </c>
      <c r="F220" s="113">
        <v>273246.77</v>
      </c>
      <c r="G220" s="113">
        <v>273842.28999999998</v>
      </c>
      <c r="H220" s="113">
        <v>270801.64999999997</v>
      </c>
      <c r="I220" s="113">
        <v>287559.55</v>
      </c>
      <c r="J220" s="113">
        <v>338926.84</v>
      </c>
      <c r="K220" s="113">
        <v>467826.39</v>
      </c>
      <c r="L220" s="113">
        <v>249005.16</v>
      </c>
      <c r="M220" s="113">
        <v>318221.24</v>
      </c>
      <c r="N220" s="113">
        <v>0</v>
      </c>
      <c r="O220" s="113">
        <v>0</v>
      </c>
      <c r="P220" s="113">
        <v>0</v>
      </c>
      <c r="Q220" s="113">
        <f t="shared" si="5"/>
        <v>2724205.2300000004</v>
      </c>
      <c r="R220" s="110"/>
      <c r="T220" s="108"/>
      <c r="U220" s="113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2724205.2300000004</v>
      </c>
      <c r="V220" s="110"/>
    </row>
    <row r="221" spans="2:22" x14ac:dyDescent="0.3">
      <c r="B221" s="108"/>
      <c r="C221" s="111" t="s">
        <v>260</v>
      </c>
      <c r="D221" s="112" t="s">
        <v>523</v>
      </c>
      <c r="E221" s="113">
        <v>58363.149999999994</v>
      </c>
      <c r="F221" s="113">
        <v>58745</v>
      </c>
      <c r="G221" s="113">
        <v>63195.83</v>
      </c>
      <c r="H221" s="113">
        <v>73520.44</v>
      </c>
      <c r="I221" s="113">
        <v>119368.51</v>
      </c>
      <c r="J221" s="113">
        <v>252649.14</v>
      </c>
      <c r="K221" s="113">
        <v>2854130.8400000003</v>
      </c>
      <c r="L221" s="113">
        <v>1170560.7799999998</v>
      </c>
      <c r="M221" s="113">
        <v>98385.299999999988</v>
      </c>
      <c r="N221" s="113">
        <v>0</v>
      </c>
      <c r="O221" s="113">
        <v>0</v>
      </c>
      <c r="P221" s="113">
        <v>0</v>
      </c>
      <c r="Q221" s="113">
        <f t="shared" si="5"/>
        <v>4748918.9899999993</v>
      </c>
      <c r="R221" s="110"/>
      <c r="T221" s="108"/>
      <c r="U221" s="113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4748918.9899999993</v>
      </c>
      <c r="V221" s="110"/>
    </row>
    <row r="222" spans="2:22" x14ac:dyDescent="0.3">
      <c r="B222" s="108"/>
      <c r="C222" s="111" t="s">
        <v>261</v>
      </c>
      <c r="D222" s="112" t="s">
        <v>524</v>
      </c>
      <c r="E222" s="113">
        <v>55612.290000000023</v>
      </c>
      <c r="F222" s="113">
        <v>66790.280000000028</v>
      </c>
      <c r="G222" s="113">
        <v>133224.41999999998</v>
      </c>
      <c r="H222" s="113">
        <v>122555.20000000001</v>
      </c>
      <c r="I222" s="113">
        <v>123156.45000000001</v>
      </c>
      <c r="J222" s="113">
        <v>165872.04999999999</v>
      </c>
      <c r="K222" s="113">
        <v>197582.57</v>
      </c>
      <c r="L222" s="113">
        <v>74864.189999999988</v>
      </c>
      <c r="M222" s="113">
        <v>102480.40000000001</v>
      </c>
      <c r="N222" s="113">
        <v>0</v>
      </c>
      <c r="O222" s="113">
        <v>0</v>
      </c>
      <c r="P222" s="113">
        <v>0</v>
      </c>
      <c r="Q222" s="113">
        <f t="shared" si="5"/>
        <v>1042137.85</v>
      </c>
      <c r="R222" s="110"/>
      <c r="T222" s="108"/>
      <c r="U222" s="113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1042137.85</v>
      </c>
      <c r="V222" s="110"/>
    </row>
    <row r="223" spans="2:22" x14ac:dyDescent="0.3">
      <c r="B223" s="108"/>
      <c r="C223" s="111" t="s">
        <v>262</v>
      </c>
      <c r="D223" s="112" t="s">
        <v>525</v>
      </c>
      <c r="E223" s="113">
        <v>31164.990000000005</v>
      </c>
      <c r="F223" s="113">
        <v>55532.560000000012</v>
      </c>
      <c r="G223" s="113">
        <v>52058.599999999991</v>
      </c>
      <c r="H223" s="113">
        <v>37292.729999999996</v>
      </c>
      <c r="I223" s="113">
        <v>42234.53</v>
      </c>
      <c r="J223" s="113">
        <v>57446.759999999995</v>
      </c>
      <c r="K223" s="113">
        <v>110925.4</v>
      </c>
      <c r="L223" s="113">
        <v>49448.850000000006</v>
      </c>
      <c r="M223" s="113">
        <v>51813.530000000013</v>
      </c>
      <c r="N223" s="113">
        <v>0</v>
      </c>
      <c r="O223" s="113">
        <v>0</v>
      </c>
      <c r="P223" s="113">
        <v>0</v>
      </c>
      <c r="Q223" s="113">
        <f t="shared" si="5"/>
        <v>487917.94999999995</v>
      </c>
      <c r="R223" s="110"/>
      <c r="T223" s="108"/>
      <c r="U223" s="113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487917.94999999995</v>
      </c>
      <c r="V223" s="110"/>
    </row>
    <row r="224" spans="2:22" x14ac:dyDescent="0.3">
      <c r="B224" s="108"/>
      <c r="C224" s="111" t="s">
        <v>263</v>
      </c>
      <c r="D224" s="112" t="s">
        <v>526</v>
      </c>
      <c r="E224" s="113">
        <v>26301.740000000005</v>
      </c>
      <c r="F224" s="113">
        <v>46327.49</v>
      </c>
      <c r="G224" s="113">
        <v>51966.69</v>
      </c>
      <c r="H224" s="113">
        <v>56254.11</v>
      </c>
      <c r="I224" s="113">
        <v>59094.75</v>
      </c>
      <c r="J224" s="113">
        <v>74752.95</v>
      </c>
      <c r="K224" s="113">
        <v>105378.27999999998</v>
      </c>
      <c r="L224" s="113">
        <v>43262.14</v>
      </c>
      <c r="M224" s="113">
        <v>85289.17</v>
      </c>
      <c r="N224" s="113">
        <v>0</v>
      </c>
      <c r="O224" s="113">
        <v>0</v>
      </c>
      <c r="P224" s="113">
        <v>0</v>
      </c>
      <c r="Q224" s="113">
        <f t="shared" si="5"/>
        <v>548627.32000000007</v>
      </c>
      <c r="R224" s="110"/>
      <c r="T224" s="108"/>
      <c r="U224" s="113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548627.32000000007</v>
      </c>
      <c r="V224" s="110"/>
    </row>
    <row r="225" spans="2:22" ht="26" x14ac:dyDescent="0.3">
      <c r="B225" s="108"/>
      <c r="C225" s="111" t="s">
        <v>264</v>
      </c>
      <c r="D225" s="112" t="s">
        <v>527</v>
      </c>
      <c r="E225" s="113">
        <v>10266.39</v>
      </c>
      <c r="F225" s="113">
        <v>24561.480000000003</v>
      </c>
      <c r="G225" s="113">
        <v>28359.57</v>
      </c>
      <c r="H225" s="113">
        <v>31857.59</v>
      </c>
      <c r="I225" s="113">
        <v>17712.48</v>
      </c>
      <c r="J225" s="113">
        <v>31058.989999999998</v>
      </c>
      <c r="K225" s="113">
        <v>33867.199999999997</v>
      </c>
      <c r="L225" s="113">
        <v>23196.25</v>
      </c>
      <c r="M225" s="113">
        <v>29976.560000000001</v>
      </c>
      <c r="N225" s="113">
        <v>0</v>
      </c>
      <c r="O225" s="113">
        <v>0</v>
      </c>
      <c r="P225" s="113">
        <v>0</v>
      </c>
      <c r="Q225" s="113">
        <f t="shared" si="5"/>
        <v>230856.51</v>
      </c>
      <c r="R225" s="110"/>
      <c r="T225" s="108"/>
      <c r="U225" s="113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230856.51</v>
      </c>
      <c r="V225" s="110"/>
    </row>
    <row r="226" spans="2:22" x14ac:dyDescent="0.3">
      <c r="B226" s="108"/>
      <c r="C226" s="111" t="s">
        <v>265</v>
      </c>
      <c r="D226" s="112" t="s">
        <v>528</v>
      </c>
      <c r="E226" s="113">
        <v>0</v>
      </c>
      <c r="F226" s="113">
        <v>0</v>
      </c>
      <c r="G226" s="113">
        <v>0</v>
      </c>
      <c r="H226" s="113">
        <v>0</v>
      </c>
      <c r="I226" s="113">
        <v>0</v>
      </c>
      <c r="J226" s="113">
        <v>0</v>
      </c>
      <c r="K226" s="113">
        <v>0</v>
      </c>
      <c r="L226" s="113">
        <v>0</v>
      </c>
      <c r="M226" s="113">
        <v>0</v>
      </c>
      <c r="N226" s="113">
        <v>0</v>
      </c>
      <c r="O226" s="113">
        <v>0</v>
      </c>
      <c r="P226" s="113">
        <v>0</v>
      </c>
      <c r="Q226" s="113">
        <f t="shared" si="5"/>
        <v>0</v>
      </c>
      <c r="R226" s="110"/>
      <c r="T226" s="108"/>
      <c r="U226" s="113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0</v>
      </c>
      <c r="V226" s="110"/>
    </row>
    <row r="227" spans="2:22" x14ac:dyDescent="0.3">
      <c r="B227" s="108"/>
      <c r="C227" s="111" t="s">
        <v>266</v>
      </c>
      <c r="D227" s="112" t="s">
        <v>529</v>
      </c>
      <c r="E227" s="113">
        <v>0</v>
      </c>
      <c r="F227" s="113">
        <v>0</v>
      </c>
      <c r="G227" s="113">
        <v>0</v>
      </c>
      <c r="H227" s="113">
        <v>0</v>
      </c>
      <c r="I227" s="113">
        <v>0</v>
      </c>
      <c r="J227" s="113">
        <v>0</v>
      </c>
      <c r="K227" s="113">
        <v>0</v>
      </c>
      <c r="L227" s="113">
        <v>0</v>
      </c>
      <c r="M227" s="113">
        <v>0</v>
      </c>
      <c r="N227" s="113">
        <v>0</v>
      </c>
      <c r="O227" s="113">
        <v>0</v>
      </c>
      <c r="P227" s="113">
        <v>0</v>
      </c>
      <c r="Q227" s="113">
        <f t="shared" si="5"/>
        <v>0</v>
      </c>
      <c r="R227" s="110"/>
      <c r="T227" s="108"/>
      <c r="U227" s="113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0</v>
      </c>
      <c r="V227" s="110"/>
    </row>
    <row r="228" spans="2:22" x14ac:dyDescent="0.3">
      <c r="B228" s="108"/>
      <c r="C228" s="111" t="s">
        <v>267</v>
      </c>
      <c r="D228" s="112" t="s">
        <v>530</v>
      </c>
      <c r="E228" s="113">
        <v>0</v>
      </c>
      <c r="F228" s="113">
        <v>0</v>
      </c>
      <c r="G228" s="113">
        <v>0</v>
      </c>
      <c r="H228" s="113">
        <v>0</v>
      </c>
      <c r="I228" s="113">
        <v>0</v>
      </c>
      <c r="J228" s="113">
        <v>0</v>
      </c>
      <c r="K228" s="113">
        <v>0</v>
      </c>
      <c r="L228" s="113">
        <v>0</v>
      </c>
      <c r="M228" s="113">
        <v>0</v>
      </c>
      <c r="N228" s="113">
        <v>0</v>
      </c>
      <c r="O228" s="113">
        <v>0</v>
      </c>
      <c r="P228" s="113">
        <v>0</v>
      </c>
      <c r="Q228" s="113">
        <f t="shared" si="5"/>
        <v>0</v>
      </c>
      <c r="R228" s="110"/>
      <c r="T228" s="108"/>
      <c r="U228" s="113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0</v>
      </c>
      <c r="V228" s="110"/>
    </row>
    <row r="229" spans="2:22" x14ac:dyDescent="0.3">
      <c r="B229" s="108"/>
      <c r="C229" s="111" t="s">
        <v>268</v>
      </c>
      <c r="D229" s="112" t="s">
        <v>531</v>
      </c>
      <c r="E229" s="113">
        <v>0</v>
      </c>
      <c r="F229" s="113">
        <v>30759.17</v>
      </c>
      <c r="G229" s="113">
        <v>46703.34</v>
      </c>
      <c r="H229" s="113">
        <v>49749.46</v>
      </c>
      <c r="I229" s="113">
        <v>77571.010000000009</v>
      </c>
      <c r="J229" s="113">
        <v>510771.25</v>
      </c>
      <c r="K229" s="113">
        <v>302673.29000000004</v>
      </c>
      <c r="L229" s="113">
        <v>331593.76</v>
      </c>
      <c r="M229" s="113">
        <v>360441.57999999996</v>
      </c>
      <c r="N229" s="113">
        <v>0</v>
      </c>
      <c r="O229" s="113">
        <v>0</v>
      </c>
      <c r="P229" s="113">
        <v>0</v>
      </c>
      <c r="Q229" s="113">
        <f t="shared" si="5"/>
        <v>1710262.8599999999</v>
      </c>
      <c r="R229" s="110"/>
      <c r="T229" s="108"/>
      <c r="U229" s="113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1710262.8599999999</v>
      </c>
      <c r="V229" s="110"/>
    </row>
    <row r="230" spans="2:22" x14ac:dyDescent="0.3">
      <c r="B230" s="108"/>
      <c r="C230" s="111" t="s">
        <v>269</v>
      </c>
      <c r="D230" s="112" t="s">
        <v>530</v>
      </c>
      <c r="E230" s="113">
        <v>0</v>
      </c>
      <c r="F230" s="113">
        <v>0</v>
      </c>
      <c r="G230" s="113">
        <v>400.75</v>
      </c>
      <c r="H230" s="113">
        <v>194375.87</v>
      </c>
      <c r="I230" s="113">
        <v>0</v>
      </c>
      <c r="J230" s="113">
        <v>0</v>
      </c>
      <c r="K230" s="113">
        <v>0</v>
      </c>
      <c r="L230" s="113">
        <v>0</v>
      </c>
      <c r="M230" s="113">
        <v>0</v>
      </c>
      <c r="N230" s="113">
        <v>0</v>
      </c>
      <c r="O230" s="113">
        <v>0</v>
      </c>
      <c r="P230" s="113">
        <v>0</v>
      </c>
      <c r="Q230" s="113">
        <f t="shared" si="5"/>
        <v>194776.62</v>
      </c>
      <c r="R230" s="110"/>
      <c r="T230" s="108"/>
      <c r="U230" s="113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194776.62</v>
      </c>
      <c r="V230" s="110"/>
    </row>
    <row r="231" spans="2:22" x14ac:dyDescent="0.3">
      <c r="B231" s="108"/>
      <c r="C231" s="111" t="s">
        <v>270</v>
      </c>
      <c r="D231" s="112" t="s">
        <v>532</v>
      </c>
      <c r="E231" s="113">
        <v>2790814.6099999994</v>
      </c>
      <c r="F231" s="113">
        <v>2910709.600000001</v>
      </c>
      <c r="G231" s="113">
        <v>2864181.1900000004</v>
      </c>
      <c r="H231" s="113">
        <v>3048742.13</v>
      </c>
      <c r="I231" s="113">
        <v>2965267.8099999982</v>
      </c>
      <c r="J231" s="113">
        <v>2322902.0699999994</v>
      </c>
      <c r="K231" s="113">
        <v>3658417.9799999991</v>
      </c>
      <c r="L231" s="113">
        <v>3199900.1400000006</v>
      </c>
      <c r="M231" s="113">
        <v>2926027.4500000011</v>
      </c>
      <c r="N231" s="113">
        <v>0</v>
      </c>
      <c r="O231" s="113">
        <v>0</v>
      </c>
      <c r="P231" s="113">
        <v>0</v>
      </c>
      <c r="Q231" s="113">
        <f t="shared" si="5"/>
        <v>26686962.980000004</v>
      </c>
      <c r="R231" s="110"/>
      <c r="T231" s="108"/>
      <c r="U231" s="113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26686962.980000004</v>
      </c>
      <c r="V231" s="110"/>
    </row>
    <row r="232" spans="2:22" x14ac:dyDescent="0.3">
      <c r="B232" s="108"/>
      <c r="C232" s="111" t="s">
        <v>271</v>
      </c>
      <c r="D232" s="112" t="s">
        <v>533</v>
      </c>
      <c r="E232" s="113">
        <v>8466568.1499999948</v>
      </c>
      <c r="F232" s="113">
        <v>9352504.9400000107</v>
      </c>
      <c r="G232" s="113">
        <v>9344972.9800000004</v>
      </c>
      <c r="H232" s="113">
        <v>9553378.0399999991</v>
      </c>
      <c r="I232" s="113">
        <v>9562661.549999997</v>
      </c>
      <c r="J232" s="113">
        <v>9286786.9399999976</v>
      </c>
      <c r="K232" s="113">
        <v>8672640.5000000037</v>
      </c>
      <c r="L232" s="113">
        <v>9562159.1399999987</v>
      </c>
      <c r="M232" s="113">
        <v>8773670.7299999967</v>
      </c>
      <c r="N232" s="113">
        <v>0</v>
      </c>
      <c r="O232" s="113">
        <v>0</v>
      </c>
      <c r="P232" s="113">
        <v>0</v>
      </c>
      <c r="Q232" s="113">
        <f t="shared" si="5"/>
        <v>82575342.969999999</v>
      </c>
      <c r="R232" s="110"/>
      <c r="T232" s="108"/>
      <c r="U232" s="113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82575342.969999999</v>
      </c>
      <c r="V232" s="110"/>
    </row>
    <row r="233" spans="2:22" x14ac:dyDescent="0.3">
      <c r="B233" s="108"/>
      <c r="C233" s="111" t="s">
        <v>272</v>
      </c>
      <c r="D233" s="112" t="s">
        <v>534</v>
      </c>
      <c r="E233" s="113">
        <v>3205073.0200000014</v>
      </c>
      <c r="F233" s="113">
        <v>3624472.36</v>
      </c>
      <c r="G233" s="113">
        <v>3625761.5400000014</v>
      </c>
      <c r="H233" s="113">
        <v>3775144.3699999996</v>
      </c>
      <c r="I233" s="113">
        <v>3648443.9200000023</v>
      </c>
      <c r="J233" s="113">
        <v>3305082.2400000007</v>
      </c>
      <c r="K233" s="113">
        <v>3488058.1800000034</v>
      </c>
      <c r="L233" s="113">
        <v>3463194.0000000005</v>
      </c>
      <c r="M233" s="113">
        <v>3790559.629999999</v>
      </c>
      <c r="N233" s="113">
        <v>0</v>
      </c>
      <c r="O233" s="113">
        <v>0</v>
      </c>
      <c r="P233" s="113">
        <v>0</v>
      </c>
      <c r="Q233" s="113">
        <f t="shared" si="5"/>
        <v>31925789.260000009</v>
      </c>
      <c r="R233" s="110"/>
      <c r="T233" s="108"/>
      <c r="U233" s="113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31925789.260000009</v>
      </c>
      <c r="V233" s="110"/>
    </row>
    <row r="234" spans="2:22" x14ac:dyDescent="0.3">
      <c r="B234" s="108"/>
      <c r="C234" s="111" t="s">
        <v>273</v>
      </c>
      <c r="D234" s="112" t="s">
        <v>535</v>
      </c>
      <c r="E234" s="113">
        <v>0</v>
      </c>
      <c r="F234" s="113">
        <v>583996.36</v>
      </c>
      <c r="G234" s="113">
        <v>1263275.03</v>
      </c>
      <c r="H234" s="113">
        <v>1237531.0799999998</v>
      </c>
      <c r="I234" s="113">
        <v>1233437.74</v>
      </c>
      <c r="J234" s="113">
        <v>1213239.0699999998</v>
      </c>
      <c r="K234" s="113">
        <v>1266128.4100000001</v>
      </c>
      <c r="L234" s="113">
        <v>1194271.3700000001</v>
      </c>
      <c r="M234" s="113">
        <v>1208035.6399999999</v>
      </c>
      <c r="N234" s="113">
        <v>0</v>
      </c>
      <c r="O234" s="113">
        <v>0</v>
      </c>
      <c r="P234" s="113">
        <v>0</v>
      </c>
      <c r="Q234" s="113">
        <f t="shared" si="5"/>
        <v>9199914.6999999993</v>
      </c>
      <c r="R234" s="110"/>
      <c r="T234" s="108"/>
      <c r="U234" s="113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9199914.6999999993</v>
      </c>
      <c r="V234" s="110"/>
    </row>
    <row r="235" spans="2:22" x14ac:dyDescent="0.3">
      <c r="B235" s="108"/>
      <c r="C235" s="111" t="s">
        <v>274</v>
      </c>
      <c r="D235" s="112" t="s">
        <v>536</v>
      </c>
      <c r="E235" s="113">
        <v>99663.64</v>
      </c>
      <c r="F235" s="113">
        <v>3019117.8000000003</v>
      </c>
      <c r="G235" s="113">
        <v>3149800.52</v>
      </c>
      <c r="H235" s="113">
        <v>3146504.5100000002</v>
      </c>
      <c r="I235" s="113">
        <v>2784017.13</v>
      </c>
      <c r="J235" s="113">
        <v>3006474.8400000003</v>
      </c>
      <c r="K235" s="113">
        <v>3051001.0700000003</v>
      </c>
      <c r="L235" s="113">
        <v>5865848.0099999998</v>
      </c>
      <c r="M235" s="113">
        <v>3020685.29</v>
      </c>
      <c r="N235" s="113">
        <v>0</v>
      </c>
      <c r="O235" s="113">
        <v>0</v>
      </c>
      <c r="P235" s="113">
        <v>0</v>
      </c>
      <c r="Q235" s="113">
        <f t="shared" si="5"/>
        <v>27143112.810000002</v>
      </c>
      <c r="R235" s="110"/>
      <c r="T235" s="108"/>
      <c r="U235" s="113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27143112.810000002</v>
      </c>
      <c r="V235" s="110"/>
    </row>
    <row r="236" spans="2:22" x14ac:dyDescent="0.3">
      <c r="B236" s="108"/>
      <c r="C236" s="111" t="s">
        <v>275</v>
      </c>
      <c r="D236" s="112" t="s">
        <v>537</v>
      </c>
      <c r="E236" s="113">
        <v>0</v>
      </c>
      <c r="F236" s="113">
        <v>461698.17000000004</v>
      </c>
      <c r="G236" s="113">
        <v>274350.02</v>
      </c>
      <c r="H236" s="113">
        <v>412833.43999999994</v>
      </c>
      <c r="I236" s="113">
        <v>553054.08000000007</v>
      </c>
      <c r="J236" s="113">
        <v>442732.20999999996</v>
      </c>
      <c r="K236" s="113">
        <v>279900.62</v>
      </c>
      <c r="L236" s="113">
        <v>152442.70000000001</v>
      </c>
      <c r="M236" s="113">
        <v>201662.61</v>
      </c>
      <c r="N236" s="113">
        <v>0</v>
      </c>
      <c r="O236" s="113">
        <v>0</v>
      </c>
      <c r="P236" s="113">
        <v>0</v>
      </c>
      <c r="Q236" s="113">
        <f t="shared" si="5"/>
        <v>2778673.85</v>
      </c>
      <c r="R236" s="110"/>
      <c r="T236" s="108"/>
      <c r="U236" s="113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2778673.85</v>
      </c>
      <c r="V236" s="110"/>
    </row>
    <row r="237" spans="2:22" x14ac:dyDescent="0.3">
      <c r="B237" s="108"/>
      <c r="C237" s="111" t="s">
        <v>276</v>
      </c>
      <c r="D237" s="112" t="s">
        <v>538</v>
      </c>
      <c r="E237" s="113">
        <v>228520.88999999998</v>
      </c>
      <c r="F237" s="113">
        <v>1480617.49</v>
      </c>
      <c r="G237" s="113">
        <v>221093.30000000005</v>
      </c>
      <c r="H237" s="113">
        <v>861593</v>
      </c>
      <c r="I237" s="113">
        <v>826938.11</v>
      </c>
      <c r="J237" s="113">
        <v>751346.12999999989</v>
      </c>
      <c r="K237" s="113">
        <v>759437.83000000007</v>
      </c>
      <c r="L237" s="113">
        <v>216764.63</v>
      </c>
      <c r="M237" s="113">
        <v>792019.29</v>
      </c>
      <c r="N237" s="113">
        <v>0</v>
      </c>
      <c r="O237" s="113">
        <v>0</v>
      </c>
      <c r="P237" s="113">
        <v>0</v>
      </c>
      <c r="Q237" s="113">
        <f t="shared" si="5"/>
        <v>6138330.6699999999</v>
      </c>
      <c r="R237" s="110"/>
      <c r="T237" s="108"/>
      <c r="U237" s="113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6138330.6699999999</v>
      </c>
      <c r="V237" s="110"/>
    </row>
    <row r="238" spans="2:22" x14ac:dyDescent="0.3">
      <c r="B238" s="108"/>
      <c r="C238" s="111" t="s">
        <v>277</v>
      </c>
      <c r="D238" s="112" t="s">
        <v>539</v>
      </c>
      <c r="E238" s="113">
        <v>78055.58</v>
      </c>
      <c r="F238" s="113">
        <v>214552.07000000004</v>
      </c>
      <c r="G238" s="113">
        <v>253740.51</v>
      </c>
      <c r="H238" s="113">
        <v>155228.07999999999</v>
      </c>
      <c r="I238" s="113">
        <v>163389.38999999998</v>
      </c>
      <c r="J238" s="113">
        <v>266416.37</v>
      </c>
      <c r="K238" s="113">
        <v>299790.61</v>
      </c>
      <c r="L238" s="113">
        <v>107750.65</v>
      </c>
      <c r="M238" s="113">
        <v>212390.30000000002</v>
      </c>
      <c r="N238" s="113">
        <v>0</v>
      </c>
      <c r="O238" s="113">
        <v>0</v>
      </c>
      <c r="P238" s="113">
        <v>0</v>
      </c>
      <c r="Q238" s="113">
        <f t="shared" si="5"/>
        <v>1751313.5599999998</v>
      </c>
      <c r="R238" s="110"/>
      <c r="T238" s="108"/>
      <c r="U238" s="113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1751313.5599999998</v>
      </c>
      <c r="V238" s="110"/>
    </row>
    <row r="239" spans="2:22" x14ac:dyDescent="0.3">
      <c r="B239" s="108"/>
      <c r="C239" s="111" t="s">
        <v>278</v>
      </c>
      <c r="D239" s="112" t="s">
        <v>540</v>
      </c>
      <c r="E239" s="113">
        <v>0</v>
      </c>
      <c r="F239" s="113">
        <v>109292</v>
      </c>
      <c r="G239" s="113">
        <v>113629.2</v>
      </c>
      <c r="H239" s="113">
        <v>2420199.6</v>
      </c>
      <c r="I239" s="113">
        <v>158267.14000000001</v>
      </c>
      <c r="J239" s="113">
        <v>320015.08</v>
      </c>
      <c r="K239" s="113">
        <v>2440064.42</v>
      </c>
      <c r="L239" s="113">
        <v>125267.51999999999</v>
      </c>
      <c r="M239" s="113">
        <v>167973.1</v>
      </c>
      <c r="N239" s="113">
        <v>0</v>
      </c>
      <c r="O239" s="113">
        <v>0</v>
      </c>
      <c r="P239" s="113">
        <v>0</v>
      </c>
      <c r="Q239" s="113">
        <f t="shared" si="5"/>
        <v>5854708.0599999996</v>
      </c>
      <c r="R239" s="110"/>
      <c r="T239" s="108"/>
      <c r="U239" s="113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5854708.0599999996</v>
      </c>
      <c r="V239" s="110"/>
    </row>
    <row r="240" spans="2:22" x14ac:dyDescent="0.3">
      <c r="B240" s="108"/>
      <c r="C240" s="111" t="s">
        <v>279</v>
      </c>
      <c r="D240" s="112" t="s">
        <v>541</v>
      </c>
      <c r="E240" s="113">
        <v>0</v>
      </c>
      <c r="F240" s="113">
        <v>0</v>
      </c>
      <c r="G240" s="113">
        <v>0</v>
      </c>
      <c r="H240" s="113">
        <v>0</v>
      </c>
      <c r="I240" s="113">
        <v>0</v>
      </c>
      <c r="J240" s="113">
        <v>0</v>
      </c>
      <c r="K240" s="113">
        <v>0</v>
      </c>
      <c r="L240" s="113">
        <v>0</v>
      </c>
      <c r="M240" s="113">
        <v>0</v>
      </c>
      <c r="N240" s="113">
        <v>0</v>
      </c>
      <c r="O240" s="113">
        <v>0</v>
      </c>
      <c r="P240" s="113">
        <v>0</v>
      </c>
      <c r="Q240" s="113">
        <f t="shared" si="5"/>
        <v>0</v>
      </c>
      <c r="R240" s="110"/>
      <c r="T240" s="108"/>
      <c r="U240" s="113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0</v>
      </c>
      <c r="V240" s="110"/>
    </row>
    <row r="241" spans="2:22" x14ac:dyDescent="0.3">
      <c r="B241" s="108"/>
      <c r="C241" s="111" t="s">
        <v>280</v>
      </c>
      <c r="D241" s="112" t="s">
        <v>542</v>
      </c>
      <c r="E241" s="113">
        <v>24316.229999999996</v>
      </c>
      <c r="F241" s="113">
        <v>49810.340000000011</v>
      </c>
      <c r="G241" s="113">
        <v>57029.65</v>
      </c>
      <c r="H241" s="113">
        <v>61614.329999999994</v>
      </c>
      <c r="I241" s="113">
        <v>53504.680000000008</v>
      </c>
      <c r="J241" s="113">
        <v>48527.250000000007</v>
      </c>
      <c r="K241" s="113">
        <v>51373.110000000008</v>
      </c>
      <c r="L241" s="113">
        <v>40674.36</v>
      </c>
      <c r="M241" s="113">
        <v>48955.809999999983</v>
      </c>
      <c r="N241" s="113">
        <v>0</v>
      </c>
      <c r="O241" s="113">
        <v>0</v>
      </c>
      <c r="P241" s="113">
        <v>0</v>
      </c>
      <c r="Q241" s="113">
        <f t="shared" si="5"/>
        <v>435805.75999999995</v>
      </c>
      <c r="R241" s="110"/>
      <c r="T241" s="108"/>
      <c r="U241" s="113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435805.75999999995</v>
      </c>
      <c r="V241" s="110"/>
    </row>
    <row r="242" spans="2:22" x14ac:dyDescent="0.3">
      <c r="B242" s="108"/>
      <c r="C242" s="111" t="s">
        <v>281</v>
      </c>
      <c r="D242" s="112" t="s">
        <v>529</v>
      </c>
      <c r="E242" s="113">
        <v>0</v>
      </c>
      <c r="F242" s="113">
        <v>0</v>
      </c>
      <c r="G242" s="113">
        <v>0</v>
      </c>
      <c r="H242" s="113">
        <v>0</v>
      </c>
      <c r="I242" s="113">
        <v>0</v>
      </c>
      <c r="J242" s="113">
        <v>0</v>
      </c>
      <c r="K242" s="113">
        <v>0</v>
      </c>
      <c r="L242" s="113">
        <v>0</v>
      </c>
      <c r="M242" s="113">
        <v>0</v>
      </c>
      <c r="N242" s="113">
        <v>0</v>
      </c>
      <c r="O242" s="113">
        <v>0</v>
      </c>
      <c r="P242" s="113">
        <v>0</v>
      </c>
      <c r="Q242" s="113">
        <f t="shared" si="5"/>
        <v>0</v>
      </c>
      <c r="R242" s="110"/>
      <c r="T242" s="108"/>
      <c r="U242" s="113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0</v>
      </c>
      <c r="V242" s="110"/>
    </row>
    <row r="243" spans="2:22" x14ac:dyDescent="0.3">
      <c r="B243" s="108"/>
      <c r="C243" s="111" t="s">
        <v>282</v>
      </c>
      <c r="D243" s="112" t="s">
        <v>543</v>
      </c>
      <c r="E243" s="113">
        <v>0</v>
      </c>
      <c r="F243" s="113">
        <v>18704.080000000002</v>
      </c>
      <c r="G243" s="113">
        <v>9461.01</v>
      </c>
      <c r="H243" s="113">
        <v>8399.119999999999</v>
      </c>
      <c r="I243" s="113">
        <v>70090.679999999993</v>
      </c>
      <c r="J243" s="113">
        <v>9533.380000000001</v>
      </c>
      <c r="K243" s="113">
        <v>15042.14</v>
      </c>
      <c r="L243" s="113">
        <v>3960</v>
      </c>
      <c r="M243" s="113">
        <v>7980</v>
      </c>
      <c r="N243" s="113">
        <v>0</v>
      </c>
      <c r="O243" s="113">
        <v>0</v>
      </c>
      <c r="P243" s="113">
        <v>0</v>
      </c>
      <c r="Q243" s="113">
        <f t="shared" si="5"/>
        <v>143170.41</v>
      </c>
      <c r="R243" s="110"/>
      <c r="T243" s="108"/>
      <c r="U243" s="113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143170.41</v>
      </c>
      <c r="V243" s="110"/>
    </row>
    <row r="244" spans="2:22" x14ac:dyDescent="0.3">
      <c r="B244" s="108"/>
      <c r="C244" s="111" t="s">
        <v>283</v>
      </c>
      <c r="D244" s="112" t="s">
        <v>544</v>
      </c>
      <c r="E244" s="113">
        <v>9099.7300000000014</v>
      </c>
      <c r="F244" s="113">
        <v>58189.65</v>
      </c>
      <c r="G244" s="113">
        <v>26771.8</v>
      </c>
      <c r="H244" s="113">
        <v>48994.990000000005</v>
      </c>
      <c r="I244" s="113">
        <v>1732440.88</v>
      </c>
      <c r="J244" s="113">
        <v>347499.82000000007</v>
      </c>
      <c r="K244" s="113">
        <v>436259.60000000003</v>
      </c>
      <c r="L244" s="113">
        <v>92915.140000000014</v>
      </c>
      <c r="M244" s="113">
        <v>70888.7</v>
      </c>
      <c r="N244" s="113">
        <v>0</v>
      </c>
      <c r="O244" s="113">
        <v>0</v>
      </c>
      <c r="P244" s="113">
        <v>0</v>
      </c>
      <c r="Q244" s="113">
        <f t="shared" si="5"/>
        <v>2823060.3100000005</v>
      </c>
      <c r="R244" s="110"/>
      <c r="T244" s="108"/>
      <c r="U244" s="113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2823060.3100000005</v>
      </c>
      <c r="V244" s="110"/>
    </row>
    <row r="245" spans="2:22" x14ac:dyDescent="0.3">
      <c r="B245" s="108"/>
      <c r="C245" s="111" t="s">
        <v>284</v>
      </c>
      <c r="D245" s="112" t="s">
        <v>545</v>
      </c>
      <c r="E245" s="113">
        <v>7890.760000000002</v>
      </c>
      <c r="F245" s="113">
        <v>18391.080000000002</v>
      </c>
      <c r="G245" s="113">
        <v>28852.710000000006</v>
      </c>
      <c r="H245" s="113">
        <v>21622.32</v>
      </c>
      <c r="I245" s="113">
        <v>13866.04</v>
      </c>
      <c r="J245" s="113">
        <v>18117.47</v>
      </c>
      <c r="K245" s="113">
        <v>29791.68</v>
      </c>
      <c r="L245" s="113">
        <v>19871.629999999997</v>
      </c>
      <c r="M245" s="113">
        <v>35445.86</v>
      </c>
      <c r="N245" s="113">
        <v>0</v>
      </c>
      <c r="O245" s="113">
        <v>0</v>
      </c>
      <c r="P245" s="113">
        <v>0</v>
      </c>
      <c r="Q245" s="113">
        <f t="shared" si="5"/>
        <v>193849.55</v>
      </c>
      <c r="R245" s="110"/>
      <c r="T245" s="108"/>
      <c r="U245" s="113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193849.55</v>
      </c>
      <c r="V245" s="110"/>
    </row>
    <row r="246" spans="2:22" x14ac:dyDescent="0.3">
      <c r="B246" s="108"/>
      <c r="C246" s="111" t="s">
        <v>285</v>
      </c>
      <c r="D246" s="112" t="s">
        <v>546</v>
      </c>
      <c r="E246" s="113">
        <v>0</v>
      </c>
      <c r="F246" s="113">
        <v>0</v>
      </c>
      <c r="G246" s="113">
        <v>115316.63</v>
      </c>
      <c r="H246" s="113">
        <v>565304</v>
      </c>
      <c r="I246" s="113">
        <v>565314.53</v>
      </c>
      <c r="J246" s="113">
        <v>449494.48</v>
      </c>
      <c r="K246" s="113">
        <v>932852.7</v>
      </c>
      <c r="L246" s="113">
        <v>0</v>
      </c>
      <c r="M246" s="113">
        <v>0</v>
      </c>
      <c r="N246" s="113">
        <v>0</v>
      </c>
      <c r="O246" s="113">
        <v>0</v>
      </c>
      <c r="P246" s="113">
        <v>0</v>
      </c>
      <c r="Q246" s="113">
        <f t="shared" si="5"/>
        <v>2628282.34</v>
      </c>
      <c r="R246" s="110"/>
      <c r="T246" s="108"/>
      <c r="U246" s="113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2628282.34</v>
      </c>
      <c r="V246" s="110"/>
    </row>
    <row r="247" spans="2:22" x14ac:dyDescent="0.3">
      <c r="B247" s="108"/>
      <c r="C247" s="111" t="s">
        <v>286</v>
      </c>
      <c r="D247" s="112" t="s">
        <v>547</v>
      </c>
      <c r="E247" s="113">
        <v>122540.83000000002</v>
      </c>
      <c r="F247" s="113">
        <v>244591.87000000002</v>
      </c>
      <c r="G247" s="113">
        <v>1791447.98</v>
      </c>
      <c r="H247" s="113">
        <v>389069.01</v>
      </c>
      <c r="I247" s="113">
        <v>599569.12</v>
      </c>
      <c r="J247" s="113">
        <v>551159.69999999995</v>
      </c>
      <c r="K247" s="113">
        <v>541527.65999999992</v>
      </c>
      <c r="L247" s="113">
        <v>291489.36000000004</v>
      </c>
      <c r="M247" s="113">
        <v>367985.64999999997</v>
      </c>
      <c r="N247" s="113">
        <v>0</v>
      </c>
      <c r="O247" s="113">
        <v>0</v>
      </c>
      <c r="P247" s="113">
        <v>0</v>
      </c>
      <c r="Q247" s="113">
        <f t="shared" si="5"/>
        <v>4899381.1800000016</v>
      </c>
      <c r="R247" s="110"/>
      <c r="T247" s="108"/>
      <c r="U247" s="113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4899381.1800000016</v>
      </c>
      <c r="V247" s="110"/>
    </row>
    <row r="248" spans="2:22" x14ac:dyDescent="0.3">
      <c r="B248" s="108"/>
      <c r="C248" s="111" t="s">
        <v>287</v>
      </c>
      <c r="D248" s="112" t="s">
        <v>542</v>
      </c>
      <c r="E248" s="113">
        <v>0</v>
      </c>
      <c r="F248" s="113">
        <v>0</v>
      </c>
      <c r="G248" s="113">
        <v>0</v>
      </c>
      <c r="H248" s="113">
        <v>0</v>
      </c>
      <c r="I248" s="113">
        <v>1885.68</v>
      </c>
      <c r="J248" s="113">
        <v>0</v>
      </c>
      <c r="K248" s="113">
        <v>3924.9</v>
      </c>
      <c r="L248" s="113">
        <v>0</v>
      </c>
      <c r="M248" s="113">
        <v>0</v>
      </c>
      <c r="N248" s="113">
        <v>0</v>
      </c>
      <c r="O248" s="113">
        <v>0</v>
      </c>
      <c r="P248" s="113">
        <v>0</v>
      </c>
      <c r="Q248" s="113">
        <f t="shared" si="5"/>
        <v>5810.58</v>
      </c>
      <c r="R248" s="110"/>
      <c r="T248" s="108"/>
      <c r="U248" s="113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5810.58</v>
      </c>
      <c r="V248" s="110"/>
    </row>
    <row r="249" spans="2:22" x14ac:dyDescent="0.3">
      <c r="B249" s="108"/>
      <c r="C249" s="111" t="s">
        <v>288</v>
      </c>
      <c r="D249" s="112" t="s">
        <v>548</v>
      </c>
      <c r="E249" s="113">
        <v>0</v>
      </c>
      <c r="F249" s="113">
        <v>0</v>
      </c>
      <c r="G249" s="113">
        <v>0</v>
      </c>
      <c r="H249" s="113">
        <v>1581.82</v>
      </c>
      <c r="I249" s="113">
        <v>527.96</v>
      </c>
      <c r="J249" s="113">
        <v>330.66999999999996</v>
      </c>
      <c r="K249" s="113">
        <v>455.36</v>
      </c>
      <c r="L249" s="113">
        <v>270.91999999999996</v>
      </c>
      <c r="M249" s="113">
        <v>615.06999999999994</v>
      </c>
      <c r="N249" s="113">
        <v>0</v>
      </c>
      <c r="O249" s="113">
        <v>0</v>
      </c>
      <c r="P249" s="113">
        <v>0</v>
      </c>
      <c r="Q249" s="113">
        <f t="shared" si="5"/>
        <v>3781.8</v>
      </c>
      <c r="R249" s="110"/>
      <c r="T249" s="108"/>
      <c r="U249" s="113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3781.8</v>
      </c>
      <c r="V249" s="110"/>
    </row>
    <row r="250" spans="2:22" x14ac:dyDescent="0.3">
      <c r="B250" s="108"/>
      <c r="C250" s="111" t="s">
        <v>289</v>
      </c>
      <c r="D250" s="112" t="s">
        <v>549</v>
      </c>
      <c r="E250" s="113">
        <v>0</v>
      </c>
      <c r="F250" s="113">
        <v>41247.1</v>
      </c>
      <c r="G250" s="113">
        <v>186971.55</v>
      </c>
      <c r="H250" s="113">
        <v>98674</v>
      </c>
      <c r="I250" s="113">
        <v>54695.43</v>
      </c>
      <c r="J250" s="113">
        <v>239950.42</v>
      </c>
      <c r="K250" s="113">
        <v>458324.07</v>
      </c>
      <c r="L250" s="113">
        <v>341722.44</v>
      </c>
      <c r="M250" s="113">
        <v>129540</v>
      </c>
      <c r="N250" s="113">
        <v>0</v>
      </c>
      <c r="O250" s="113">
        <v>0</v>
      </c>
      <c r="P250" s="113">
        <v>0</v>
      </c>
      <c r="Q250" s="113">
        <f t="shared" si="5"/>
        <v>1551125.01</v>
      </c>
      <c r="R250" s="110"/>
      <c r="T250" s="108"/>
      <c r="U250" s="113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1551125.01</v>
      </c>
      <c r="V250" s="110"/>
    </row>
    <row r="251" spans="2:22" x14ac:dyDescent="0.3">
      <c r="B251" s="108"/>
      <c r="C251" s="111" t="s">
        <v>290</v>
      </c>
      <c r="D251" s="112" t="s">
        <v>550</v>
      </c>
      <c r="E251" s="113">
        <v>257079.19999999998</v>
      </c>
      <c r="F251" s="113">
        <v>460910.16000000003</v>
      </c>
      <c r="G251" s="113">
        <v>681763.16000000015</v>
      </c>
      <c r="H251" s="113">
        <v>493424.72000000009</v>
      </c>
      <c r="I251" s="113">
        <v>563452.49</v>
      </c>
      <c r="J251" s="113">
        <v>710616.91999999993</v>
      </c>
      <c r="K251" s="113">
        <v>697056.08000000007</v>
      </c>
      <c r="L251" s="113">
        <v>771296.62000000034</v>
      </c>
      <c r="M251" s="113">
        <v>716024.69</v>
      </c>
      <c r="N251" s="113">
        <v>0</v>
      </c>
      <c r="O251" s="113">
        <v>0</v>
      </c>
      <c r="P251" s="113">
        <v>0</v>
      </c>
      <c r="Q251" s="113">
        <f t="shared" si="5"/>
        <v>5351624.040000001</v>
      </c>
      <c r="R251" s="110"/>
      <c r="T251" s="108"/>
      <c r="U251" s="113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5351624.040000001</v>
      </c>
      <c r="V251" s="110"/>
    </row>
    <row r="252" spans="2:22" x14ac:dyDescent="0.3">
      <c r="B252" s="108"/>
      <c r="C252" s="111" t="s">
        <v>291</v>
      </c>
      <c r="D252" s="112" t="s">
        <v>551</v>
      </c>
      <c r="E252" s="113">
        <v>0</v>
      </c>
      <c r="F252" s="113">
        <v>0</v>
      </c>
      <c r="G252" s="113">
        <v>0</v>
      </c>
      <c r="H252" s="113">
        <v>5561.09</v>
      </c>
      <c r="I252" s="113">
        <v>12949.15</v>
      </c>
      <c r="J252" s="113">
        <v>0</v>
      </c>
      <c r="K252" s="113">
        <v>857.93000000000006</v>
      </c>
      <c r="L252" s="113">
        <v>681.94</v>
      </c>
      <c r="M252" s="113">
        <v>77.97</v>
      </c>
      <c r="N252" s="113">
        <v>0</v>
      </c>
      <c r="O252" s="113">
        <v>0</v>
      </c>
      <c r="P252" s="113">
        <v>0</v>
      </c>
      <c r="Q252" s="113">
        <f t="shared" si="5"/>
        <v>20128.079999999998</v>
      </c>
      <c r="R252" s="110"/>
      <c r="T252" s="108"/>
      <c r="U252" s="113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20128.079999999998</v>
      </c>
      <c r="V252" s="110"/>
    </row>
    <row r="253" spans="2:22" x14ac:dyDescent="0.3">
      <c r="B253" s="108"/>
      <c r="C253" s="111" t="s">
        <v>292</v>
      </c>
      <c r="D253" s="112" t="s">
        <v>552</v>
      </c>
      <c r="E253" s="113">
        <v>0</v>
      </c>
      <c r="F253" s="113">
        <v>0</v>
      </c>
      <c r="G253" s="113">
        <v>0</v>
      </c>
      <c r="H253" s="113">
        <v>0</v>
      </c>
      <c r="I253" s="113">
        <v>0</v>
      </c>
      <c r="J253" s="113">
        <v>0</v>
      </c>
      <c r="K253" s="113">
        <v>0</v>
      </c>
      <c r="L253" s="113">
        <v>0</v>
      </c>
      <c r="M253" s="113">
        <v>0</v>
      </c>
      <c r="N253" s="113">
        <v>0</v>
      </c>
      <c r="O253" s="113">
        <v>0</v>
      </c>
      <c r="P253" s="113">
        <v>0</v>
      </c>
      <c r="Q253" s="113">
        <f t="shared" si="5"/>
        <v>0</v>
      </c>
      <c r="R253" s="110"/>
      <c r="T253" s="108"/>
      <c r="U253" s="113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0</v>
      </c>
      <c r="V253" s="110"/>
    </row>
    <row r="254" spans="2:22" x14ac:dyDescent="0.3">
      <c r="B254" s="108"/>
      <c r="C254" s="111" t="s">
        <v>293</v>
      </c>
      <c r="D254" s="112" t="s">
        <v>553</v>
      </c>
      <c r="E254" s="113">
        <v>0</v>
      </c>
      <c r="F254" s="113">
        <v>0</v>
      </c>
      <c r="G254" s="113">
        <v>2780.55</v>
      </c>
      <c r="H254" s="113">
        <v>18188.02</v>
      </c>
      <c r="I254" s="113">
        <v>15432.449999999999</v>
      </c>
      <c r="J254" s="113">
        <v>239741.52000000002</v>
      </c>
      <c r="K254" s="113">
        <v>1434</v>
      </c>
      <c r="L254" s="113">
        <v>86613.72</v>
      </c>
      <c r="M254" s="113">
        <v>113000.34</v>
      </c>
      <c r="N254" s="113">
        <v>0</v>
      </c>
      <c r="O254" s="113">
        <v>0</v>
      </c>
      <c r="P254" s="113">
        <v>0</v>
      </c>
      <c r="Q254" s="113">
        <f t="shared" si="5"/>
        <v>477190.6</v>
      </c>
      <c r="R254" s="110"/>
      <c r="T254" s="108"/>
      <c r="U254" s="113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477190.6</v>
      </c>
      <c r="V254" s="110"/>
    </row>
    <row r="255" spans="2:22" x14ac:dyDescent="0.3">
      <c r="B255" s="108"/>
      <c r="C255" s="111" t="s">
        <v>294</v>
      </c>
      <c r="D255" s="112" t="s">
        <v>554</v>
      </c>
      <c r="E255" s="113">
        <v>178098.01999999996</v>
      </c>
      <c r="F255" s="113">
        <v>184710.46000000002</v>
      </c>
      <c r="G255" s="113">
        <v>431381.31999999995</v>
      </c>
      <c r="H255" s="113">
        <v>289146.1399999999</v>
      </c>
      <c r="I255" s="113">
        <v>242591.60999999993</v>
      </c>
      <c r="J255" s="113">
        <v>241065.34999999992</v>
      </c>
      <c r="K255" s="113">
        <v>349716.02999999991</v>
      </c>
      <c r="L255" s="113">
        <v>305512.80000000005</v>
      </c>
      <c r="M255" s="113">
        <v>265142.05</v>
      </c>
      <c r="N255" s="113">
        <v>0</v>
      </c>
      <c r="O255" s="113">
        <v>0</v>
      </c>
      <c r="P255" s="113">
        <v>0</v>
      </c>
      <c r="Q255" s="113">
        <f t="shared" si="5"/>
        <v>2487363.7799999993</v>
      </c>
      <c r="R255" s="110"/>
      <c r="T255" s="108"/>
      <c r="U255" s="113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2487363.7799999993</v>
      </c>
      <c r="V255" s="110"/>
    </row>
    <row r="256" spans="2:22" x14ac:dyDescent="0.3">
      <c r="B256" s="108"/>
      <c r="C256" s="111" t="s">
        <v>295</v>
      </c>
      <c r="D256" s="112" t="s">
        <v>555</v>
      </c>
      <c r="E256" s="113">
        <v>82233.029999999984</v>
      </c>
      <c r="F256" s="113">
        <v>96709.15</v>
      </c>
      <c r="G256" s="113">
        <v>224156.25</v>
      </c>
      <c r="H256" s="113">
        <v>142857.99</v>
      </c>
      <c r="I256" s="113">
        <v>123489.26000000002</v>
      </c>
      <c r="J256" s="113">
        <v>140838.18</v>
      </c>
      <c r="K256" s="113">
        <v>140153.18</v>
      </c>
      <c r="L256" s="113">
        <v>134972.31000000003</v>
      </c>
      <c r="M256" s="113">
        <v>165495.93</v>
      </c>
      <c r="N256" s="113">
        <v>0</v>
      </c>
      <c r="O256" s="113">
        <v>0</v>
      </c>
      <c r="P256" s="113">
        <v>0</v>
      </c>
      <c r="Q256" s="113">
        <f t="shared" si="5"/>
        <v>1250905.2799999998</v>
      </c>
      <c r="R256" s="110"/>
      <c r="T256" s="108"/>
      <c r="U256" s="113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1250905.2799999998</v>
      </c>
      <c r="V256" s="110"/>
    </row>
    <row r="257" spans="2:22" x14ac:dyDescent="0.3">
      <c r="B257" s="108"/>
      <c r="C257" s="111" t="s">
        <v>296</v>
      </c>
      <c r="D257" s="112" t="s">
        <v>556</v>
      </c>
      <c r="E257" s="113">
        <v>39450.800000000003</v>
      </c>
      <c r="F257" s="113">
        <v>70871.320000000007</v>
      </c>
      <c r="G257" s="113">
        <v>93435.50999999998</v>
      </c>
      <c r="H257" s="113">
        <v>88684.389999999985</v>
      </c>
      <c r="I257" s="113">
        <v>67592.87</v>
      </c>
      <c r="J257" s="113">
        <v>72968.62999999999</v>
      </c>
      <c r="K257" s="113">
        <v>76486.73</v>
      </c>
      <c r="L257" s="113">
        <v>83788.759999999995</v>
      </c>
      <c r="M257" s="113">
        <v>97129.32</v>
      </c>
      <c r="N257" s="113">
        <v>0</v>
      </c>
      <c r="O257" s="113">
        <v>0</v>
      </c>
      <c r="P257" s="113">
        <v>0</v>
      </c>
      <c r="Q257" s="113">
        <f t="shared" si="5"/>
        <v>690408.33000000007</v>
      </c>
      <c r="R257" s="110"/>
      <c r="T257" s="108"/>
      <c r="U257" s="113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690408.33000000007</v>
      </c>
      <c r="V257" s="110"/>
    </row>
    <row r="258" spans="2:22" x14ac:dyDescent="0.3">
      <c r="B258" s="108"/>
      <c r="C258" s="111" t="s">
        <v>297</v>
      </c>
      <c r="D258" s="112" t="s">
        <v>557</v>
      </c>
      <c r="E258" s="113">
        <v>119886.56000000004</v>
      </c>
      <c r="F258" s="113">
        <v>145258.70000000007</v>
      </c>
      <c r="G258" s="113">
        <v>186530.48</v>
      </c>
      <c r="H258" s="113">
        <v>163720.99999999994</v>
      </c>
      <c r="I258" s="113">
        <v>171108.12</v>
      </c>
      <c r="J258" s="113">
        <v>216176.58000000005</v>
      </c>
      <c r="K258" s="113">
        <v>175044.07999999996</v>
      </c>
      <c r="L258" s="113">
        <v>188960.74999999994</v>
      </c>
      <c r="M258" s="113">
        <v>180142.31</v>
      </c>
      <c r="N258" s="113">
        <v>0</v>
      </c>
      <c r="O258" s="113">
        <v>0</v>
      </c>
      <c r="P258" s="113">
        <v>0</v>
      </c>
      <c r="Q258" s="113">
        <f t="shared" si="5"/>
        <v>1546828.58</v>
      </c>
      <c r="R258" s="110"/>
      <c r="T258" s="108"/>
      <c r="U258" s="113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1546828.58</v>
      </c>
      <c r="V258" s="110"/>
    </row>
    <row r="259" spans="2:22" x14ac:dyDescent="0.3">
      <c r="B259" s="108"/>
      <c r="C259" s="111" t="s">
        <v>298</v>
      </c>
      <c r="D259" s="112" t="s">
        <v>558</v>
      </c>
      <c r="E259" s="113">
        <v>27954.94000000001</v>
      </c>
      <c r="F259" s="113">
        <v>44448.55</v>
      </c>
      <c r="G259" s="113">
        <v>64632.480000000003</v>
      </c>
      <c r="H259" s="113">
        <v>40556.97</v>
      </c>
      <c r="I259" s="113">
        <v>41796.89</v>
      </c>
      <c r="J259" s="113">
        <v>44994.400000000001</v>
      </c>
      <c r="K259" s="113">
        <v>40980.709999999992</v>
      </c>
      <c r="L259" s="113">
        <v>61492.850000000006</v>
      </c>
      <c r="M259" s="113">
        <v>69788.62</v>
      </c>
      <c r="N259" s="113">
        <v>0</v>
      </c>
      <c r="O259" s="113">
        <v>0</v>
      </c>
      <c r="P259" s="113">
        <v>0</v>
      </c>
      <c r="Q259" s="113">
        <f t="shared" si="5"/>
        <v>436646.41000000003</v>
      </c>
      <c r="R259" s="110"/>
      <c r="T259" s="108"/>
      <c r="U259" s="113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436646.41000000003</v>
      </c>
      <c r="V259" s="110"/>
    </row>
    <row r="260" spans="2:22" x14ac:dyDescent="0.3">
      <c r="B260" s="108"/>
      <c r="C260" s="111" t="s">
        <v>299</v>
      </c>
      <c r="D260" s="112" t="s">
        <v>559</v>
      </c>
      <c r="E260" s="113">
        <v>20000</v>
      </c>
      <c r="F260" s="113">
        <v>16000</v>
      </c>
      <c r="G260" s="113">
        <v>16000</v>
      </c>
      <c r="H260" s="113">
        <v>16000</v>
      </c>
      <c r="I260" s="113">
        <v>16000</v>
      </c>
      <c r="J260" s="113">
        <v>16000</v>
      </c>
      <c r="K260" s="113">
        <v>25000</v>
      </c>
      <c r="L260" s="113">
        <v>23000</v>
      </c>
      <c r="M260" s="113">
        <v>23000</v>
      </c>
      <c r="N260" s="113">
        <v>0</v>
      </c>
      <c r="O260" s="113">
        <v>0</v>
      </c>
      <c r="P260" s="113">
        <v>0</v>
      </c>
      <c r="Q260" s="113">
        <f t="shared" si="5"/>
        <v>171000</v>
      </c>
      <c r="R260" s="110"/>
      <c r="T260" s="108"/>
      <c r="U260" s="113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171000</v>
      </c>
      <c r="V260" s="110"/>
    </row>
    <row r="261" spans="2:22" x14ac:dyDescent="0.3">
      <c r="B261" s="108"/>
      <c r="C261" s="111" t="s">
        <v>300</v>
      </c>
      <c r="D261" s="112" t="s">
        <v>560</v>
      </c>
      <c r="E261" s="113">
        <v>7910.9500000000007</v>
      </c>
      <c r="F261" s="113">
        <v>30169.46</v>
      </c>
      <c r="G261" s="113">
        <v>19064.64</v>
      </c>
      <c r="H261" s="113">
        <v>23075.66</v>
      </c>
      <c r="I261" s="113">
        <v>21112.11</v>
      </c>
      <c r="J261" s="113">
        <v>20670.489999999998</v>
      </c>
      <c r="K261" s="113">
        <v>26485.51</v>
      </c>
      <c r="L261" s="113">
        <v>25873.01</v>
      </c>
      <c r="M261" s="113">
        <v>31236.189999999995</v>
      </c>
      <c r="N261" s="113">
        <v>0</v>
      </c>
      <c r="O261" s="113">
        <v>0</v>
      </c>
      <c r="P261" s="113">
        <v>0</v>
      </c>
      <c r="Q261" s="113">
        <f t="shared" si="5"/>
        <v>205598.02000000002</v>
      </c>
      <c r="R261" s="110"/>
      <c r="T261" s="108"/>
      <c r="U261" s="113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205598.02000000002</v>
      </c>
      <c r="V261" s="110"/>
    </row>
    <row r="262" spans="2:22" x14ac:dyDescent="0.3">
      <c r="B262" s="108"/>
      <c r="C262" s="111" t="s">
        <v>301</v>
      </c>
      <c r="D262" s="112" t="s">
        <v>561</v>
      </c>
      <c r="E262" s="113">
        <v>0</v>
      </c>
      <c r="F262" s="113">
        <v>99998.26</v>
      </c>
      <c r="G262" s="113">
        <v>0</v>
      </c>
      <c r="H262" s="113">
        <v>0</v>
      </c>
      <c r="I262" s="113">
        <v>394679.63</v>
      </c>
      <c r="J262" s="113">
        <v>679402.59</v>
      </c>
      <c r="K262" s="113">
        <v>0</v>
      </c>
      <c r="L262" s="113">
        <v>25109.86</v>
      </c>
      <c r="M262" s="113">
        <v>714109.73</v>
      </c>
      <c r="N262" s="113">
        <v>0</v>
      </c>
      <c r="O262" s="113">
        <v>0</v>
      </c>
      <c r="P262" s="113">
        <v>0</v>
      </c>
      <c r="Q262" s="113">
        <f t="shared" si="5"/>
        <v>1913300.07</v>
      </c>
      <c r="R262" s="110"/>
      <c r="T262" s="108"/>
      <c r="U262" s="113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1913300.07</v>
      </c>
      <c r="V262" s="110"/>
    </row>
    <row r="263" spans="2:22" x14ac:dyDescent="0.3">
      <c r="B263" s="108"/>
      <c r="C263" s="111" t="s">
        <v>302</v>
      </c>
      <c r="D263" s="112" t="s">
        <v>562</v>
      </c>
      <c r="E263" s="113">
        <v>4100.5000000000009</v>
      </c>
      <c r="F263" s="113">
        <v>4642.3100000000013</v>
      </c>
      <c r="G263" s="113">
        <v>5895.1400000000012</v>
      </c>
      <c r="H263" s="113">
        <v>4642.3100000000013</v>
      </c>
      <c r="I263" s="113">
        <v>7108.0599999999995</v>
      </c>
      <c r="J263" s="113">
        <v>5302.7399999999989</v>
      </c>
      <c r="K263" s="113">
        <v>5561.5299999999988</v>
      </c>
      <c r="L263" s="113">
        <v>6383.7</v>
      </c>
      <c r="M263" s="113">
        <v>10248.900000000001</v>
      </c>
      <c r="N263" s="113">
        <v>0</v>
      </c>
      <c r="O263" s="113">
        <v>0</v>
      </c>
      <c r="P263" s="113">
        <v>0</v>
      </c>
      <c r="Q263" s="113">
        <f t="shared" si="5"/>
        <v>53885.189999999995</v>
      </c>
      <c r="R263" s="110"/>
      <c r="T263" s="108"/>
      <c r="U263" s="113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53885.189999999995</v>
      </c>
      <c r="V263" s="110"/>
    </row>
    <row r="264" spans="2:22" x14ac:dyDescent="0.3">
      <c r="B264" s="108"/>
      <c r="C264" s="111" t="s">
        <v>303</v>
      </c>
      <c r="D264" s="112" t="s">
        <v>552</v>
      </c>
      <c r="E264" s="113">
        <v>40716.020000000011</v>
      </c>
      <c r="F264" s="113">
        <v>71388.63</v>
      </c>
      <c r="G264" s="113">
        <v>93819.379999999976</v>
      </c>
      <c r="H264" s="113">
        <v>105400.81999999998</v>
      </c>
      <c r="I264" s="113">
        <v>77106.529999999984</v>
      </c>
      <c r="J264" s="113">
        <v>75587.709999999992</v>
      </c>
      <c r="K264" s="113">
        <v>144752.69999999998</v>
      </c>
      <c r="L264" s="113">
        <v>108801.09</v>
      </c>
      <c r="M264" s="113">
        <v>90809.339999999982</v>
      </c>
      <c r="N264" s="113">
        <v>0</v>
      </c>
      <c r="O264" s="113">
        <v>0</v>
      </c>
      <c r="P264" s="113">
        <v>0</v>
      </c>
      <c r="Q264" s="113">
        <f t="shared" ref="Q264:Q285" si="6">SUM(E264:P264)</f>
        <v>808382.21999999986</v>
      </c>
      <c r="R264" s="110"/>
      <c r="T264" s="108"/>
      <c r="U264" s="113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808382.21999999986</v>
      </c>
      <c r="V264" s="110"/>
    </row>
    <row r="265" spans="2:22" x14ac:dyDescent="0.3">
      <c r="B265" s="108"/>
      <c r="C265" s="111" t="s">
        <v>304</v>
      </c>
      <c r="D265" s="112" t="s">
        <v>563</v>
      </c>
      <c r="E265" s="113">
        <v>0</v>
      </c>
      <c r="F265" s="113">
        <v>36666.68</v>
      </c>
      <c r="G265" s="113">
        <v>18333.330000000002</v>
      </c>
      <c r="H265" s="113">
        <v>18333.330000000002</v>
      </c>
      <c r="I265" s="113">
        <v>18333.330000000002</v>
      </c>
      <c r="J265" s="113">
        <v>18333.330000000002</v>
      </c>
      <c r="K265" s="113">
        <v>27500</v>
      </c>
      <c r="L265" s="113">
        <v>27500</v>
      </c>
      <c r="M265" s="113">
        <v>27500</v>
      </c>
      <c r="N265" s="113">
        <v>0</v>
      </c>
      <c r="O265" s="113">
        <v>0</v>
      </c>
      <c r="P265" s="113">
        <v>0</v>
      </c>
      <c r="Q265" s="113">
        <f t="shared" si="6"/>
        <v>192500</v>
      </c>
      <c r="R265" s="110"/>
      <c r="T265" s="108"/>
      <c r="U265" s="113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192500</v>
      </c>
      <c r="V265" s="110"/>
    </row>
    <row r="266" spans="2:22" x14ac:dyDescent="0.3">
      <c r="B266" s="108"/>
      <c r="C266" s="111" t="s">
        <v>305</v>
      </c>
      <c r="D266" s="112" t="s">
        <v>564</v>
      </c>
      <c r="E266" s="113">
        <v>0</v>
      </c>
      <c r="F266" s="113">
        <v>9649.880000000001</v>
      </c>
      <c r="G266" s="113">
        <v>13162.53</v>
      </c>
      <c r="H266" s="113">
        <v>12977.839999999998</v>
      </c>
      <c r="I266" s="113">
        <v>300932.18</v>
      </c>
      <c r="J266" s="113">
        <v>343084.93</v>
      </c>
      <c r="K266" s="113">
        <v>80780.720000000016</v>
      </c>
      <c r="L266" s="113">
        <v>4329.24</v>
      </c>
      <c r="M266" s="113">
        <v>62854.549999999996</v>
      </c>
      <c r="N266" s="113">
        <v>0</v>
      </c>
      <c r="O266" s="113">
        <v>0</v>
      </c>
      <c r="P266" s="113">
        <v>0</v>
      </c>
      <c r="Q266" s="113">
        <f t="shared" si="6"/>
        <v>827771.87</v>
      </c>
      <c r="R266" s="110"/>
      <c r="T266" s="108"/>
      <c r="U266" s="113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827771.87</v>
      </c>
      <c r="V266" s="110"/>
    </row>
    <row r="267" spans="2:22" x14ac:dyDescent="0.3">
      <c r="B267" s="108"/>
      <c r="C267" s="111" t="s">
        <v>306</v>
      </c>
      <c r="D267" s="112" t="s">
        <v>565</v>
      </c>
      <c r="E267" s="113">
        <v>9946037.3500000034</v>
      </c>
      <c r="F267" s="113">
        <v>28984101.730000012</v>
      </c>
      <c r="G267" s="113">
        <v>22558448.909999989</v>
      </c>
      <c r="H267" s="113">
        <v>24205290.189999994</v>
      </c>
      <c r="I267" s="113">
        <v>24017964.979999989</v>
      </c>
      <c r="J267" s="113">
        <v>24728602.699999996</v>
      </c>
      <c r="K267" s="113">
        <v>30853004.600000005</v>
      </c>
      <c r="L267" s="113">
        <v>27690431.770000011</v>
      </c>
      <c r="M267" s="113">
        <v>27964801.540000007</v>
      </c>
      <c r="N267" s="113">
        <v>0</v>
      </c>
      <c r="O267" s="113">
        <v>0</v>
      </c>
      <c r="P267" s="113">
        <v>0</v>
      </c>
      <c r="Q267" s="113">
        <f t="shared" si="6"/>
        <v>220948683.76999998</v>
      </c>
      <c r="R267" s="110"/>
      <c r="T267" s="108"/>
      <c r="U267" s="113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220948683.76999998</v>
      </c>
      <c r="V267" s="110"/>
    </row>
    <row r="268" spans="2:22" x14ac:dyDescent="0.3">
      <c r="B268" s="108"/>
      <c r="C268" s="111" t="s">
        <v>307</v>
      </c>
      <c r="D268" s="112" t="s">
        <v>566</v>
      </c>
      <c r="E268" s="113">
        <v>944561.01</v>
      </c>
      <c r="F268" s="113">
        <v>2154249.85</v>
      </c>
      <c r="G268" s="113">
        <v>6241185.8799999999</v>
      </c>
      <c r="H268" s="113">
        <v>5477215.5299999993</v>
      </c>
      <c r="I268" s="113">
        <v>5674571.29</v>
      </c>
      <c r="J268" s="113">
        <v>5076219.07</v>
      </c>
      <c r="K268" s="113">
        <v>4554567.01</v>
      </c>
      <c r="L268" s="113">
        <v>5089706.21</v>
      </c>
      <c r="M268" s="113">
        <v>5065365.3000000007</v>
      </c>
      <c r="N268" s="113">
        <v>0</v>
      </c>
      <c r="O268" s="113">
        <v>0</v>
      </c>
      <c r="P268" s="113">
        <v>0</v>
      </c>
      <c r="Q268" s="113">
        <f t="shared" si="6"/>
        <v>40277641.150000006</v>
      </c>
      <c r="R268" s="110"/>
      <c r="T268" s="108"/>
      <c r="U268" s="113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40277641.150000006</v>
      </c>
      <c r="V268" s="110"/>
    </row>
    <row r="269" spans="2:22" x14ac:dyDescent="0.3">
      <c r="B269" s="108"/>
      <c r="C269" s="111" t="s">
        <v>308</v>
      </c>
      <c r="D269" s="112" t="s">
        <v>567</v>
      </c>
      <c r="E269" s="113">
        <v>170746.02000000005</v>
      </c>
      <c r="F269" s="113">
        <v>940699.7699999999</v>
      </c>
      <c r="G269" s="113">
        <v>404866.56000000006</v>
      </c>
      <c r="H269" s="113">
        <v>357865.52</v>
      </c>
      <c r="I269" s="113">
        <v>515644.18000000005</v>
      </c>
      <c r="J269" s="113">
        <v>557117.28</v>
      </c>
      <c r="K269" s="113">
        <v>310440.86</v>
      </c>
      <c r="L269" s="113">
        <v>330374.70999999996</v>
      </c>
      <c r="M269" s="113">
        <v>386383.39999999991</v>
      </c>
      <c r="N269" s="113">
        <v>0</v>
      </c>
      <c r="O269" s="113">
        <v>0</v>
      </c>
      <c r="P269" s="113">
        <v>0</v>
      </c>
      <c r="Q269" s="113">
        <f t="shared" si="6"/>
        <v>3974138.3</v>
      </c>
      <c r="R269" s="110"/>
      <c r="T269" s="108"/>
      <c r="U269" s="113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3974138.3</v>
      </c>
      <c r="V269" s="110"/>
    </row>
    <row r="270" spans="2:22" x14ac:dyDescent="0.3">
      <c r="B270" s="108"/>
      <c r="C270" s="111" t="s">
        <v>309</v>
      </c>
      <c r="D270" s="112" t="s">
        <v>568</v>
      </c>
      <c r="E270" s="113">
        <v>266864.02</v>
      </c>
      <c r="F270" s="113">
        <v>455731.19</v>
      </c>
      <c r="G270" s="113">
        <v>668345.37</v>
      </c>
      <c r="H270" s="113">
        <v>392902.75000000006</v>
      </c>
      <c r="I270" s="113">
        <v>745158.95</v>
      </c>
      <c r="J270" s="113">
        <v>362304.57</v>
      </c>
      <c r="K270" s="113">
        <v>369615.20999999996</v>
      </c>
      <c r="L270" s="113">
        <v>350964.61</v>
      </c>
      <c r="M270" s="113">
        <v>357609.35</v>
      </c>
      <c r="N270" s="113">
        <v>0</v>
      </c>
      <c r="O270" s="113">
        <v>0</v>
      </c>
      <c r="P270" s="113">
        <v>0</v>
      </c>
      <c r="Q270" s="113">
        <f t="shared" si="6"/>
        <v>3969496.02</v>
      </c>
      <c r="R270" s="110"/>
      <c r="T270" s="108"/>
      <c r="U270" s="113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3969496.02</v>
      </c>
      <c r="V270" s="110"/>
    </row>
    <row r="271" spans="2:22" x14ac:dyDescent="0.3">
      <c r="B271" s="108"/>
      <c r="C271" s="111" t="s">
        <v>310</v>
      </c>
      <c r="D271" s="112" t="s">
        <v>569</v>
      </c>
      <c r="E271" s="113">
        <v>0</v>
      </c>
      <c r="F271" s="113">
        <v>228756.47</v>
      </c>
      <c r="G271" s="113">
        <v>526904.80000000005</v>
      </c>
      <c r="H271" s="113">
        <v>72254.19</v>
      </c>
      <c r="I271" s="113">
        <v>540346.41999999993</v>
      </c>
      <c r="J271" s="113">
        <v>314955.13</v>
      </c>
      <c r="K271" s="113">
        <v>259293.93999999997</v>
      </c>
      <c r="L271" s="113">
        <v>150108.73000000001</v>
      </c>
      <c r="M271" s="113">
        <v>192864.19</v>
      </c>
      <c r="N271" s="113">
        <v>0</v>
      </c>
      <c r="O271" s="113">
        <v>0</v>
      </c>
      <c r="P271" s="113">
        <v>0</v>
      </c>
      <c r="Q271" s="113">
        <f t="shared" si="6"/>
        <v>2285483.8699999996</v>
      </c>
      <c r="R271" s="110"/>
      <c r="T271" s="108"/>
      <c r="U271" s="113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2285483.8699999996</v>
      </c>
      <c r="V271" s="110"/>
    </row>
    <row r="272" spans="2:22" x14ac:dyDescent="0.3">
      <c r="B272" s="108"/>
      <c r="C272" s="111" t="s">
        <v>311</v>
      </c>
      <c r="D272" s="112" t="s">
        <v>570</v>
      </c>
      <c r="E272" s="113">
        <v>0.12</v>
      </c>
      <c r="F272" s="113">
        <v>0</v>
      </c>
      <c r="G272" s="113">
        <v>119147.98</v>
      </c>
      <c r="H272" s="113">
        <v>1102654.8400000001</v>
      </c>
      <c r="I272" s="113">
        <v>0</v>
      </c>
      <c r="J272" s="113">
        <v>474945.62</v>
      </c>
      <c r="K272" s="113">
        <v>232597.21</v>
      </c>
      <c r="L272" s="113">
        <v>208583.9</v>
      </c>
      <c r="M272" s="113">
        <v>300293.37</v>
      </c>
      <c r="N272" s="113">
        <v>0</v>
      </c>
      <c r="O272" s="113">
        <v>0</v>
      </c>
      <c r="P272" s="113">
        <v>0</v>
      </c>
      <c r="Q272" s="113">
        <f t="shared" si="6"/>
        <v>2438223.04</v>
      </c>
      <c r="R272" s="110"/>
      <c r="T272" s="108"/>
      <c r="U272" s="113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2438223.04</v>
      </c>
      <c r="V272" s="110"/>
    </row>
    <row r="273" spans="2:22" x14ac:dyDescent="0.3">
      <c r="B273" s="108"/>
      <c r="C273" s="111" t="s">
        <v>312</v>
      </c>
      <c r="D273" s="112" t="s">
        <v>571</v>
      </c>
      <c r="E273" s="113">
        <v>101341.47000000002</v>
      </c>
      <c r="F273" s="113">
        <v>110838.90000000001</v>
      </c>
      <c r="G273" s="113">
        <v>142627.57</v>
      </c>
      <c r="H273" s="113">
        <v>93574.049999999988</v>
      </c>
      <c r="I273" s="113">
        <v>126911.36999999997</v>
      </c>
      <c r="J273" s="113">
        <v>150271.68999999997</v>
      </c>
      <c r="K273" s="113">
        <v>135436.13999999998</v>
      </c>
      <c r="L273" s="113">
        <v>111929.56</v>
      </c>
      <c r="M273" s="113">
        <v>148451.74999999997</v>
      </c>
      <c r="N273" s="113">
        <v>0</v>
      </c>
      <c r="O273" s="113">
        <v>0</v>
      </c>
      <c r="P273" s="113">
        <v>0</v>
      </c>
      <c r="Q273" s="113">
        <f t="shared" si="6"/>
        <v>1121382.5</v>
      </c>
      <c r="R273" s="110"/>
      <c r="T273" s="108"/>
      <c r="U273" s="113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1121382.5</v>
      </c>
      <c r="V273" s="110"/>
    </row>
    <row r="274" spans="2:22" x14ac:dyDescent="0.3">
      <c r="B274" s="108"/>
      <c r="C274" s="111" t="s">
        <v>313</v>
      </c>
      <c r="D274" s="112" t="s">
        <v>572</v>
      </c>
      <c r="E274" s="113">
        <v>42310100.469999991</v>
      </c>
      <c r="F274" s="113">
        <v>43436982.680000052</v>
      </c>
      <c r="G274" s="113">
        <v>43546253.730000019</v>
      </c>
      <c r="H274" s="113">
        <v>43640005.300000042</v>
      </c>
      <c r="I274" s="113">
        <v>43423554.060000069</v>
      </c>
      <c r="J274" s="113">
        <v>46909923.619999982</v>
      </c>
      <c r="K274" s="113">
        <v>47073242.120000012</v>
      </c>
      <c r="L274" s="113">
        <v>47269857.899999976</v>
      </c>
      <c r="M274" s="113">
        <v>47134576.520000026</v>
      </c>
      <c r="N274" s="113">
        <v>0</v>
      </c>
      <c r="O274" s="113">
        <v>0</v>
      </c>
      <c r="P274" s="113">
        <v>0</v>
      </c>
      <c r="Q274" s="113">
        <f t="shared" si="6"/>
        <v>404744496.40000015</v>
      </c>
      <c r="R274" s="110"/>
      <c r="T274" s="108"/>
      <c r="U274" s="113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404744496.40000015</v>
      </c>
      <c r="V274" s="110"/>
    </row>
    <row r="275" spans="2:22" x14ac:dyDescent="0.3">
      <c r="B275" s="108"/>
      <c r="C275" s="111" t="s">
        <v>314</v>
      </c>
      <c r="D275" s="112" t="s">
        <v>573</v>
      </c>
      <c r="E275" s="113">
        <v>58850</v>
      </c>
      <c r="F275" s="113">
        <v>41530</v>
      </c>
      <c r="G275" s="113">
        <v>148400</v>
      </c>
      <c r="H275" s="113">
        <v>6109960</v>
      </c>
      <c r="I275" s="113">
        <v>56600</v>
      </c>
      <c r="J275" s="113">
        <v>47250</v>
      </c>
      <c r="K275" s="113">
        <v>86670</v>
      </c>
      <c r="L275" s="113">
        <v>75250</v>
      </c>
      <c r="M275" s="113">
        <v>69050</v>
      </c>
      <c r="N275" s="113">
        <v>0</v>
      </c>
      <c r="O275" s="113">
        <v>0</v>
      </c>
      <c r="P275" s="113">
        <v>0</v>
      </c>
      <c r="Q275" s="113">
        <f t="shared" si="6"/>
        <v>6693560</v>
      </c>
      <c r="R275" s="110"/>
      <c r="T275" s="108"/>
      <c r="U275" s="113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6693560</v>
      </c>
      <c r="V275" s="110"/>
    </row>
    <row r="276" spans="2:22" x14ac:dyDescent="0.3">
      <c r="B276" s="108"/>
      <c r="C276" s="111" t="s">
        <v>315</v>
      </c>
      <c r="D276" s="112" t="s">
        <v>574</v>
      </c>
      <c r="E276" s="113">
        <v>162295.95999999996</v>
      </c>
      <c r="F276" s="113">
        <v>258770.63999999996</v>
      </c>
      <c r="G276" s="113">
        <v>296888.37000000011</v>
      </c>
      <c r="H276" s="113">
        <v>297525.88</v>
      </c>
      <c r="I276" s="113">
        <v>292770.2</v>
      </c>
      <c r="J276" s="113">
        <v>733716.78</v>
      </c>
      <c r="K276" s="113">
        <v>319767.25000000006</v>
      </c>
      <c r="L276" s="113">
        <v>274321.69</v>
      </c>
      <c r="M276" s="113">
        <v>292662.8</v>
      </c>
      <c r="N276" s="113">
        <v>0</v>
      </c>
      <c r="O276" s="113">
        <v>0</v>
      </c>
      <c r="P276" s="113">
        <v>0</v>
      </c>
      <c r="Q276" s="113">
        <f t="shared" si="6"/>
        <v>2928719.57</v>
      </c>
      <c r="R276" s="110"/>
      <c r="T276" s="108"/>
      <c r="U276" s="113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2928719.57</v>
      </c>
      <c r="V276" s="110"/>
    </row>
    <row r="277" spans="2:22" x14ac:dyDescent="0.3">
      <c r="B277" s="108"/>
      <c r="C277" s="111" t="s">
        <v>316</v>
      </c>
      <c r="D277" s="112" t="s">
        <v>574</v>
      </c>
      <c r="E277" s="113">
        <v>0</v>
      </c>
      <c r="F277" s="113">
        <v>0</v>
      </c>
      <c r="G277" s="113">
        <v>0</v>
      </c>
      <c r="H277" s="113">
        <v>0</v>
      </c>
      <c r="I277" s="113">
        <v>0</v>
      </c>
      <c r="J277" s="113">
        <v>0</v>
      </c>
      <c r="K277" s="113">
        <v>0</v>
      </c>
      <c r="L277" s="113">
        <v>0</v>
      </c>
      <c r="M277" s="113">
        <v>0</v>
      </c>
      <c r="N277" s="113">
        <v>0</v>
      </c>
      <c r="O277" s="113">
        <v>0</v>
      </c>
      <c r="P277" s="113">
        <v>0</v>
      </c>
      <c r="Q277" s="113">
        <f t="shared" si="6"/>
        <v>0</v>
      </c>
      <c r="R277" s="110"/>
      <c r="T277" s="108"/>
      <c r="U277" s="113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0</v>
      </c>
      <c r="V277" s="110"/>
    </row>
    <row r="278" spans="2:22" x14ac:dyDescent="0.3">
      <c r="B278" s="108"/>
      <c r="C278" s="111" t="s">
        <v>317</v>
      </c>
      <c r="D278" s="112" t="s">
        <v>575</v>
      </c>
      <c r="E278" s="113">
        <v>20099.240000000002</v>
      </c>
      <c r="F278" s="113">
        <v>3090</v>
      </c>
      <c r="G278" s="113">
        <v>0</v>
      </c>
      <c r="H278" s="113">
        <v>0</v>
      </c>
      <c r="I278" s="113">
        <v>0</v>
      </c>
      <c r="J278" s="113">
        <v>0</v>
      </c>
      <c r="K278" s="113">
        <v>0</v>
      </c>
      <c r="L278" s="113">
        <v>0</v>
      </c>
      <c r="M278" s="113">
        <v>0</v>
      </c>
      <c r="N278" s="113">
        <v>0</v>
      </c>
      <c r="O278" s="113">
        <v>0</v>
      </c>
      <c r="P278" s="113">
        <v>0</v>
      </c>
      <c r="Q278" s="113">
        <f t="shared" si="6"/>
        <v>23189.24</v>
      </c>
      <c r="R278" s="110"/>
      <c r="T278" s="108"/>
      <c r="U278" s="113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23189.24</v>
      </c>
      <c r="V278" s="110"/>
    </row>
    <row r="279" spans="2:22" x14ac:dyDescent="0.3">
      <c r="B279" s="108"/>
      <c r="C279" s="111" t="s">
        <v>318</v>
      </c>
      <c r="D279" s="112" t="s">
        <v>576</v>
      </c>
      <c r="E279" s="113">
        <v>1059394.8099999994</v>
      </c>
      <c r="F279" s="113">
        <v>1092384.2399999998</v>
      </c>
      <c r="G279" s="113">
        <v>1079079.830000001</v>
      </c>
      <c r="H279" s="113">
        <v>1109857.9500000002</v>
      </c>
      <c r="I279" s="113">
        <v>1156635.0800000026</v>
      </c>
      <c r="J279" s="113">
        <v>1035624.0900000008</v>
      </c>
      <c r="K279" s="113">
        <v>1302449.4700000004</v>
      </c>
      <c r="L279" s="113">
        <v>1056958.3299999991</v>
      </c>
      <c r="M279" s="113">
        <v>1277926.9300000018</v>
      </c>
      <c r="N279" s="113">
        <v>0</v>
      </c>
      <c r="O279" s="113">
        <v>0</v>
      </c>
      <c r="P279" s="113">
        <v>0</v>
      </c>
      <c r="Q279" s="113">
        <f t="shared" si="6"/>
        <v>10170310.730000006</v>
      </c>
      <c r="R279" s="110"/>
      <c r="T279" s="108"/>
      <c r="U279" s="113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10170310.730000006</v>
      </c>
      <c r="V279" s="110"/>
    </row>
    <row r="280" spans="2:22" x14ac:dyDescent="0.3">
      <c r="B280" s="108"/>
      <c r="C280" s="111" t="s">
        <v>319</v>
      </c>
      <c r="D280" s="112" t="s">
        <v>577</v>
      </c>
      <c r="E280" s="113">
        <v>15233870.549999999</v>
      </c>
      <c r="F280" s="113">
        <v>18652412.699999999</v>
      </c>
      <c r="G280" s="113">
        <v>19755591.259999998</v>
      </c>
      <c r="H280" s="113">
        <v>19419297.799999997</v>
      </c>
      <c r="I280" s="113">
        <v>16871451.379999999</v>
      </c>
      <c r="J280" s="113">
        <v>17586306.599999998</v>
      </c>
      <c r="K280" s="113">
        <v>18875664.549999997</v>
      </c>
      <c r="L280" s="113">
        <v>17978541.399999995</v>
      </c>
      <c r="M280" s="113">
        <v>18528321.84</v>
      </c>
      <c r="N280" s="113">
        <v>0</v>
      </c>
      <c r="O280" s="113">
        <v>0</v>
      </c>
      <c r="P280" s="113">
        <v>0</v>
      </c>
      <c r="Q280" s="113">
        <f t="shared" si="6"/>
        <v>162901458.07999998</v>
      </c>
      <c r="R280" s="110"/>
      <c r="T280" s="108"/>
      <c r="U280" s="113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162901458.07999998</v>
      </c>
      <c r="V280" s="110"/>
    </row>
    <row r="281" spans="2:22" x14ac:dyDescent="0.3">
      <c r="B281" s="108"/>
      <c r="C281" s="111" t="s">
        <v>320</v>
      </c>
      <c r="D281" s="112" t="s">
        <v>578</v>
      </c>
      <c r="E281" s="113">
        <v>1524.6899999999998</v>
      </c>
      <c r="F281" s="113">
        <v>4256.53</v>
      </c>
      <c r="G281" s="113">
        <v>4960.37</v>
      </c>
      <c r="H281" s="113">
        <v>4580.25</v>
      </c>
      <c r="I281" s="113">
        <v>4424.6899999999996</v>
      </c>
      <c r="J281" s="113">
        <v>5508.65</v>
      </c>
      <c r="K281" s="113">
        <v>4607.8999999999996</v>
      </c>
      <c r="L281" s="113">
        <v>4592.95</v>
      </c>
      <c r="M281" s="113">
        <v>5273.9000000000005</v>
      </c>
      <c r="N281" s="113">
        <v>0</v>
      </c>
      <c r="O281" s="113">
        <v>0</v>
      </c>
      <c r="P281" s="113">
        <v>0</v>
      </c>
      <c r="Q281" s="113">
        <f t="shared" si="6"/>
        <v>39729.93</v>
      </c>
      <c r="R281" s="110"/>
      <c r="T281" s="108"/>
      <c r="U281" s="113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39729.93</v>
      </c>
      <c r="V281" s="110"/>
    </row>
    <row r="282" spans="2:22" x14ac:dyDescent="0.3">
      <c r="B282" s="108"/>
      <c r="C282" s="111" t="s">
        <v>321</v>
      </c>
      <c r="D282" s="112" t="s">
        <v>579</v>
      </c>
      <c r="E282" s="113">
        <v>17889.14</v>
      </c>
      <c r="F282" s="113">
        <v>21558.82</v>
      </c>
      <c r="G282" s="113">
        <v>27270.970000000005</v>
      </c>
      <c r="H282" s="113">
        <v>20931.949999999997</v>
      </c>
      <c r="I282" s="113">
        <v>31459.130000000005</v>
      </c>
      <c r="J282" s="113">
        <v>27742.800000000003</v>
      </c>
      <c r="K282" s="113">
        <v>21952.04</v>
      </c>
      <c r="L282" s="113">
        <v>26276.050000000003</v>
      </c>
      <c r="M282" s="113">
        <v>21991.79</v>
      </c>
      <c r="N282" s="113">
        <v>0</v>
      </c>
      <c r="O282" s="113">
        <v>0</v>
      </c>
      <c r="P282" s="113">
        <v>0</v>
      </c>
      <c r="Q282" s="113">
        <f t="shared" si="6"/>
        <v>217072.69000000003</v>
      </c>
      <c r="R282" s="110"/>
      <c r="T282" s="108"/>
      <c r="U282" s="113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217072.69000000003</v>
      </c>
      <c r="V282" s="110"/>
    </row>
    <row r="283" spans="2:22" x14ac:dyDescent="0.3">
      <c r="B283" s="108"/>
      <c r="C283" s="111" t="s">
        <v>322</v>
      </c>
      <c r="D283" s="112" t="s">
        <v>580</v>
      </c>
      <c r="E283" s="113">
        <v>0</v>
      </c>
      <c r="F283" s="113">
        <v>16598.11</v>
      </c>
      <c r="G283" s="113">
        <v>0</v>
      </c>
      <c r="H283" s="113">
        <v>259000</v>
      </c>
      <c r="I283" s="113">
        <v>17352.27</v>
      </c>
      <c r="J283" s="113">
        <v>15508.460000000001</v>
      </c>
      <c r="K283" s="113">
        <v>13206.39</v>
      </c>
      <c r="L283" s="113">
        <v>0</v>
      </c>
      <c r="M283" s="113">
        <v>34720.01</v>
      </c>
      <c r="N283" s="113">
        <v>0</v>
      </c>
      <c r="O283" s="113">
        <v>0</v>
      </c>
      <c r="P283" s="113">
        <v>0</v>
      </c>
      <c r="Q283" s="113">
        <f t="shared" si="6"/>
        <v>356385.24000000005</v>
      </c>
      <c r="R283" s="110"/>
      <c r="T283" s="108"/>
      <c r="U283" s="113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356385.24000000005</v>
      </c>
      <c r="V283" s="110"/>
    </row>
    <row r="284" spans="2:22" x14ac:dyDescent="0.3">
      <c r="B284" s="108"/>
      <c r="C284" s="111" t="s">
        <v>323</v>
      </c>
      <c r="D284" s="112" t="s">
        <v>581</v>
      </c>
      <c r="E284" s="113">
        <v>0</v>
      </c>
      <c r="F284" s="113">
        <v>0</v>
      </c>
      <c r="G284" s="113">
        <v>6790.28</v>
      </c>
      <c r="H284" s="113">
        <v>0</v>
      </c>
      <c r="I284" s="113">
        <v>0</v>
      </c>
      <c r="J284" s="113">
        <v>0</v>
      </c>
      <c r="K284" s="113">
        <v>215860.66</v>
      </c>
      <c r="L284" s="113">
        <v>178662.74</v>
      </c>
      <c r="M284" s="113">
        <v>179912.53000000003</v>
      </c>
      <c r="N284" s="113">
        <v>0</v>
      </c>
      <c r="O284" s="113">
        <v>0</v>
      </c>
      <c r="P284" s="113">
        <v>0</v>
      </c>
      <c r="Q284" s="113">
        <f t="shared" si="6"/>
        <v>581226.21</v>
      </c>
      <c r="R284" s="110"/>
      <c r="T284" s="108"/>
      <c r="U284" s="113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581226.21</v>
      </c>
      <c r="V284" s="110"/>
    </row>
    <row r="285" spans="2:22" x14ac:dyDescent="0.3">
      <c r="B285" s="108"/>
      <c r="C285" s="111" t="s">
        <v>324</v>
      </c>
      <c r="D285" s="112" t="s">
        <v>458</v>
      </c>
      <c r="E285" s="113">
        <v>44977.929999999993</v>
      </c>
      <c r="F285" s="113">
        <v>104330.9</v>
      </c>
      <c r="G285" s="113">
        <v>106689.41999999998</v>
      </c>
      <c r="H285" s="113">
        <v>87791.12</v>
      </c>
      <c r="I285" s="113">
        <v>101586.56999999999</v>
      </c>
      <c r="J285" s="113">
        <v>67652.929999999993</v>
      </c>
      <c r="K285" s="113">
        <v>73660.39</v>
      </c>
      <c r="L285" s="113">
        <v>130345.78</v>
      </c>
      <c r="M285" s="113">
        <v>1326568.1199999999</v>
      </c>
      <c r="N285" s="113">
        <v>0</v>
      </c>
      <c r="O285" s="113">
        <v>0</v>
      </c>
      <c r="P285" s="113">
        <v>0</v>
      </c>
      <c r="Q285" s="113">
        <f t="shared" si="6"/>
        <v>2043603.16</v>
      </c>
      <c r="R285" s="110"/>
      <c r="T285" s="108"/>
      <c r="U285" s="113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2043603.16</v>
      </c>
      <c r="V285" s="110"/>
    </row>
    <row r="286" spans="2:22" ht="13.5" thickBot="1" x14ac:dyDescent="0.35">
      <c r="B286" s="86"/>
      <c r="C286" s="114"/>
      <c r="D286" s="115"/>
      <c r="E286" s="116"/>
      <c r="F286" s="116"/>
      <c r="G286" s="116"/>
      <c r="H286" s="116"/>
      <c r="I286" s="116"/>
      <c r="J286" s="116"/>
      <c r="K286" s="116"/>
      <c r="L286" s="116"/>
      <c r="M286" s="116"/>
      <c r="N286" s="116"/>
      <c r="O286" s="116"/>
      <c r="P286" s="116"/>
      <c r="Q286" s="116"/>
      <c r="R286" s="92"/>
      <c r="T286" s="86"/>
      <c r="U286" s="116"/>
      <c r="V286" s="92"/>
    </row>
    <row r="287" spans="2:22" ht="13.5" thickTop="1" x14ac:dyDescent="0.3"/>
    <row r="289" spans="2:22" ht="13.5" thickBot="1" x14ac:dyDescent="0.35"/>
    <row r="290" spans="2:22" s="102" customFormat="1" ht="14" thickTop="1" thickBot="1" x14ac:dyDescent="0.35">
      <c r="B290" s="32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8"/>
      <c r="T290" s="32"/>
      <c r="U290" s="34"/>
      <c r="V290" s="38"/>
    </row>
    <row r="291" spans="2:22" s="102" customFormat="1" ht="19" thickBot="1" x14ac:dyDescent="0.35">
      <c r="B291" s="49"/>
      <c r="C291" s="27"/>
      <c r="D291" s="27"/>
      <c r="E291" s="162" t="s">
        <v>30</v>
      </c>
      <c r="F291" s="163"/>
      <c r="G291" s="163"/>
      <c r="H291" s="163"/>
      <c r="I291" s="163"/>
      <c r="J291" s="163"/>
      <c r="K291" s="163"/>
      <c r="L291" s="163"/>
      <c r="M291" s="163"/>
      <c r="N291" s="163"/>
      <c r="O291" s="163"/>
      <c r="P291" s="163"/>
      <c r="Q291" s="164"/>
      <c r="R291" s="52"/>
      <c r="T291" s="49"/>
      <c r="V291" s="52"/>
    </row>
    <row r="292" spans="2:22" s="102" customFormat="1" x14ac:dyDescent="0.3">
      <c r="B292" s="49"/>
      <c r="C292" s="27"/>
      <c r="D292" s="27"/>
      <c r="E292" s="103" t="s">
        <v>4</v>
      </c>
      <c r="F292" s="103" t="s">
        <v>15</v>
      </c>
      <c r="G292" s="103" t="s">
        <v>16</v>
      </c>
      <c r="H292" s="103" t="s">
        <v>17</v>
      </c>
      <c r="I292" s="103" t="s">
        <v>18</v>
      </c>
      <c r="J292" s="103" t="s">
        <v>19</v>
      </c>
      <c r="K292" s="103" t="s">
        <v>20</v>
      </c>
      <c r="L292" s="103" t="s">
        <v>21</v>
      </c>
      <c r="M292" s="103" t="s">
        <v>22</v>
      </c>
      <c r="N292" s="103" t="s">
        <v>23</v>
      </c>
      <c r="O292" s="103" t="s">
        <v>24</v>
      </c>
      <c r="P292" s="103" t="s">
        <v>25</v>
      </c>
      <c r="Q292" s="103" t="s">
        <v>26</v>
      </c>
      <c r="R292" s="52"/>
      <c r="T292" s="49"/>
      <c r="U292" s="103" t="s">
        <v>26</v>
      </c>
      <c r="V292" s="52"/>
    </row>
    <row r="293" spans="2:22" s="107" customFormat="1" ht="13.5" thickBot="1" x14ac:dyDescent="0.4">
      <c r="B293" s="64"/>
      <c r="C293" s="104" t="s">
        <v>586</v>
      </c>
      <c r="D293" s="105" t="s">
        <v>27</v>
      </c>
      <c r="E293" s="106"/>
      <c r="F293" s="106"/>
      <c r="G293" s="106"/>
      <c r="H293" s="106"/>
      <c r="I293" s="106"/>
      <c r="J293" s="106"/>
      <c r="K293" s="106"/>
      <c r="L293" s="106"/>
      <c r="M293" s="106"/>
      <c r="N293" s="106"/>
      <c r="O293" s="106"/>
      <c r="P293" s="106"/>
      <c r="Q293" s="106"/>
      <c r="R293" s="69"/>
      <c r="T293" s="64"/>
      <c r="U293" s="106"/>
      <c r="V293" s="69"/>
    </row>
    <row r="294" spans="2:22" ht="13.5" thickBot="1" x14ac:dyDescent="0.35">
      <c r="B294" s="108"/>
      <c r="C294" s="168" t="s">
        <v>33</v>
      </c>
      <c r="D294" s="169"/>
      <c r="E294" s="109">
        <f t="shared" ref="E294:Q294" si="7">SUM(E295:E572)</f>
        <v>206358620.59</v>
      </c>
      <c r="F294" s="109">
        <f t="shared" si="7"/>
        <v>201713880.83000001</v>
      </c>
      <c r="G294" s="109">
        <f t="shared" si="7"/>
        <v>213446542.08000004</v>
      </c>
      <c r="H294" s="109">
        <f t="shared" si="7"/>
        <v>223332753.12000003</v>
      </c>
      <c r="I294" s="109">
        <f t="shared" si="7"/>
        <v>292554766.99999994</v>
      </c>
      <c r="J294" s="109">
        <f t="shared" si="7"/>
        <v>208711552.32999995</v>
      </c>
      <c r="K294" s="109">
        <f t="shared" si="7"/>
        <v>278207553.13000017</v>
      </c>
      <c r="L294" s="109">
        <f t="shared" si="7"/>
        <v>217907723.65999997</v>
      </c>
      <c r="M294" s="109">
        <f t="shared" si="7"/>
        <v>231809980.9499999</v>
      </c>
      <c r="N294" s="109">
        <f t="shared" si="7"/>
        <v>238925526.88000003</v>
      </c>
      <c r="O294" s="109">
        <f t="shared" si="7"/>
        <v>280563920.75000012</v>
      </c>
      <c r="P294" s="109">
        <f t="shared" si="7"/>
        <v>259115223.95000002</v>
      </c>
      <c r="Q294" s="109">
        <f t="shared" si="7"/>
        <v>2852648045.2699995</v>
      </c>
      <c r="R294" s="110"/>
      <c r="T294" s="108"/>
      <c r="U294" s="109">
        <f>SUM(U295:U572)</f>
        <v>2074043373.6900015</v>
      </c>
      <c r="V294" s="110"/>
    </row>
    <row r="295" spans="2:22" x14ac:dyDescent="0.3">
      <c r="B295" s="108"/>
      <c r="C295" s="111" t="s">
        <v>47</v>
      </c>
      <c r="D295" s="112" t="s">
        <v>325</v>
      </c>
      <c r="E295" s="113">
        <v>598609.28</v>
      </c>
      <c r="F295" s="113">
        <v>597879.28</v>
      </c>
      <c r="G295" s="113">
        <v>597886.29</v>
      </c>
      <c r="H295" s="113">
        <v>36007.94999999999</v>
      </c>
      <c r="I295" s="113">
        <v>36007.94999999999</v>
      </c>
      <c r="J295" s="113">
        <v>36007.94999999999</v>
      </c>
      <c r="K295" s="113">
        <v>36007.94999999999</v>
      </c>
      <c r="L295" s="113">
        <v>36007.94999999999</v>
      </c>
      <c r="M295" s="113">
        <v>36007.94999999999</v>
      </c>
      <c r="N295" s="113">
        <v>36007.94999999999</v>
      </c>
      <c r="O295" s="113">
        <v>36007.94999999999</v>
      </c>
      <c r="P295" s="113">
        <v>35277.729999999996</v>
      </c>
      <c r="Q295" s="113">
        <f t="shared" ref="Q295:Q358" si="8">SUM(E295:P295)</f>
        <v>2117716.1799999997</v>
      </c>
      <c r="R295" s="110"/>
      <c r="T295" s="108"/>
      <c r="U295" s="113">
        <f>IF($E$5=Master!$D$4,E295,
IF($F$5=Master!$D$4,SUM(E295:F295),
IF($G$5=Master!$D$4,SUM(E295:G295),
IF($H$5=Master!$D$4,SUM(E295:H295),
IF($I$5=Master!$D$4,SUM(E295:I295),
IF($J$5=Master!$D$4,SUM(E295:J295),
IF($K$5=Master!$D$4,SUM(E295:K295),
IF($L$5=Master!$D$4,SUM(E295:L295),
IF($M$5=Master!$D$4,SUM(E295:M295),
IF($N$5=Master!$D$4,SUM(E295:N295),
IF($O$5=Master!$D$4,SUM(E295:O295),
IF($P$5=Master!$D$4,SUM(E295:P295),0))))))))))))</f>
        <v>2010422.5499999998</v>
      </c>
      <c r="V295" s="110"/>
    </row>
    <row r="296" spans="2:22" x14ac:dyDescent="0.3">
      <c r="B296" s="108"/>
      <c r="C296" s="111" t="s">
        <v>48</v>
      </c>
      <c r="D296" s="112" t="s">
        <v>326</v>
      </c>
      <c r="E296" s="113">
        <v>3658.42</v>
      </c>
      <c r="F296" s="113">
        <v>3658.42</v>
      </c>
      <c r="G296" s="113">
        <v>3658.42</v>
      </c>
      <c r="H296" s="113">
        <v>3658.42</v>
      </c>
      <c r="I296" s="113">
        <v>3658.42</v>
      </c>
      <c r="J296" s="113">
        <v>3658.42</v>
      </c>
      <c r="K296" s="113">
        <v>3658.42</v>
      </c>
      <c r="L296" s="113">
        <v>3658.42</v>
      </c>
      <c r="M296" s="113">
        <v>3658.42</v>
      </c>
      <c r="N296" s="113">
        <v>3658.42</v>
      </c>
      <c r="O296" s="113">
        <v>3658.42</v>
      </c>
      <c r="P296" s="113">
        <v>3658.38</v>
      </c>
      <c r="Q296" s="113">
        <f t="shared" si="8"/>
        <v>43900.999999999985</v>
      </c>
      <c r="R296" s="110"/>
      <c r="T296" s="108"/>
      <c r="U296" s="113">
        <f>IF($E$5=Master!$D$4,E296,
IF($F$5=Master!$D$4,SUM(E296:F296),
IF($G$5=Master!$D$4,SUM(E296:G296),
IF($H$5=Master!$D$4,SUM(E296:H296),
IF($I$5=Master!$D$4,SUM(E296:I296),
IF($J$5=Master!$D$4,SUM(E296:J296),
IF($K$5=Master!$D$4,SUM(E296:K296),
IF($L$5=Master!$D$4,SUM(E296:L296),
IF($M$5=Master!$D$4,SUM(E296:M296),
IF($N$5=Master!$D$4,SUM(E296:N296),
IF($O$5=Master!$D$4,SUM(E296:O296),
IF($P$5=Master!$D$4,SUM(E296:P296),0))))))))))))</f>
        <v>32925.779999999992</v>
      </c>
      <c r="V296" s="110"/>
    </row>
    <row r="297" spans="2:22" x14ac:dyDescent="0.3">
      <c r="B297" s="108"/>
      <c r="C297" s="111" t="s">
        <v>49</v>
      </c>
      <c r="D297" s="112" t="s">
        <v>327</v>
      </c>
      <c r="E297" s="113">
        <v>92007.640000000014</v>
      </c>
      <c r="F297" s="113">
        <v>98747.6</v>
      </c>
      <c r="G297" s="113">
        <v>95006.27</v>
      </c>
      <c r="H297" s="113">
        <v>93776.230000000025</v>
      </c>
      <c r="I297" s="113">
        <v>85416.560000000027</v>
      </c>
      <c r="J297" s="113">
        <v>83679.630000000019</v>
      </c>
      <c r="K297" s="113">
        <v>127386.26000000001</v>
      </c>
      <c r="L297" s="113">
        <v>127386.26000000001</v>
      </c>
      <c r="M297" s="113">
        <v>117699.59000000001</v>
      </c>
      <c r="N297" s="113">
        <v>115366.26000000001</v>
      </c>
      <c r="O297" s="113">
        <v>114125.26000000001</v>
      </c>
      <c r="P297" s="113">
        <v>112157.8</v>
      </c>
      <c r="Q297" s="113">
        <f t="shared" si="8"/>
        <v>1262755.3600000001</v>
      </c>
      <c r="R297" s="110"/>
      <c r="T297" s="108"/>
      <c r="U297" s="113">
        <f>IF($E$5=Master!$D$4,E297,
IF($F$5=Master!$D$4,SUM(E297:F297),
IF($G$5=Master!$D$4,SUM(E297:G297),
IF($H$5=Master!$D$4,SUM(E297:H297),
IF($I$5=Master!$D$4,SUM(E297:I297),
IF($J$5=Master!$D$4,SUM(E297:J297),
IF($K$5=Master!$D$4,SUM(E297:K297),
IF($L$5=Master!$D$4,SUM(E297:L297),
IF($M$5=Master!$D$4,SUM(E297:M297),
IF($N$5=Master!$D$4,SUM(E297:N297),
IF($O$5=Master!$D$4,SUM(E297:O297),
IF($P$5=Master!$D$4,SUM(E297:P297),0))))))))))))</f>
        <v>921106.04</v>
      </c>
      <c r="V297" s="110"/>
    </row>
    <row r="298" spans="2:22" x14ac:dyDescent="0.3">
      <c r="B298" s="108"/>
      <c r="C298" s="111" t="s">
        <v>50</v>
      </c>
      <c r="D298" s="112" t="s">
        <v>328</v>
      </c>
      <c r="E298" s="113">
        <v>46844.420000000013</v>
      </c>
      <c r="F298" s="113">
        <v>67604.440000000017</v>
      </c>
      <c r="G298" s="113">
        <v>46371.080000000016</v>
      </c>
      <c r="H298" s="113">
        <v>34821.080000000016</v>
      </c>
      <c r="I298" s="113">
        <v>34221.070000000022</v>
      </c>
      <c r="J298" s="113">
        <v>34220.99000000002</v>
      </c>
      <c r="K298" s="113">
        <v>45980.55000000001</v>
      </c>
      <c r="L298" s="113">
        <v>45648.190000000017</v>
      </c>
      <c r="M298" s="113">
        <v>44429.55000000001</v>
      </c>
      <c r="N298" s="113">
        <v>44155.55000000001</v>
      </c>
      <c r="O298" s="113">
        <v>42855.55000000001</v>
      </c>
      <c r="P298" s="113">
        <v>45171.810000000019</v>
      </c>
      <c r="Q298" s="113">
        <f t="shared" si="8"/>
        <v>532324.28</v>
      </c>
      <c r="R298" s="110"/>
      <c r="T298" s="108"/>
      <c r="U298" s="113">
        <f>IF($E$5=Master!$D$4,E298,
IF($F$5=Master!$D$4,SUM(E298:F298),
IF($G$5=Master!$D$4,SUM(E298:G298),
IF($H$5=Master!$D$4,SUM(E298:H298),
IF($I$5=Master!$D$4,SUM(E298:I298),
IF($J$5=Master!$D$4,SUM(E298:J298),
IF($K$5=Master!$D$4,SUM(E298:K298),
IF($L$5=Master!$D$4,SUM(E298:L298),
IF($M$5=Master!$D$4,SUM(E298:M298),
IF($N$5=Master!$D$4,SUM(E298:N298),
IF($O$5=Master!$D$4,SUM(E298:O298),
IF($P$5=Master!$D$4,SUM(E298:P298),0))))))))))))</f>
        <v>400141.37000000005</v>
      </c>
      <c r="V298" s="110"/>
    </row>
    <row r="299" spans="2:22" x14ac:dyDescent="0.3">
      <c r="B299" s="108"/>
      <c r="C299" s="111" t="s">
        <v>51</v>
      </c>
      <c r="D299" s="112" t="s">
        <v>329</v>
      </c>
      <c r="E299" s="113">
        <v>135344.15999999995</v>
      </c>
      <c r="F299" s="113">
        <v>135344.15999999995</v>
      </c>
      <c r="G299" s="113">
        <v>135344.17999999996</v>
      </c>
      <c r="H299" s="113">
        <v>135344.15999999995</v>
      </c>
      <c r="I299" s="113">
        <v>153992.25999999992</v>
      </c>
      <c r="J299" s="113">
        <v>134224.23999999996</v>
      </c>
      <c r="K299" s="113">
        <v>154860.07999999996</v>
      </c>
      <c r="L299" s="113">
        <v>154860.08999999997</v>
      </c>
      <c r="M299" s="113">
        <v>154860.12</v>
      </c>
      <c r="N299" s="113">
        <v>153517.06</v>
      </c>
      <c r="O299" s="113">
        <v>153517.12</v>
      </c>
      <c r="P299" s="113">
        <v>153397.18</v>
      </c>
      <c r="Q299" s="113">
        <f t="shared" si="8"/>
        <v>1754604.8099999998</v>
      </c>
      <c r="R299" s="110"/>
      <c r="T299" s="108"/>
      <c r="U299" s="113">
        <f>IF($E$5=Master!$D$4,E299,
IF($F$5=Master!$D$4,SUM(E299:F299),
IF($G$5=Master!$D$4,SUM(E299:G299),
IF($H$5=Master!$D$4,SUM(E299:H299),
IF($I$5=Master!$D$4,SUM(E299:I299),
IF($J$5=Master!$D$4,SUM(E299:J299),
IF($K$5=Master!$D$4,SUM(E299:K299),
IF($L$5=Master!$D$4,SUM(E299:L299),
IF($M$5=Master!$D$4,SUM(E299:M299),
IF($N$5=Master!$D$4,SUM(E299:N299),
IF($O$5=Master!$D$4,SUM(E299:O299),
IF($P$5=Master!$D$4,SUM(E299:P299),0))))))))))))</f>
        <v>1294173.4499999997</v>
      </c>
      <c r="V299" s="110"/>
    </row>
    <row r="300" spans="2:22" x14ac:dyDescent="0.3">
      <c r="B300" s="108"/>
      <c r="C300" s="111" t="s">
        <v>52</v>
      </c>
      <c r="D300" s="112" t="s">
        <v>330</v>
      </c>
      <c r="E300" s="113">
        <v>512960.87</v>
      </c>
      <c r="F300" s="113">
        <v>530038.65</v>
      </c>
      <c r="G300" s="113">
        <v>533190.87</v>
      </c>
      <c r="H300" s="113">
        <v>525148.87</v>
      </c>
      <c r="I300" s="113">
        <v>524831.12999999989</v>
      </c>
      <c r="J300" s="113">
        <v>537918.87</v>
      </c>
      <c r="K300" s="113">
        <v>559269.31999999995</v>
      </c>
      <c r="L300" s="113">
        <v>559082.02999999991</v>
      </c>
      <c r="M300" s="113">
        <v>559163.78999999992</v>
      </c>
      <c r="N300" s="113">
        <v>549443.05999999994</v>
      </c>
      <c r="O300" s="113">
        <v>564442.62999999989</v>
      </c>
      <c r="P300" s="113">
        <v>563315.09</v>
      </c>
      <c r="Q300" s="113">
        <f t="shared" si="8"/>
        <v>6518805.1799999997</v>
      </c>
      <c r="R300" s="110"/>
      <c r="T300" s="108"/>
      <c r="U300" s="113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4841604.4000000004</v>
      </c>
      <c r="V300" s="110"/>
    </row>
    <row r="301" spans="2:22" ht="26" x14ac:dyDescent="0.3">
      <c r="B301" s="108"/>
      <c r="C301" s="111" t="s">
        <v>53</v>
      </c>
      <c r="D301" s="112" t="s">
        <v>331</v>
      </c>
      <c r="E301" s="113">
        <v>85957.58</v>
      </c>
      <c r="F301" s="113">
        <v>85957.58</v>
      </c>
      <c r="G301" s="113">
        <v>70624.25</v>
      </c>
      <c r="H301" s="113">
        <v>69457.58</v>
      </c>
      <c r="I301" s="113">
        <v>68624.25</v>
      </c>
      <c r="J301" s="113">
        <v>68624.25</v>
      </c>
      <c r="K301" s="113">
        <v>110724.25</v>
      </c>
      <c r="L301" s="113">
        <v>110724.23000000001</v>
      </c>
      <c r="M301" s="113">
        <v>98724.21</v>
      </c>
      <c r="N301" s="113">
        <v>88557.560000000012</v>
      </c>
      <c r="O301" s="113">
        <v>84457.560000000012</v>
      </c>
      <c r="P301" s="113">
        <v>84857.700000000026</v>
      </c>
      <c r="Q301" s="113">
        <f t="shared" si="8"/>
        <v>1027291.0000000001</v>
      </c>
      <c r="R301" s="110"/>
      <c r="T301" s="108"/>
      <c r="U301" s="113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769418.17999999993</v>
      </c>
      <c r="V301" s="110"/>
    </row>
    <row r="302" spans="2:22" x14ac:dyDescent="0.3">
      <c r="B302" s="108"/>
      <c r="C302" s="111" t="s">
        <v>54</v>
      </c>
      <c r="D302" s="112" t="s">
        <v>332</v>
      </c>
      <c r="E302" s="113">
        <v>79994.73</v>
      </c>
      <c r="F302" s="113">
        <v>79994.73</v>
      </c>
      <c r="G302" s="113">
        <v>75202.98</v>
      </c>
      <c r="H302" s="113">
        <v>138452.97999999998</v>
      </c>
      <c r="I302" s="113">
        <v>89299.31</v>
      </c>
      <c r="J302" s="113">
        <v>75202.98</v>
      </c>
      <c r="K302" s="113">
        <v>267717.98</v>
      </c>
      <c r="L302" s="113">
        <v>160074.97999999998</v>
      </c>
      <c r="M302" s="113">
        <v>135690.97999999998</v>
      </c>
      <c r="N302" s="113">
        <v>94524.98</v>
      </c>
      <c r="O302" s="113">
        <v>98141.98000000001</v>
      </c>
      <c r="P302" s="113">
        <v>77067.290000000008</v>
      </c>
      <c r="Q302" s="113">
        <f t="shared" si="8"/>
        <v>1371365.9</v>
      </c>
      <c r="R302" s="110"/>
      <c r="T302" s="108"/>
      <c r="U302" s="113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1101631.6499999999</v>
      </c>
      <c r="V302" s="110"/>
    </row>
    <row r="303" spans="2:22" x14ac:dyDescent="0.3">
      <c r="B303" s="108"/>
      <c r="C303" s="111" t="s">
        <v>55</v>
      </c>
      <c r="D303" s="112" t="s">
        <v>333</v>
      </c>
      <c r="E303" s="113">
        <v>12833.33</v>
      </c>
      <c r="F303" s="113">
        <v>12833.33</v>
      </c>
      <c r="G303" s="113">
        <v>12833.33</v>
      </c>
      <c r="H303" s="113">
        <v>12833.33</v>
      </c>
      <c r="I303" s="113">
        <v>12833.33</v>
      </c>
      <c r="J303" s="113">
        <v>12833.33</v>
      </c>
      <c r="K303" s="113">
        <v>19250</v>
      </c>
      <c r="L303" s="113">
        <v>19250</v>
      </c>
      <c r="M303" s="113">
        <v>19250</v>
      </c>
      <c r="N303" s="113">
        <v>19250</v>
      </c>
      <c r="O303" s="113">
        <v>19250.010000000002</v>
      </c>
      <c r="P303" s="113">
        <v>19250.010000000002</v>
      </c>
      <c r="Q303" s="113">
        <f t="shared" si="8"/>
        <v>192500</v>
      </c>
      <c r="R303" s="110"/>
      <c r="T303" s="108"/>
      <c r="U303" s="113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134749.97999999998</v>
      </c>
      <c r="V303" s="110"/>
    </row>
    <row r="304" spans="2:22" x14ac:dyDescent="0.3">
      <c r="B304" s="108"/>
      <c r="C304" s="111" t="s">
        <v>56</v>
      </c>
      <c r="D304" s="112" t="s">
        <v>334</v>
      </c>
      <c r="E304" s="113">
        <v>90269.58</v>
      </c>
      <c r="F304" s="113">
        <v>88145.36</v>
      </c>
      <c r="G304" s="113">
        <v>88045.36</v>
      </c>
      <c r="H304" s="113">
        <v>88045.36</v>
      </c>
      <c r="I304" s="113">
        <v>86735.360000000001</v>
      </c>
      <c r="J304" s="113">
        <v>88045.36</v>
      </c>
      <c r="K304" s="113">
        <v>106840.88</v>
      </c>
      <c r="L304" s="113">
        <v>106330.88</v>
      </c>
      <c r="M304" s="113">
        <v>107154.62000000001</v>
      </c>
      <c r="N304" s="113">
        <v>107341.66</v>
      </c>
      <c r="O304" s="113">
        <v>107341.68000000001</v>
      </c>
      <c r="P304" s="113">
        <v>115312.76000000001</v>
      </c>
      <c r="Q304" s="113">
        <f t="shared" si="8"/>
        <v>1179608.8600000001</v>
      </c>
      <c r="R304" s="110"/>
      <c r="T304" s="108"/>
      <c r="U304" s="113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849612.76</v>
      </c>
      <c r="V304" s="110"/>
    </row>
    <row r="305" spans="2:22" x14ac:dyDescent="0.3">
      <c r="B305" s="108"/>
      <c r="C305" s="111" t="s">
        <v>57</v>
      </c>
      <c r="D305" s="112" t="s">
        <v>335</v>
      </c>
      <c r="E305" s="113">
        <v>332162.57</v>
      </c>
      <c r="F305" s="113">
        <v>408527.57</v>
      </c>
      <c r="G305" s="113">
        <v>441370.33999999997</v>
      </c>
      <c r="H305" s="113">
        <v>627286.34</v>
      </c>
      <c r="I305" s="113">
        <v>810952.34</v>
      </c>
      <c r="J305" s="113">
        <v>684192.34</v>
      </c>
      <c r="K305" s="113">
        <v>361120.33999999997</v>
      </c>
      <c r="L305" s="113">
        <v>360061.29</v>
      </c>
      <c r="M305" s="113">
        <v>356770.33999999997</v>
      </c>
      <c r="N305" s="113">
        <v>355420.33999999997</v>
      </c>
      <c r="O305" s="113">
        <v>351858.33999999997</v>
      </c>
      <c r="P305" s="113">
        <v>344306.28</v>
      </c>
      <c r="Q305" s="113">
        <f t="shared" si="8"/>
        <v>5434028.4299999997</v>
      </c>
      <c r="R305" s="110"/>
      <c r="T305" s="108"/>
      <c r="U305" s="113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4382443.47</v>
      </c>
      <c r="V305" s="110"/>
    </row>
    <row r="306" spans="2:22" x14ac:dyDescent="0.3">
      <c r="B306" s="108"/>
      <c r="C306" s="111" t="s">
        <v>58</v>
      </c>
      <c r="D306" s="112" t="s">
        <v>336</v>
      </c>
      <c r="E306" s="113">
        <v>372388.77</v>
      </c>
      <c r="F306" s="113">
        <v>525632.99999999988</v>
      </c>
      <c r="G306" s="113">
        <v>499545.77</v>
      </c>
      <c r="H306" s="113">
        <v>484931.43</v>
      </c>
      <c r="I306" s="113">
        <v>614435.42999999993</v>
      </c>
      <c r="J306" s="113">
        <v>612535.42999999993</v>
      </c>
      <c r="K306" s="113">
        <v>447995.43</v>
      </c>
      <c r="L306" s="113">
        <v>393605.43</v>
      </c>
      <c r="M306" s="113">
        <v>391205.43</v>
      </c>
      <c r="N306" s="113">
        <v>389288.57</v>
      </c>
      <c r="O306" s="113">
        <v>388093.02999999997</v>
      </c>
      <c r="P306" s="113">
        <v>399545.57</v>
      </c>
      <c r="Q306" s="113">
        <f t="shared" si="8"/>
        <v>5519203.290000001</v>
      </c>
      <c r="R306" s="110"/>
      <c r="T306" s="108"/>
      <c r="U306" s="113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4342276.12</v>
      </c>
      <c r="V306" s="110"/>
    </row>
    <row r="307" spans="2:22" x14ac:dyDescent="0.3">
      <c r="B307" s="108"/>
      <c r="C307" s="111" t="s">
        <v>59</v>
      </c>
      <c r="D307" s="112" t="s">
        <v>337</v>
      </c>
      <c r="E307" s="113">
        <v>374833.4800000001</v>
      </c>
      <c r="F307" s="113">
        <v>313636.55000000016</v>
      </c>
      <c r="G307" s="113">
        <v>313636.55000000016</v>
      </c>
      <c r="H307" s="113">
        <v>313636.55000000016</v>
      </c>
      <c r="I307" s="113">
        <v>310636.50000000012</v>
      </c>
      <c r="J307" s="113">
        <v>310636.60999999987</v>
      </c>
      <c r="K307" s="113">
        <v>300029.82</v>
      </c>
      <c r="L307" s="113">
        <v>300029.82</v>
      </c>
      <c r="M307" s="113">
        <v>300029.82</v>
      </c>
      <c r="N307" s="113">
        <v>300029.82</v>
      </c>
      <c r="O307" s="113">
        <v>300029.82</v>
      </c>
      <c r="P307" s="113">
        <v>299060.31</v>
      </c>
      <c r="Q307" s="113">
        <f t="shared" si="8"/>
        <v>3736225.65</v>
      </c>
      <c r="R307" s="110"/>
      <c r="T307" s="108"/>
      <c r="U307" s="113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2837105.7</v>
      </c>
      <c r="V307" s="110"/>
    </row>
    <row r="308" spans="2:22" ht="26" x14ac:dyDescent="0.3">
      <c r="B308" s="108"/>
      <c r="C308" s="111" t="s">
        <v>60</v>
      </c>
      <c r="D308" s="112" t="s">
        <v>338</v>
      </c>
      <c r="E308" s="113">
        <v>2055.34</v>
      </c>
      <c r="F308" s="113">
        <v>2055.34</v>
      </c>
      <c r="G308" s="113">
        <v>2055.34</v>
      </c>
      <c r="H308" s="113">
        <v>2055.34</v>
      </c>
      <c r="I308" s="113">
        <v>2055.34</v>
      </c>
      <c r="J308" s="113">
        <v>2055.3000000000002</v>
      </c>
      <c r="K308" s="113">
        <v>2608</v>
      </c>
      <c r="L308" s="113">
        <v>2608</v>
      </c>
      <c r="M308" s="113">
        <v>2608</v>
      </c>
      <c r="N308" s="113">
        <v>2608</v>
      </c>
      <c r="O308" s="113">
        <v>2608</v>
      </c>
      <c r="P308" s="113">
        <v>2608</v>
      </c>
      <c r="Q308" s="113">
        <f t="shared" si="8"/>
        <v>27980</v>
      </c>
      <c r="R308" s="110"/>
      <c r="T308" s="108"/>
      <c r="U308" s="113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20156</v>
      </c>
      <c r="V308" s="110"/>
    </row>
    <row r="309" spans="2:22" x14ac:dyDescent="0.3">
      <c r="B309" s="108"/>
      <c r="C309" s="111" t="s">
        <v>61</v>
      </c>
      <c r="D309" s="112" t="s">
        <v>339</v>
      </c>
      <c r="E309" s="113">
        <v>5746.74</v>
      </c>
      <c r="F309" s="113">
        <v>5746.74</v>
      </c>
      <c r="G309" s="113">
        <v>5746.74</v>
      </c>
      <c r="H309" s="113">
        <v>5746.74</v>
      </c>
      <c r="I309" s="113">
        <v>5746.74</v>
      </c>
      <c r="J309" s="113">
        <v>5746.7799999999988</v>
      </c>
      <c r="K309" s="113">
        <v>8620.08</v>
      </c>
      <c r="L309" s="113">
        <v>8620.08</v>
      </c>
      <c r="M309" s="113">
        <v>8620.08</v>
      </c>
      <c r="N309" s="113">
        <v>8620.08</v>
      </c>
      <c r="O309" s="113">
        <v>8620.08</v>
      </c>
      <c r="P309" s="113">
        <v>8620.119999999999</v>
      </c>
      <c r="Q309" s="113">
        <f t="shared" si="8"/>
        <v>86201</v>
      </c>
      <c r="R309" s="110"/>
      <c r="T309" s="108"/>
      <c r="U309" s="113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60340.72</v>
      </c>
      <c r="V309" s="110"/>
    </row>
    <row r="310" spans="2:22" x14ac:dyDescent="0.3">
      <c r="B310" s="108"/>
      <c r="C310" s="111" t="s">
        <v>62</v>
      </c>
      <c r="D310" s="112" t="s">
        <v>340</v>
      </c>
      <c r="E310" s="113">
        <v>110100.59</v>
      </c>
      <c r="F310" s="113">
        <v>104813.73</v>
      </c>
      <c r="G310" s="113">
        <v>104813.71</v>
      </c>
      <c r="H310" s="113">
        <v>104813.73000000001</v>
      </c>
      <c r="I310" s="113">
        <v>98873.270000000019</v>
      </c>
      <c r="J310" s="113">
        <v>98673.190000000031</v>
      </c>
      <c r="K310" s="113">
        <v>92979.36</v>
      </c>
      <c r="L310" s="113">
        <v>92979.36</v>
      </c>
      <c r="M310" s="113">
        <v>92979.36</v>
      </c>
      <c r="N310" s="113">
        <v>92979.36</v>
      </c>
      <c r="O310" s="113">
        <v>92979.35</v>
      </c>
      <c r="P310" s="113">
        <v>92979.479999999967</v>
      </c>
      <c r="Q310" s="113">
        <f t="shared" si="8"/>
        <v>1179964.49</v>
      </c>
      <c r="R310" s="110"/>
      <c r="T310" s="108"/>
      <c r="U310" s="113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901026.3</v>
      </c>
      <c r="V310" s="110"/>
    </row>
    <row r="311" spans="2:22" x14ac:dyDescent="0.3">
      <c r="B311" s="108"/>
      <c r="C311" s="111" t="s">
        <v>63</v>
      </c>
      <c r="D311" s="112" t="s">
        <v>341</v>
      </c>
      <c r="E311" s="113">
        <v>33350</v>
      </c>
      <c r="F311" s="113">
        <v>33350</v>
      </c>
      <c r="G311" s="113">
        <v>33350</v>
      </c>
      <c r="H311" s="113">
        <v>33350</v>
      </c>
      <c r="I311" s="113">
        <v>33350</v>
      </c>
      <c r="J311" s="113">
        <v>33350</v>
      </c>
      <c r="K311" s="113">
        <v>50399.950000000012</v>
      </c>
      <c r="L311" s="113">
        <v>50399.950000000012</v>
      </c>
      <c r="M311" s="113">
        <v>50399.960000000014</v>
      </c>
      <c r="N311" s="113">
        <v>50399.960000000014</v>
      </c>
      <c r="O311" s="113">
        <v>50399.960000000014</v>
      </c>
      <c r="P311" s="113">
        <v>50401.219999999987</v>
      </c>
      <c r="Q311" s="113">
        <f t="shared" si="8"/>
        <v>502501.00000000006</v>
      </c>
      <c r="R311" s="110"/>
      <c r="T311" s="108"/>
      <c r="U311" s="113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351299.86000000004</v>
      </c>
      <c r="V311" s="110"/>
    </row>
    <row r="312" spans="2:22" x14ac:dyDescent="0.3">
      <c r="B312" s="108"/>
      <c r="C312" s="111" t="s">
        <v>64</v>
      </c>
      <c r="D312" s="112" t="s">
        <v>342</v>
      </c>
      <c r="E312" s="113">
        <v>30283.490000000005</v>
      </c>
      <c r="F312" s="113">
        <v>30383.490000000005</v>
      </c>
      <c r="G312" s="113">
        <v>32483.490000000005</v>
      </c>
      <c r="H312" s="113">
        <v>30441.490000000005</v>
      </c>
      <c r="I312" s="113">
        <v>29933.490000000005</v>
      </c>
      <c r="J312" s="113">
        <v>29232.490000000005</v>
      </c>
      <c r="K312" s="113">
        <v>41722.990000000005</v>
      </c>
      <c r="L312" s="113">
        <v>42046.990000000005</v>
      </c>
      <c r="M312" s="113">
        <v>41819.110000000008</v>
      </c>
      <c r="N312" s="113">
        <v>41052.990000000005</v>
      </c>
      <c r="O312" s="113">
        <v>40952.990000000005</v>
      </c>
      <c r="P312" s="113">
        <v>41229.710000000006</v>
      </c>
      <c r="Q312" s="113">
        <f t="shared" si="8"/>
        <v>431582.71999999997</v>
      </c>
      <c r="R312" s="110"/>
      <c r="T312" s="108"/>
      <c r="U312" s="113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308347.02999999997</v>
      </c>
      <c r="V312" s="110"/>
    </row>
    <row r="313" spans="2:22" x14ac:dyDescent="0.3">
      <c r="B313" s="108"/>
      <c r="C313" s="111" t="s">
        <v>65</v>
      </c>
      <c r="D313" s="112" t="s">
        <v>343</v>
      </c>
      <c r="E313" s="113">
        <v>2522.9199999999996</v>
      </c>
      <c r="F313" s="113">
        <v>2522.9199999999996</v>
      </c>
      <c r="G313" s="113">
        <v>2522.9199999999996</v>
      </c>
      <c r="H313" s="113">
        <v>2522.9199999999996</v>
      </c>
      <c r="I313" s="113">
        <v>2522.9199999999996</v>
      </c>
      <c r="J313" s="113">
        <v>2523.3999999999996</v>
      </c>
      <c r="K313" s="113">
        <v>4220.33</v>
      </c>
      <c r="L313" s="113">
        <v>3693.33</v>
      </c>
      <c r="M313" s="113">
        <v>3693.33</v>
      </c>
      <c r="N313" s="113">
        <v>3693.33</v>
      </c>
      <c r="O313" s="113">
        <v>3693.33</v>
      </c>
      <c r="P313" s="113">
        <v>3718.35</v>
      </c>
      <c r="Q313" s="113">
        <f t="shared" si="8"/>
        <v>37850</v>
      </c>
      <c r="R313" s="110"/>
      <c r="T313" s="108"/>
      <c r="U313" s="113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26744.989999999998</v>
      </c>
      <c r="V313" s="110"/>
    </row>
    <row r="314" spans="2:22" x14ac:dyDescent="0.3">
      <c r="B314" s="108"/>
      <c r="C314" s="111" t="s">
        <v>66</v>
      </c>
      <c r="D314" s="112" t="s">
        <v>344</v>
      </c>
      <c r="E314" s="113">
        <v>933.33</v>
      </c>
      <c r="F314" s="113">
        <v>933.33</v>
      </c>
      <c r="G314" s="113">
        <v>933.33</v>
      </c>
      <c r="H314" s="113">
        <v>933.33</v>
      </c>
      <c r="I314" s="113">
        <v>933.33</v>
      </c>
      <c r="J314" s="113">
        <v>933.35</v>
      </c>
      <c r="K314" s="113">
        <v>1400</v>
      </c>
      <c r="L314" s="113">
        <v>1400</v>
      </c>
      <c r="M314" s="113">
        <v>1400</v>
      </c>
      <c r="N314" s="113">
        <v>1400</v>
      </c>
      <c r="O314" s="113">
        <v>1400</v>
      </c>
      <c r="P314" s="113">
        <v>1400</v>
      </c>
      <c r="Q314" s="113">
        <f t="shared" si="8"/>
        <v>14000</v>
      </c>
      <c r="R314" s="110"/>
      <c r="T314" s="108"/>
      <c r="U314" s="113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9800</v>
      </c>
      <c r="V314" s="110"/>
    </row>
    <row r="315" spans="2:22" x14ac:dyDescent="0.3">
      <c r="B315" s="108"/>
      <c r="C315" s="111" t="s">
        <v>67</v>
      </c>
      <c r="D315" s="112" t="s">
        <v>345</v>
      </c>
      <c r="E315" s="113">
        <v>582082.93999999994</v>
      </c>
      <c r="F315" s="113">
        <v>582083.34000000008</v>
      </c>
      <c r="G315" s="113">
        <v>582083.34000000008</v>
      </c>
      <c r="H315" s="113">
        <v>582083.34000000008</v>
      </c>
      <c r="I315" s="113">
        <v>582083.34000000008</v>
      </c>
      <c r="J315" s="113">
        <v>582083.34000000008</v>
      </c>
      <c r="K315" s="113">
        <v>582083.34000000008</v>
      </c>
      <c r="L315" s="113">
        <v>582083.34000000008</v>
      </c>
      <c r="M315" s="113">
        <v>582083.34000000008</v>
      </c>
      <c r="N315" s="113">
        <v>582083.34000000008</v>
      </c>
      <c r="O315" s="113">
        <v>582083.34000000008</v>
      </c>
      <c r="P315" s="113">
        <v>582083.26</v>
      </c>
      <c r="Q315" s="113">
        <f t="shared" si="8"/>
        <v>6984999.5999999987</v>
      </c>
      <c r="R315" s="110"/>
      <c r="T315" s="108"/>
      <c r="U315" s="113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5238749.6599999992</v>
      </c>
      <c r="V315" s="110"/>
    </row>
    <row r="316" spans="2:22" x14ac:dyDescent="0.3">
      <c r="B316" s="108"/>
      <c r="C316" s="111" t="s">
        <v>68</v>
      </c>
      <c r="D316" s="112" t="s">
        <v>346</v>
      </c>
      <c r="E316" s="113">
        <v>1211767.2899999998</v>
      </c>
      <c r="F316" s="113">
        <v>1135926.8599999999</v>
      </c>
      <c r="G316" s="113">
        <v>1144221.28</v>
      </c>
      <c r="H316" s="113">
        <v>1146736.99</v>
      </c>
      <c r="I316" s="113">
        <v>1149361.9500000004</v>
      </c>
      <c r="J316" s="113">
        <v>1148371.9500000004</v>
      </c>
      <c r="K316" s="113">
        <v>1148422.1100000001</v>
      </c>
      <c r="L316" s="113">
        <v>1149412.1100000001</v>
      </c>
      <c r="M316" s="113">
        <v>1148422.1100000001</v>
      </c>
      <c r="N316" s="113">
        <v>1148422.1100000001</v>
      </c>
      <c r="O316" s="113">
        <v>1148422.1100000001</v>
      </c>
      <c r="P316" s="113">
        <v>1149611.74</v>
      </c>
      <c r="Q316" s="113">
        <f t="shared" si="8"/>
        <v>13829098.609999999</v>
      </c>
      <c r="R316" s="110"/>
      <c r="T316" s="108"/>
      <c r="U316" s="113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10382642.65</v>
      </c>
      <c r="V316" s="110"/>
    </row>
    <row r="317" spans="2:22" x14ac:dyDescent="0.3">
      <c r="B317" s="108"/>
      <c r="C317" s="111" t="s">
        <v>69</v>
      </c>
      <c r="D317" s="112" t="s">
        <v>347</v>
      </c>
      <c r="E317" s="113">
        <v>401158.32999999996</v>
      </c>
      <c r="F317" s="113">
        <v>233474.03000000006</v>
      </c>
      <c r="G317" s="113">
        <v>633476.03000000014</v>
      </c>
      <c r="H317" s="113">
        <v>365552.77999999997</v>
      </c>
      <c r="I317" s="113">
        <v>173051.72000000003</v>
      </c>
      <c r="J317" s="113">
        <v>411551.68999999989</v>
      </c>
      <c r="K317" s="113">
        <v>181333.44</v>
      </c>
      <c r="L317" s="113">
        <v>173114.69</v>
      </c>
      <c r="M317" s="113">
        <v>205114.69</v>
      </c>
      <c r="N317" s="113">
        <v>200114.69</v>
      </c>
      <c r="O317" s="113">
        <v>270114.69</v>
      </c>
      <c r="P317" s="113">
        <v>268722.20999999996</v>
      </c>
      <c r="Q317" s="113">
        <f t="shared" si="8"/>
        <v>3516778.9899999998</v>
      </c>
      <c r="R317" s="110"/>
      <c r="T317" s="108"/>
      <c r="U317" s="113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2777827.4</v>
      </c>
      <c r="V317" s="110"/>
    </row>
    <row r="318" spans="2:22" x14ac:dyDescent="0.3">
      <c r="B318" s="108"/>
      <c r="C318" s="111" t="s">
        <v>70</v>
      </c>
      <c r="D318" s="112" t="s">
        <v>348</v>
      </c>
      <c r="E318" s="113">
        <v>0</v>
      </c>
      <c r="F318" s="113">
        <v>0</v>
      </c>
      <c r="G318" s="113">
        <v>0</v>
      </c>
      <c r="H318" s="113">
        <v>0</v>
      </c>
      <c r="I318" s="113">
        <v>0</v>
      </c>
      <c r="J318" s="113">
        <v>0</v>
      </c>
      <c r="K318" s="113">
        <v>0</v>
      </c>
      <c r="L318" s="113">
        <v>0</v>
      </c>
      <c r="M318" s="113">
        <v>0</v>
      </c>
      <c r="N318" s="113">
        <v>0</v>
      </c>
      <c r="O318" s="113">
        <v>0</v>
      </c>
      <c r="P318" s="113">
        <v>0</v>
      </c>
      <c r="Q318" s="113">
        <f t="shared" si="8"/>
        <v>0</v>
      </c>
      <c r="R318" s="110"/>
      <c r="T318" s="108"/>
      <c r="U318" s="113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0</v>
      </c>
      <c r="V318" s="110"/>
    </row>
    <row r="319" spans="2:22" x14ac:dyDescent="0.3">
      <c r="B319" s="108"/>
      <c r="C319" s="111" t="s">
        <v>71</v>
      </c>
      <c r="D319" s="112" t="s">
        <v>349</v>
      </c>
      <c r="E319" s="113">
        <v>27043.649999999994</v>
      </c>
      <c r="F319" s="113">
        <v>54978.65</v>
      </c>
      <c r="G319" s="113">
        <v>54003.65</v>
      </c>
      <c r="H319" s="113">
        <v>53663.65</v>
      </c>
      <c r="I319" s="113">
        <v>231772.68999999997</v>
      </c>
      <c r="J319" s="113">
        <v>72773.59</v>
      </c>
      <c r="K319" s="113">
        <v>114708.83000000002</v>
      </c>
      <c r="L319" s="113">
        <v>51748.829999999994</v>
      </c>
      <c r="M319" s="113">
        <v>47611.369999999988</v>
      </c>
      <c r="N319" s="113">
        <v>48306.989999999991</v>
      </c>
      <c r="O319" s="113">
        <v>47456.989999999991</v>
      </c>
      <c r="P319" s="113">
        <v>88431.11</v>
      </c>
      <c r="Q319" s="113">
        <f t="shared" si="8"/>
        <v>892499.99999999988</v>
      </c>
      <c r="R319" s="110"/>
      <c r="T319" s="108"/>
      <c r="U319" s="113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708304.90999999992</v>
      </c>
      <c r="V319" s="110"/>
    </row>
    <row r="320" spans="2:22" ht="26" x14ac:dyDescent="0.3">
      <c r="B320" s="108"/>
      <c r="C320" s="111" t="s">
        <v>72</v>
      </c>
      <c r="D320" s="112" t="s">
        <v>350</v>
      </c>
      <c r="E320" s="113">
        <v>12779.16</v>
      </c>
      <c r="F320" s="113">
        <v>6279.16</v>
      </c>
      <c r="G320" s="113">
        <v>6279.16</v>
      </c>
      <c r="H320" s="113">
        <v>6279.16</v>
      </c>
      <c r="I320" s="113">
        <v>6279.16</v>
      </c>
      <c r="J320" s="113">
        <v>6279.16</v>
      </c>
      <c r="K320" s="113">
        <v>10117.83</v>
      </c>
      <c r="L320" s="113">
        <v>10117.83</v>
      </c>
      <c r="M320" s="113">
        <v>10117.83</v>
      </c>
      <c r="N320" s="113">
        <v>10117.83</v>
      </c>
      <c r="O320" s="113">
        <v>10117.83</v>
      </c>
      <c r="P320" s="113">
        <v>10117.890000000001</v>
      </c>
      <c r="Q320" s="113">
        <f t="shared" si="8"/>
        <v>104882.00000000001</v>
      </c>
      <c r="R320" s="110"/>
      <c r="T320" s="108"/>
      <c r="U320" s="113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74528.450000000012</v>
      </c>
      <c r="V320" s="110"/>
    </row>
    <row r="321" spans="2:22" x14ac:dyDescent="0.3">
      <c r="B321" s="108"/>
      <c r="C321" s="111" t="s">
        <v>73</v>
      </c>
      <c r="D321" s="112" t="s">
        <v>351</v>
      </c>
      <c r="E321" s="113">
        <v>142371.30000000002</v>
      </c>
      <c r="F321" s="113">
        <v>161825.85</v>
      </c>
      <c r="G321" s="113">
        <v>1506975.86</v>
      </c>
      <c r="H321" s="113">
        <v>1207975.7600000002</v>
      </c>
      <c r="I321" s="113">
        <v>162975.80000000002</v>
      </c>
      <c r="J321" s="113">
        <v>212975.90000000005</v>
      </c>
      <c r="K321" s="113">
        <v>1058675.8500000001</v>
      </c>
      <c r="L321" s="113">
        <v>162775.85</v>
      </c>
      <c r="M321" s="113">
        <v>162775.85</v>
      </c>
      <c r="N321" s="113">
        <v>598275.85</v>
      </c>
      <c r="O321" s="113">
        <v>721648.85</v>
      </c>
      <c r="P321" s="113">
        <v>163225.49000000002</v>
      </c>
      <c r="Q321" s="113">
        <f t="shared" si="8"/>
        <v>6262478.209999999</v>
      </c>
      <c r="R321" s="110"/>
      <c r="T321" s="108"/>
      <c r="U321" s="113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4779328.0199999996</v>
      </c>
      <c r="V321" s="110"/>
    </row>
    <row r="322" spans="2:22" x14ac:dyDescent="0.3">
      <c r="B322" s="108"/>
      <c r="C322" s="111" t="s">
        <v>74</v>
      </c>
      <c r="D322" s="112" t="s">
        <v>352</v>
      </c>
      <c r="E322" s="113">
        <v>19791.739999999998</v>
      </c>
      <c r="F322" s="113">
        <v>62609.920000000006</v>
      </c>
      <c r="G322" s="113">
        <v>66864.47</v>
      </c>
      <c r="H322" s="113">
        <v>67887.19</v>
      </c>
      <c r="I322" s="113">
        <v>71637.19</v>
      </c>
      <c r="J322" s="113">
        <v>73637.19</v>
      </c>
      <c r="K322" s="113">
        <v>375887.19</v>
      </c>
      <c r="L322" s="113">
        <v>97637.19</v>
      </c>
      <c r="M322" s="113">
        <v>85637.19</v>
      </c>
      <c r="N322" s="113">
        <v>85637.19</v>
      </c>
      <c r="O322" s="113">
        <v>90137.23000000001</v>
      </c>
      <c r="P322" s="113">
        <v>115001.31</v>
      </c>
      <c r="Q322" s="113">
        <f t="shared" si="8"/>
        <v>1212365</v>
      </c>
      <c r="R322" s="110"/>
      <c r="T322" s="108"/>
      <c r="U322" s="113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921589.27</v>
      </c>
      <c r="V322" s="110"/>
    </row>
    <row r="323" spans="2:22" x14ac:dyDescent="0.3">
      <c r="B323" s="108"/>
      <c r="C323" s="111" t="s">
        <v>75</v>
      </c>
      <c r="D323" s="112" t="s">
        <v>353</v>
      </c>
      <c r="E323" s="113">
        <v>0</v>
      </c>
      <c r="F323" s="113">
        <v>0</v>
      </c>
      <c r="G323" s="113">
        <v>0</v>
      </c>
      <c r="H323" s="113">
        <v>0</v>
      </c>
      <c r="I323" s="113">
        <v>0</v>
      </c>
      <c r="J323" s="113">
        <v>0</v>
      </c>
      <c r="K323" s="113">
        <v>0</v>
      </c>
      <c r="L323" s="113">
        <v>0</v>
      </c>
      <c r="M323" s="113">
        <v>0</v>
      </c>
      <c r="N323" s="113">
        <v>0</v>
      </c>
      <c r="O323" s="113">
        <v>0</v>
      </c>
      <c r="P323" s="113">
        <v>0</v>
      </c>
      <c r="Q323" s="113">
        <f t="shared" si="8"/>
        <v>0</v>
      </c>
      <c r="R323" s="110"/>
      <c r="T323" s="108"/>
      <c r="U323" s="113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0</v>
      </c>
      <c r="V323" s="110"/>
    </row>
    <row r="324" spans="2:22" x14ac:dyDescent="0.3">
      <c r="B324" s="108"/>
      <c r="C324" s="111" t="s">
        <v>76</v>
      </c>
      <c r="D324" s="112" t="s">
        <v>354</v>
      </c>
      <c r="E324" s="113">
        <v>0</v>
      </c>
      <c r="F324" s="113">
        <v>0</v>
      </c>
      <c r="G324" s="113">
        <v>0</v>
      </c>
      <c r="H324" s="113">
        <v>0</v>
      </c>
      <c r="I324" s="113">
        <v>0</v>
      </c>
      <c r="J324" s="113">
        <v>0</v>
      </c>
      <c r="K324" s="113">
        <v>0</v>
      </c>
      <c r="L324" s="113">
        <v>0</v>
      </c>
      <c r="M324" s="113">
        <v>0</v>
      </c>
      <c r="N324" s="113">
        <v>0</v>
      </c>
      <c r="O324" s="113">
        <v>0</v>
      </c>
      <c r="P324" s="113">
        <v>0</v>
      </c>
      <c r="Q324" s="113">
        <f t="shared" si="8"/>
        <v>0</v>
      </c>
      <c r="R324" s="110"/>
      <c r="T324" s="108"/>
      <c r="U324" s="113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0</v>
      </c>
      <c r="V324" s="110"/>
    </row>
    <row r="325" spans="2:22" x14ac:dyDescent="0.3">
      <c r="B325" s="108"/>
      <c r="C325" s="111" t="s">
        <v>77</v>
      </c>
      <c r="D325" s="112" t="s">
        <v>355</v>
      </c>
      <c r="E325" s="113">
        <v>1433625</v>
      </c>
      <c r="F325" s="113">
        <v>1433625</v>
      </c>
      <c r="G325" s="113">
        <v>1433625</v>
      </c>
      <c r="H325" s="113">
        <v>1433625</v>
      </c>
      <c r="I325" s="113">
        <v>1433625</v>
      </c>
      <c r="J325" s="113">
        <v>1433625</v>
      </c>
      <c r="K325" s="113">
        <v>1433625</v>
      </c>
      <c r="L325" s="113">
        <v>1433625</v>
      </c>
      <c r="M325" s="113">
        <v>1433625</v>
      </c>
      <c r="N325" s="113">
        <v>1433625</v>
      </c>
      <c r="O325" s="113">
        <v>1433625</v>
      </c>
      <c r="P325" s="113">
        <v>1433625</v>
      </c>
      <c r="Q325" s="113">
        <f t="shared" si="8"/>
        <v>17203500</v>
      </c>
      <c r="R325" s="110"/>
      <c r="T325" s="108"/>
      <c r="U325" s="113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12902625</v>
      </c>
      <c r="V325" s="110"/>
    </row>
    <row r="326" spans="2:22" x14ac:dyDescent="0.3">
      <c r="B326" s="108"/>
      <c r="C326" s="111" t="s">
        <v>78</v>
      </c>
      <c r="D326" s="112" t="s">
        <v>353</v>
      </c>
      <c r="E326" s="113">
        <v>70832.28</v>
      </c>
      <c r="F326" s="113">
        <v>70832.28</v>
      </c>
      <c r="G326" s="113">
        <v>70832.28</v>
      </c>
      <c r="H326" s="113">
        <v>70832.28</v>
      </c>
      <c r="I326" s="113">
        <v>70832.320000000007</v>
      </c>
      <c r="J326" s="113">
        <v>70832.47</v>
      </c>
      <c r="K326" s="113">
        <v>211652.91</v>
      </c>
      <c r="L326" s="113">
        <v>211152.91</v>
      </c>
      <c r="M326" s="113">
        <v>211152.91</v>
      </c>
      <c r="N326" s="113">
        <v>211152.91</v>
      </c>
      <c r="O326" s="113">
        <v>211152.91</v>
      </c>
      <c r="P326" s="113">
        <v>211153.03</v>
      </c>
      <c r="Q326" s="113">
        <f t="shared" si="8"/>
        <v>1692411.49</v>
      </c>
      <c r="R326" s="110"/>
      <c r="T326" s="108"/>
      <c r="U326" s="113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1058952.6400000001</v>
      </c>
      <c r="V326" s="110"/>
    </row>
    <row r="327" spans="2:22" x14ac:dyDescent="0.3">
      <c r="B327" s="108"/>
      <c r="C327" s="111" t="s">
        <v>79</v>
      </c>
      <c r="D327" s="112" t="s">
        <v>356</v>
      </c>
      <c r="E327" s="113">
        <v>103861.37000000004</v>
      </c>
      <c r="F327" s="113">
        <v>104201.37000000004</v>
      </c>
      <c r="G327" s="113">
        <v>104931.37000000004</v>
      </c>
      <c r="H327" s="113">
        <v>105191.37000000004</v>
      </c>
      <c r="I327" s="113">
        <v>103751.34000000004</v>
      </c>
      <c r="J327" s="113">
        <v>102940.33000000005</v>
      </c>
      <c r="K327" s="113">
        <v>115908.86000000004</v>
      </c>
      <c r="L327" s="113">
        <v>114648.86000000004</v>
      </c>
      <c r="M327" s="113">
        <v>114468.87000000004</v>
      </c>
      <c r="N327" s="113">
        <v>114468.87000000004</v>
      </c>
      <c r="O327" s="113">
        <v>113658.87000000004</v>
      </c>
      <c r="P327" s="113">
        <v>144277.65999999992</v>
      </c>
      <c r="Q327" s="113">
        <f t="shared" si="8"/>
        <v>1342309.1400000004</v>
      </c>
      <c r="R327" s="110"/>
      <c r="T327" s="108"/>
      <c r="U327" s="113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969903.74000000034</v>
      </c>
      <c r="V327" s="110"/>
    </row>
    <row r="328" spans="2:22" x14ac:dyDescent="0.3">
      <c r="B328" s="108"/>
      <c r="C328" s="111" t="s">
        <v>80</v>
      </c>
      <c r="D328" s="112" t="s">
        <v>354</v>
      </c>
      <c r="E328" s="113">
        <v>115199.00000000001</v>
      </c>
      <c r="F328" s="113">
        <v>134799.05000000002</v>
      </c>
      <c r="G328" s="113">
        <v>312779.00000000006</v>
      </c>
      <c r="H328" s="113">
        <v>263779.02999999997</v>
      </c>
      <c r="I328" s="113">
        <v>313779.00000000006</v>
      </c>
      <c r="J328" s="113">
        <v>263778.99999999994</v>
      </c>
      <c r="K328" s="113">
        <v>265778.99999999994</v>
      </c>
      <c r="L328" s="113">
        <v>314778.95</v>
      </c>
      <c r="M328" s="113">
        <v>266778.94999999995</v>
      </c>
      <c r="N328" s="113">
        <v>266778.99999999994</v>
      </c>
      <c r="O328" s="113">
        <v>266728.99999999994</v>
      </c>
      <c r="P328" s="113">
        <v>266829.21000000002</v>
      </c>
      <c r="Q328" s="113">
        <f t="shared" si="8"/>
        <v>3051788.19</v>
      </c>
      <c r="R328" s="110"/>
      <c r="T328" s="108"/>
      <c r="U328" s="113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2251450.98</v>
      </c>
      <c r="V328" s="110"/>
    </row>
    <row r="329" spans="2:22" x14ac:dyDescent="0.3">
      <c r="B329" s="108"/>
      <c r="C329" s="111" t="s">
        <v>81</v>
      </c>
      <c r="D329" s="112" t="s">
        <v>357</v>
      </c>
      <c r="E329" s="113">
        <v>112273.01</v>
      </c>
      <c r="F329" s="113">
        <v>106832.01000000001</v>
      </c>
      <c r="G329" s="113">
        <v>104891.01000000001</v>
      </c>
      <c r="H329" s="113">
        <v>101711.01000000001</v>
      </c>
      <c r="I329" s="113">
        <v>102771.01000000001</v>
      </c>
      <c r="J329" s="113">
        <v>102770.97</v>
      </c>
      <c r="K329" s="113">
        <v>111312.01000000002</v>
      </c>
      <c r="L329" s="113">
        <v>110512.01000000002</v>
      </c>
      <c r="M329" s="113">
        <v>112616.86000000003</v>
      </c>
      <c r="N329" s="113">
        <v>111412.01000000002</v>
      </c>
      <c r="O329" s="113">
        <v>111630.77000000002</v>
      </c>
      <c r="P329" s="113">
        <v>111958.16</v>
      </c>
      <c r="Q329" s="113">
        <f t="shared" si="8"/>
        <v>1300690.8400000001</v>
      </c>
      <c r="R329" s="110"/>
      <c r="T329" s="108"/>
      <c r="U329" s="113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965689.9</v>
      </c>
      <c r="V329" s="110"/>
    </row>
    <row r="330" spans="2:22" x14ac:dyDescent="0.3">
      <c r="B330" s="108"/>
      <c r="C330" s="111" t="s">
        <v>82</v>
      </c>
      <c r="D330" s="112" t="s">
        <v>358</v>
      </c>
      <c r="E330" s="113">
        <v>217043.55000000002</v>
      </c>
      <c r="F330" s="113">
        <v>230556.1</v>
      </c>
      <c r="G330" s="113">
        <v>218815.21000000008</v>
      </c>
      <c r="H330" s="113">
        <v>207017.21000000008</v>
      </c>
      <c r="I330" s="113">
        <v>203574.21000000008</v>
      </c>
      <c r="J330" s="113">
        <v>203579.77000000008</v>
      </c>
      <c r="K330" s="113">
        <v>270311.30000000016</v>
      </c>
      <c r="L330" s="113">
        <v>251495.88000000009</v>
      </c>
      <c r="M330" s="113">
        <v>233449.56000000008</v>
      </c>
      <c r="N330" s="113">
        <v>248242.63000000009</v>
      </c>
      <c r="O330" s="113">
        <v>229187.33000000007</v>
      </c>
      <c r="P330" s="113">
        <v>230265.08999999991</v>
      </c>
      <c r="Q330" s="113">
        <f t="shared" si="8"/>
        <v>2743537.8400000008</v>
      </c>
      <c r="R330" s="110"/>
      <c r="T330" s="108"/>
      <c r="U330" s="113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2035842.7900000007</v>
      </c>
      <c r="V330" s="110"/>
    </row>
    <row r="331" spans="2:22" x14ac:dyDescent="0.3">
      <c r="B331" s="108"/>
      <c r="C331" s="111" t="s">
        <v>83</v>
      </c>
      <c r="D331" s="112" t="s">
        <v>359</v>
      </c>
      <c r="E331" s="113">
        <v>223676.83</v>
      </c>
      <c r="F331" s="113">
        <v>224255.38999999998</v>
      </c>
      <c r="G331" s="113">
        <v>224422.26999999996</v>
      </c>
      <c r="H331" s="113">
        <v>223586.26999999996</v>
      </c>
      <c r="I331" s="113">
        <v>224171.97999999995</v>
      </c>
      <c r="J331" s="113">
        <v>224682.64999999997</v>
      </c>
      <c r="K331" s="113">
        <v>256538.21000000002</v>
      </c>
      <c r="L331" s="113">
        <v>247391.54</v>
      </c>
      <c r="M331" s="113">
        <v>252120.57000000004</v>
      </c>
      <c r="N331" s="113">
        <v>251755.16000000003</v>
      </c>
      <c r="O331" s="113">
        <v>253013.66000000006</v>
      </c>
      <c r="P331" s="113">
        <v>249061.42000000004</v>
      </c>
      <c r="Q331" s="113">
        <f t="shared" si="8"/>
        <v>2854675.95</v>
      </c>
      <c r="R331" s="110"/>
      <c r="T331" s="108"/>
      <c r="U331" s="113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2100845.71</v>
      </c>
      <c r="V331" s="110"/>
    </row>
    <row r="332" spans="2:22" x14ac:dyDescent="0.3">
      <c r="B332" s="108"/>
      <c r="C332" s="111" t="s">
        <v>84</v>
      </c>
      <c r="D332" s="112" t="s">
        <v>360</v>
      </c>
      <c r="E332" s="113">
        <v>368072.49</v>
      </c>
      <c r="F332" s="113">
        <v>378976.02000000008</v>
      </c>
      <c r="G332" s="113">
        <v>380409.23</v>
      </c>
      <c r="H332" s="113">
        <v>378701.37</v>
      </c>
      <c r="I332" s="113">
        <v>380587.57999999996</v>
      </c>
      <c r="J332" s="113">
        <v>394304.54</v>
      </c>
      <c r="K332" s="113">
        <v>423964.84</v>
      </c>
      <c r="L332" s="113">
        <v>406615.27</v>
      </c>
      <c r="M332" s="113">
        <v>406747.94</v>
      </c>
      <c r="N332" s="113">
        <v>403565.58</v>
      </c>
      <c r="O332" s="113">
        <v>403356.53</v>
      </c>
      <c r="P332" s="113">
        <v>395897.47000000003</v>
      </c>
      <c r="Q332" s="113">
        <f t="shared" si="8"/>
        <v>4721198.8599999994</v>
      </c>
      <c r="R332" s="110"/>
      <c r="T332" s="108"/>
      <c r="U332" s="113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3518379.28</v>
      </c>
      <c r="V332" s="110"/>
    </row>
    <row r="333" spans="2:22" x14ac:dyDescent="0.3">
      <c r="B333" s="108"/>
      <c r="C333" s="111" t="s">
        <v>85</v>
      </c>
      <c r="D333" s="112" t="s">
        <v>361</v>
      </c>
      <c r="E333" s="113">
        <v>1036031.4199999986</v>
      </c>
      <c r="F333" s="113">
        <v>1013420.2099999984</v>
      </c>
      <c r="G333" s="113">
        <v>998336.34999999858</v>
      </c>
      <c r="H333" s="113">
        <v>995425.92999999877</v>
      </c>
      <c r="I333" s="113">
        <v>983257.03999999852</v>
      </c>
      <c r="J333" s="113">
        <v>971950.15999999887</v>
      </c>
      <c r="K333" s="113">
        <v>1086873.6999999995</v>
      </c>
      <c r="L333" s="113">
        <v>1063432.8299999996</v>
      </c>
      <c r="M333" s="113">
        <v>1099302.2399999991</v>
      </c>
      <c r="N333" s="113">
        <v>1092610.6399999992</v>
      </c>
      <c r="O333" s="113">
        <v>1096175.7199999995</v>
      </c>
      <c r="P333" s="113">
        <v>1080536.1600000001</v>
      </c>
      <c r="Q333" s="113">
        <f t="shared" si="8"/>
        <v>12517352.399999987</v>
      </c>
      <c r="R333" s="110"/>
      <c r="T333" s="108"/>
      <c r="U333" s="113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9248029.8799999896</v>
      </c>
      <c r="V333" s="110"/>
    </row>
    <row r="334" spans="2:22" x14ac:dyDescent="0.3">
      <c r="B334" s="108"/>
      <c r="C334" s="111" t="s">
        <v>86</v>
      </c>
      <c r="D334" s="112" t="s">
        <v>362</v>
      </c>
      <c r="E334" s="113">
        <v>412421.91000000003</v>
      </c>
      <c r="F334" s="113">
        <v>411123.65000000008</v>
      </c>
      <c r="G334" s="113">
        <v>409992.62999999995</v>
      </c>
      <c r="H334" s="113">
        <v>408921.87999999995</v>
      </c>
      <c r="I334" s="113">
        <v>405106.87999999995</v>
      </c>
      <c r="J334" s="113">
        <v>408534.70999999996</v>
      </c>
      <c r="K334" s="113">
        <v>445770.51000000007</v>
      </c>
      <c r="L334" s="113">
        <v>440863.21</v>
      </c>
      <c r="M334" s="113">
        <v>446370.55</v>
      </c>
      <c r="N334" s="113">
        <v>440698.10000000003</v>
      </c>
      <c r="O334" s="113">
        <v>446602.42000000004</v>
      </c>
      <c r="P334" s="113">
        <v>472357.24000000011</v>
      </c>
      <c r="Q334" s="113">
        <f t="shared" si="8"/>
        <v>5148763.6899999995</v>
      </c>
      <c r="R334" s="110"/>
      <c r="T334" s="108"/>
      <c r="U334" s="113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3789105.9299999997</v>
      </c>
      <c r="V334" s="110"/>
    </row>
    <row r="335" spans="2:22" x14ac:dyDescent="0.3">
      <c r="B335" s="108"/>
      <c r="C335" s="111" t="s">
        <v>87</v>
      </c>
      <c r="D335" s="112" t="s">
        <v>363</v>
      </c>
      <c r="E335" s="113">
        <v>446426.86000000022</v>
      </c>
      <c r="F335" s="113">
        <v>445505.27000000031</v>
      </c>
      <c r="G335" s="113">
        <v>437278.42000000057</v>
      </c>
      <c r="H335" s="113">
        <v>436998.39000000036</v>
      </c>
      <c r="I335" s="113">
        <v>436345.2800000002</v>
      </c>
      <c r="J335" s="113">
        <v>436345.22000000009</v>
      </c>
      <c r="K335" s="113">
        <v>478908.50000000017</v>
      </c>
      <c r="L335" s="113">
        <v>475338.61000000016</v>
      </c>
      <c r="M335" s="113">
        <v>475248.58000000013</v>
      </c>
      <c r="N335" s="113">
        <v>474880.10000000015</v>
      </c>
      <c r="O335" s="113">
        <v>474870.10000000015</v>
      </c>
      <c r="P335" s="113">
        <v>470268.27999999985</v>
      </c>
      <c r="Q335" s="113">
        <f t="shared" si="8"/>
        <v>5488413.6100000031</v>
      </c>
      <c r="R335" s="110"/>
      <c r="T335" s="108"/>
      <c r="U335" s="113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4068395.1300000022</v>
      </c>
      <c r="V335" s="110"/>
    </row>
    <row r="336" spans="2:22" x14ac:dyDescent="0.3">
      <c r="B336" s="108"/>
      <c r="C336" s="111" t="s">
        <v>88</v>
      </c>
      <c r="D336" s="112" t="s">
        <v>364</v>
      </c>
      <c r="E336" s="113">
        <v>130384.90000000001</v>
      </c>
      <c r="F336" s="113">
        <v>135001.63999999996</v>
      </c>
      <c r="G336" s="113">
        <v>130384.95000000003</v>
      </c>
      <c r="H336" s="113">
        <v>130384.84000000003</v>
      </c>
      <c r="I336" s="113">
        <v>133404.9</v>
      </c>
      <c r="J336" s="113">
        <v>130384.84999999999</v>
      </c>
      <c r="K336" s="113">
        <v>145813.76999999999</v>
      </c>
      <c r="L336" s="113">
        <v>142003.53999999995</v>
      </c>
      <c r="M336" s="113">
        <v>142714.32999999999</v>
      </c>
      <c r="N336" s="113">
        <v>142003.51999999996</v>
      </c>
      <c r="O336" s="113">
        <v>142003.55999999994</v>
      </c>
      <c r="P336" s="113">
        <v>142003.46999999994</v>
      </c>
      <c r="Q336" s="113">
        <f t="shared" si="8"/>
        <v>1646488.2700000003</v>
      </c>
      <c r="R336" s="110"/>
      <c r="T336" s="108"/>
      <c r="U336" s="113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1220477.7200000002</v>
      </c>
      <c r="V336" s="110"/>
    </row>
    <row r="337" spans="2:22" x14ac:dyDescent="0.3">
      <c r="B337" s="108"/>
      <c r="C337" s="111" t="s">
        <v>89</v>
      </c>
      <c r="D337" s="112" t="s">
        <v>365</v>
      </c>
      <c r="E337" s="113">
        <v>172163.88999999996</v>
      </c>
      <c r="F337" s="113">
        <v>174471.69999999995</v>
      </c>
      <c r="G337" s="113">
        <v>175075.73999999993</v>
      </c>
      <c r="H337" s="113">
        <v>173765.77999999997</v>
      </c>
      <c r="I337" s="113">
        <v>174575.71999999997</v>
      </c>
      <c r="J337" s="113">
        <v>173765.71999999991</v>
      </c>
      <c r="K337" s="113">
        <v>184475.19</v>
      </c>
      <c r="L337" s="113">
        <v>184185.19</v>
      </c>
      <c r="M337" s="113">
        <v>182271.15</v>
      </c>
      <c r="N337" s="113">
        <v>182181.11</v>
      </c>
      <c r="O337" s="113">
        <v>181371.13</v>
      </c>
      <c r="P337" s="113">
        <v>181368.83000000002</v>
      </c>
      <c r="Q337" s="113">
        <f t="shared" si="8"/>
        <v>2139671.1499999994</v>
      </c>
      <c r="R337" s="110"/>
      <c r="T337" s="108"/>
      <c r="U337" s="113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1594750.0799999996</v>
      </c>
      <c r="V337" s="110"/>
    </row>
    <row r="338" spans="2:22" x14ac:dyDescent="0.3">
      <c r="B338" s="108"/>
      <c r="C338" s="111" t="s">
        <v>90</v>
      </c>
      <c r="D338" s="112" t="s">
        <v>366</v>
      </c>
      <c r="E338" s="113">
        <v>93301.82</v>
      </c>
      <c r="F338" s="113">
        <v>93289.87000000001</v>
      </c>
      <c r="G338" s="113">
        <v>93169.87000000001</v>
      </c>
      <c r="H338" s="113">
        <v>92689.87000000001</v>
      </c>
      <c r="I338" s="113">
        <v>92359.88</v>
      </c>
      <c r="J338" s="113">
        <v>92359.910000000018</v>
      </c>
      <c r="K338" s="113">
        <v>97801.24000000002</v>
      </c>
      <c r="L338" s="113">
        <v>97701.970000000016</v>
      </c>
      <c r="M338" s="113">
        <v>96991.210000000021</v>
      </c>
      <c r="N338" s="113">
        <v>96991.24000000002</v>
      </c>
      <c r="O338" s="113">
        <v>96991.24000000002</v>
      </c>
      <c r="P338" s="113">
        <v>96049.320000000022</v>
      </c>
      <c r="Q338" s="113">
        <f t="shared" si="8"/>
        <v>1139697.44</v>
      </c>
      <c r="R338" s="110"/>
      <c r="T338" s="108"/>
      <c r="U338" s="113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849665.6399999999</v>
      </c>
      <c r="V338" s="110"/>
    </row>
    <row r="339" spans="2:22" x14ac:dyDescent="0.3">
      <c r="B339" s="108"/>
      <c r="C339" s="111" t="s">
        <v>91</v>
      </c>
      <c r="D339" s="112" t="s">
        <v>367</v>
      </c>
      <c r="E339" s="113">
        <v>1032367.9200000003</v>
      </c>
      <c r="F339" s="113">
        <v>1032367.9200000003</v>
      </c>
      <c r="G339" s="113">
        <v>1032367.9200000003</v>
      </c>
      <c r="H339" s="113">
        <v>1032367.9200000003</v>
      </c>
      <c r="I339" s="113">
        <v>1032367.9500000003</v>
      </c>
      <c r="J339" s="113">
        <v>1032367.64</v>
      </c>
      <c r="K339" s="113">
        <v>1063316.5299999998</v>
      </c>
      <c r="L339" s="113">
        <v>1063296.5299999998</v>
      </c>
      <c r="M339" s="113">
        <v>1063296.5299999998</v>
      </c>
      <c r="N339" s="113">
        <v>1063296.5299999998</v>
      </c>
      <c r="O339" s="113">
        <v>1063296.5299999998</v>
      </c>
      <c r="P339" s="113">
        <v>1063296.6000000001</v>
      </c>
      <c r="Q339" s="113">
        <f t="shared" si="8"/>
        <v>12574006.519999998</v>
      </c>
      <c r="R339" s="110"/>
      <c r="T339" s="108"/>
      <c r="U339" s="113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9384116.8599999994</v>
      </c>
      <c r="V339" s="110"/>
    </row>
    <row r="340" spans="2:22" x14ac:dyDescent="0.3">
      <c r="B340" s="108"/>
      <c r="C340" s="111" t="s">
        <v>92</v>
      </c>
      <c r="D340" s="112" t="s">
        <v>368</v>
      </c>
      <c r="E340" s="113">
        <v>49742.570000000022</v>
      </c>
      <c r="F340" s="113">
        <v>41895.080000000016</v>
      </c>
      <c r="G340" s="113">
        <v>36895.090000000011</v>
      </c>
      <c r="H340" s="113">
        <v>36515.090000000011</v>
      </c>
      <c r="I340" s="113">
        <v>35845.090000000011</v>
      </c>
      <c r="J340" s="113">
        <v>34525.090000000011</v>
      </c>
      <c r="K340" s="113">
        <v>38401.420000000013</v>
      </c>
      <c r="L340" s="113">
        <v>37681.280000000013</v>
      </c>
      <c r="M340" s="113">
        <v>38211.420000000013</v>
      </c>
      <c r="N340" s="113">
        <v>38011.420000000013</v>
      </c>
      <c r="O340" s="113">
        <v>37761.420000000013</v>
      </c>
      <c r="P340" s="113">
        <v>36854.19000000001</v>
      </c>
      <c r="Q340" s="113">
        <f t="shared" si="8"/>
        <v>462339.16000000032</v>
      </c>
      <c r="R340" s="110"/>
      <c r="T340" s="108"/>
      <c r="U340" s="113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349712.13000000024</v>
      </c>
      <c r="V340" s="110"/>
    </row>
    <row r="341" spans="2:22" x14ac:dyDescent="0.3">
      <c r="B341" s="108"/>
      <c r="C341" s="111" t="s">
        <v>93</v>
      </c>
      <c r="D341" s="112" t="s">
        <v>369</v>
      </c>
      <c r="E341" s="113">
        <v>68593.750000000015</v>
      </c>
      <c r="F341" s="113">
        <v>68593.530000000028</v>
      </c>
      <c r="G341" s="113">
        <v>68593.370000000024</v>
      </c>
      <c r="H341" s="113">
        <v>68593.330000000031</v>
      </c>
      <c r="I341" s="113">
        <v>68592.360000000015</v>
      </c>
      <c r="J341" s="113">
        <v>68592.360000000015</v>
      </c>
      <c r="K341" s="113">
        <v>74989.050000000017</v>
      </c>
      <c r="L341" s="113">
        <v>74988.970000000016</v>
      </c>
      <c r="M341" s="113">
        <v>74988.970000000016</v>
      </c>
      <c r="N341" s="113">
        <v>74988.970000000016</v>
      </c>
      <c r="O341" s="113">
        <v>74988.970000000016</v>
      </c>
      <c r="P341" s="113">
        <v>74989.289999999994</v>
      </c>
      <c r="Q341" s="113">
        <f t="shared" si="8"/>
        <v>861492.92</v>
      </c>
      <c r="R341" s="110"/>
      <c r="T341" s="108"/>
      <c r="U341" s="113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636525.69000000006</v>
      </c>
      <c r="V341" s="110"/>
    </row>
    <row r="342" spans="2:22" ht="26" x14ac:dyDescent="0.3">
      <c r="B342" s="108"/>
      <c r="C342" s="111" t="s">
        <v>94</v>
      </c>
      <c r="D342" s="112" t="s">
        <v>370</v>
      </c>
      <c r="E342" s="113">
        <v>65974.829999999987</v>
      </c>
      <c r="F342" s="113">
        <v>65974.829999999987</v>
      </c>
      <c r="G342" s="113">
        <v>65974.829999999987</v>
      </c>
      <c r="H342" s="113">
        <v>65974.849999999991</v>
      </c>
      <c r="I342" s="113">
        <v>65974.800000000017</v>
      </c>
      <c r="J342" s="113">
        <v>65974.81</v>
      </c>
      <c r="K342" s="113">
        <v>70851.570000000007</v>
      </c>
      <c r="L342" s="113">
        <v>70851.570000000007</v>
      </c>
      <c r="M342" s="113">
        <v>70851.570000000007</v>
      </c>
      <c r="N342" s="113">
        <v>70851.570000000007</v>
      </c>
      <c r="O342" s="113">
        <v>70851.570000000007</v>
      </c>
      <c r="P342" s="113">
        <v>70851.739999999991</v>
      </c>
      <c r="Q342" s="113">
        <f t="shared" si="8"/>
        <v>820958.54000000027</v>
      </c>
      <c r="R342" s="110"/>
      <c r="T342" s="108"/>
      <c r="U342" s="113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608403.66000000015</v>
      </c>
      <c r="V342" s="110"/>
    </row>
    <row r="343" spans="2:22" x14ac:dyDescent="0.3">
      <c r="B343" s="108"/>
      <c r="C343" s="111" t="s">
        <v>95</v>
      </c>
      <c r="D343" s="112" t="s">
        <v>371</v>
      </c>
      <c r="E343" s="113">
        <v>76116.84</v>
      </c>
      <c r="F343" s="113">
        <v>135889</v>
      </c>
      <c r="G343" s="113">
        <v>176211.96000000002</v>
      </c>
      <c r="H343" s="113">
        <v>180882.64</v>
      </c>
      <c r="I343" s="113">
        <v>211102.66</v>
      </c>
      <c r="J343" s="113">
        <v>220882.63</v>
      </c>
      <c r="K343" s="113">
        <v>551538.97</v>
      </c>
      <c r="L343" s="113">
        <v>297245.01</v>
      </c>
      <c r="M343" s="113">
        <v>401239.04000000004</v>
      </c>
      <c r="N343" s="113">
        <v>187239.05</v>
      </c>
      <c r="O343" s="113">
        <v>370184.15</v>
      </c>
      <c r="P343" s="113">
        <v>179151.24</v>
      </c>
      <c r="Q343" s="113">
        <f t="shared" si="8"/>
        <v>2987683.1899999995</v>
      </c>
      <c r="R343" s="110"/>
      <c r="T343" s="108"/>
      <c r="U343" s="113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2251108.75</v>
      </c>
      <c r="V343" s="110"/>
    </row>
    <row r="344" spans="2:22" x14ac:dyDescent="0.3">
      <c r="B344" s="108"/>
      <c r="C344" s="111" t="s">
        <v>96</v>
      </c>
      <c r="D344" s="112" t="s">
        <v>372</v>
      </c>
      <c r="E344" s="113">
        <v>136854.73000000001</v>
      </c>
      <c r="F344" s="113">
        <v>156854.73000000001</v>
      </c>
      <c r="G344" s="113">
        <v>136844.73000000001</v>
      </c>
      <c r="H344" s="113">
        <v>135724.01</v>
      </c>
      <c r="I344" s="113">
        <v>135724.01</v>
      </c>
      <c r="J344" s="113">
        <v>135724.01</v>
      </c>
      <c r="K344" s="113">
        <v>300221.84999999998</v>
      </c>
      <c r="L344" s="113">
        <v>300221.84999999998</v>
      </c>
      <c r="M344" s="113">
        <v>303221.84999999998</v>
      </c>
      <c r="N344" s="113">
        <v>300221.84999999998</v>
      </c>
      <c r="O344" s="113">
        <v>300221.84999999998</v>
      </c>
      <c r="P344" s="113">
        <v>306773.52999999997</v>
      </c>
      <c r="Q344" s="113">
        <f t="shared" si="8"/>
        <v>2648609</v>
      </c>
      <c r="R344" s="110"/>
      <c r="T344" s="108"/>
      <c r="U344" s="113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1741391.77</v>
      </c>
      <c r="V344" s="110"/>
    </row>
    <row r="345" spans="2:22" x14ac:dyDescent="0.3">
      <c r="B345" s="108"/>
      <c r="C345" s="111" t="s">
        <v>97</v>
      </c>
      <c r="D345" s="112" t="s">
        <v>373</v>
      </c>
      <c r="E345" s="113">
        <v>51100.380000000005</v>
      </c>
      <c r="F345" s="113">
        <v>51180.380000000012</v>
      </c>
      <c r="G345" s="113">
        <v>51100.380000000005</v>
      </c>
      <c r="H345" s="113">
        <v>51100.380000000005</v>
      </c>
      <c r="I345" s="113">
        <v>51100.420000000006</v>
      </c>
      <c r="J345" s="113">
        <v>51100.220000000016</v>
      </c>
      <c r="K345" s="113">
        <v>61087.150000000009</v>
      </c>
      <c r="L345" s="113">
        <v>61087.210000000014</v>
      </c>
      <c r="M345" s="113">
        <v>61087.150000000016</v>
      </c>
      <c r="N345" s="113">
        <v>61087.210000000014</v>
      </c>
      <c r="O345" s="113">
        <v>61087.210000000014</v>
      </c>
      <c r="P345" s="113">
        <v>61087.51</v>
      </c>
      <c r="Q345" s="113">
        <f t="shared" si="8"/>
        <v>673205.60000000009</v>
      </c>
      <c r="R345" s="110"/>
      <c r="T345" s="108"/>
      <c r="U345" s="113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489943.6700000001</v>
      </c>
      <c r="V345" s="110"/>
    </row>
    <row r="346" spans="2:22" x14ac:dyDescent="0.3">
      <c r="B346" s="108"/>
      <c r="C346" s="111" t="s">
        <v>98</v>
      </c>
      <c r="D346" s="112" t="s">
        <v>374</v>
      </c>
      <c r="E346" s="113">
        <v>45855.850000000013</v>
      </c>
      <c r="F346" s="113">
        <v>45378.840000000018</v>
      </c>
      <c r="G346" s="113">
        <v>47860.580000000016</v>
      </c>
      <c r="H346" s="113">
        <v>78788.040000000008</v>
      </c>
      <c r="I346" s="113">
        <v>70669.550000000017</v>
      </c>
      <c r="J346" s="113">
        <v>70876.680000000022</v>
      </c>
      <c r="K346" s="113">
        <v>91156.24000000002</v>
      </c>
      <c r="L346" s="113">
        <v>75076.220000000016</v>
      </c>
      <c r="M346" s="113">
        <v>86557.830000000016</v>
      </c>
      <c r="N346" s="113">
        <v>86575.440000000017</v>
      </c>
      <c r="O346" s="113">
        <v>86641.200000000012</v>
      </c>
      <c r="P346" s="113">
        <v>84382.739999999962</v>
      </c>
      <c r="Q346" s="113">
        <f t="shared" si="8"/>
        <v>869819.2100000002</v>
      </c>
      <c r="R346" s="110"/>
      <c r="T346" s="108"/>
      <c r="U346" s="113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612219.83000000007</v>
      </c>
      <c r="V346" s="110"/>
    </row>
    <row r="347" spans="2:22" x14ac:dyDescent="0.3">
      <c r="B347" s="108"/>
      <c r="C347" s="111" t="s">
        <v>99</v>
      </c>
      <c r="D347" s="112" t="s">
        <v>375</v>
      </c>
      <c r="E347" s="113">
        <v>32264.850000000002</v>
      </c>
      <c r="F347" s="113">
        <v>37243.83</v>
      </c>
      <c r="G347" s="113">
        <v>36012.81</v>
      </c>
      <c r="H347" s="113">
        <v>29872.89</v>
      </c>
      <c r="I347" s="113">
        <v>24993.94</v>
      </c>
      <c r="J347" s="113">
        <v>21520.229999999996</v>
      </c>
      <c r="K347" s="113">
        <v>31315.12000000001</v>
      </c>
      <c r="L347" s="113">
        <v>34276.500000000007</v>
      </c>
      <c r="M347" s="113">
        <v>44056.500000000007</v>
      </c>
      <c r="N347" s="113">
        <v>44121.500000000007</v>
      </c>
      <c r="O347" s="113">
        <v>31828.770000000008</v>
      </c>
      <c r="P347" s="113">
        <v>28771.629999999997</v>
      </c>
      <c r="Q347" s="113">
        <f t="shared" si="8"/>
        <v>396278.57</v>
      </c>
      <c r="R347" s="110"/>
      <c r="T347" s="108"/>
      <c r="U347" s="113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291556.67</v>
      </c>
      <c r="V347" s="110"/>
    </row>
    <row r="348" spans="2:22" x14ac:dyDescent="0.3">
      <c r="B348" s="108"/>
      <c r="C348" s="111" t="s">
        <v>100</v>
      </c>
      <c r="D348" s="112" t="s">
        <v>376</v>
      </c>
      <c r="E348" s="113">
        <v>901.7700000000001</v>
      </c>
      <c r="F348" s="113">
        <v>58520.090000000004</v>
      </c>
      <c r="G348" s="113">
        <v>14665.93</v>
      </c>
      <c r="H348" s="113">
        <v>14665.9</v>
      </c>
      <c r="I348" s="113">
        <v>14665.92</v>
      </c>
      <c r="J348" s="113">
        <v>14665.9</v>
      </c>
      <c r="K348" s="113">
        <v>29508.91</v>
      </c>
      <c r="L348" s="113">
        <v>29508.91</v>
      </c>
      <c r="M348" s="113">
        <v>29508.91</v>
      </c>
      <c r="N348" s="113">
        <v>29508.91</v>
      </c>
      <c r="O348" s="113">
        <v>29508.91</v>
      </c>
      <c r="P348" s="113">
        <v>29459</v>
      </c>
      <c r="Q348" s="113">
        <f t="shared" si="8"/>
        <v>295089.06</v>
      </c>
      <c r="R348" s="110"/>
      <c r="T348" s="108"/>
      <c r="U348" s="113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206612.24</v>
      </c>
      <c r="V348" s="110"/>
    </row>
    <row r="349" spans="2:22" x14ac:dyDescent="0.3">
      <c r="B349" s="108"/>
      <c r="C349" s="111" t="s">
        <v>101</v>
      </c>
      <c r="D349" s="112" t="s">
        <v>377</v>
      </c>
      <c r="E349" s="113">
        <v>58573.84</v>
      </c>
      <c r="F349" s="113">
        <v>58573.8</v>
      </c>
      <c r="G349" s="113">
        <v>58573.8</v>
      </c>
      <c r="H349" s="113">
        <v>58573.8</v>
      </c>
      <c r="I349" s="113">
        <v>58573.8</v>
      </c>
      <c r="J349" s="113">
        <v>58573.8</v>
      </c>
      <c r="K349" s="113">
        <v>80887.5</v>
      </c>
      <c r="L349" s="113">
        <v>80887.5</v>
      </c>
      <c r="M349" s="113">
        <v>80887.5</v>
      </c>
      <c r="N349" s="113">
        <v>80887.5</v>
      </c>
      <c r="O349" s="113">
        <v>80887.5</v>
      </c>
      <c r="P349" s="113">
        <v>80887.66</v>
      </c>
      <c r="Q349" s="113">
        <f t="shared" si="8"/>
        <v>836768</v>
      </c>
      <c r="R349" s="110"/>
      <c r="T349" s="108"/>
      <c r="U349" s="113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594105.34</v>
      </c>
      <c r="V349" s="110"/>
    </row>
    <row r="350" spans="2:22" x14ac:dyDescent="0.3">
      <c r="B350" s="108"/>
      <c r="C350" s="111" t="s">
        <v>102</v>
      </c>
      <c r="D350" s="112" t="s">
        <v>378</v>
      </c>
      <c r="E350" s="113">
        <v>190477</v>
      </c>
      <c r="F350" s="113">
        <v>190477</v>
      </c>
      <c r="G350" s="113">
        <v>190477</v>
      </c>
      <c r="H350" s="113">
        <v>190477</v>
      </c>
      <c r="I350" s="113">
        <v>190477</v>
      </c>
      <c r="J350" s="113">
        <v>190477</v>
      </c>
      <c r="K350" s="113">
        <v>263039.69000000006</v>
      </c>
      <c r="L350" s="113">
        <v>263039.67</v>
      </c>
      <c r="M350" s="113">
        <v>263039.67</v>
      </c>
      <c r="N350" s="113">
        <v>263039.67</v>
      </c>
      <c r="O350" s="113">
        <v>263039.67</v>
      </c>
      <c r="P350" s="113">
        <v>263039.62999999995</v>
      </c>
      <c r="Q350" s="113">
        <f t="shared" si="8"/>
        <v>2721099.9999999995</v>
      </c>
      <c r="R350" s="110"/>
      <c r="T350" s="108"/>
      <c r="U350" s="113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1931981.0299999998</v>
      </c>
      <c r="V350" s="110"/>
    </row>
    <row r="351" spans="2:22" x14ac:dyDescent="0.3">
      <c r="B351" s="108"/>
      <c r="C351" s="111" t="s">
        <v>103</v>
      </c>
      <c r="D351" s="112" t="s">
        <v>379</v>
      </c>
      <c r="E351" s="113">
        <v>96423.94</v>
      </c>
      <c r="F351" s="113">
        <v>119870.72000000002</v>
      </c>
      <c r="G351" s="113">
        <v>126317.50000000001</v>
      </c>
      <c r="H351" s="113">
        <v>122870.71</v>
      </c>
      <c r="I351" s="113">
        <v>147770.72999999995</v>
      </c>
      <c r="J351" s="113">
        <v>121570.74000000002</v>
      </c>
      <c r="K351" s="113">
        <v>126601.42</v>
      </c>
      <c r="L351" s="113">
        <v>124597.42</v>
      </c>
      <c r="M351" s="113">
        <v>125597.42</v>
      </c>
      <c r="N351" s="113">
        <v>125597.45999999999</v>
      </c>
      <c r="O351" s="113">
        <v>123797.42</v>
      </c>
      <c r="P351" s="113">
        <v>124397.32999999999</v>
      </c>
      <c r="Q351" s="113">
        <f t="shared" si="8"/>
        <v>1485412.81</v>
      </c>
      <c r="R351" s="110"/>
      <c r="T351" s="108"/>
      <c r="U351" s="113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1111620.6000000001</v>
      </c>
      <c r="V351" s="110"/>
    </row>
    <row r="352" spans="2:22" x14ac:dyDescent="0.3">
      <c r="B352" s="108"/>
      <c r="C352" s="111" t="s">
        <v>104</v>
      </c>
      <c r="D352" s="112" t="s">
        <v>380</v>
      </c>
      <c r="E352" s="113">
        <v>0</v>
      </c>
      <c r="F352" s="113">
        <v>0</v>
      </c>
      <c r="G352" s="113">
        <v>0</v>
      </c>
      <c r="H352" s="113">
        <v>0</v>
      </c>
      <c r="I352" s="113">
        <v>0</v>
      </c>
      <c r="J352" s="113">
        <v>0</v>
      </c>
      <c r="K352" s="113">
        <v>0</v>
      </c>
      <c r="L352" s="113">
        <v>0</v>
      </c>
      <c r="M352" s="113">
        <v>0</v>
      </c>
      <c r="N352" s="113">
        <v>0</v>
      </c>
      <c r="O352" s="113">
        <v>0</v>
      </c>
      <c r="P352" s="113">
        <v>0</v>
      </c>
      <c r="Q352" s="113">
        <f t="shared" si="8"/>
        <v>0</v>
      </c>
      <c r="R352" s="110"/>
      <c r="T352" s="108"/>
      <c r="U352" s="113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0</v>
      </c>
      <c r="V352" s="110"/>
    </row>
    <row r="353" spans="2:22" x14ac:dyDescent="0.3">
      <c r="B353" s="108"/>
      <c r="C353" s="111" t="s">
        <v>105</v>
      </c>
      <c r="D353" s="112" t="s">
        <v>381</v>
      </c>
      <c r="E353" s="113">
        <v>58268.67</v>
      </c>
      <c r="F353" s="113">
        <v>41867.67</v>
      </c>
      <c r="G353" s="113">
        <v>605767.67000000004</v>
      </c>
      <c r="H353" s="113">
        <v>40956.67</v>
      </c>
      <c r="I353" s="113">
        <v>39212.67</v>
      </c>
      <c r="J353" s="113">
        <v>36392.67</v>
      </c>
      <c r="K353" s="113">
        <v>890852.28</v>
      </c>
      <c r="L353" s="113">
        <v>45366.67</v>
      </c>
      <c r="M353" s="113">
        <v>40701.67</v>
      </c>
      <c r="N353" s="113">
        <v>40701.67</v>
      </c>
      <c r="O353" s="113">
        <v>35901.67</v>
      </c>
      <c r="P353" s="113">
        <v>33510.020000000004</v>
      </c>
      <c r="Q353" s="113">
        <f t="shared" si="8"/>
        <v>1909500</v>
      </c>
      <c r="R353" s="110"/>
      <c r="T353" s="108"/>
      <c r="U353" s="113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1799386.6400000001</v>
      </c>
      <c r="V353" s="110"/>
    </row>
    <row r="354" spans="2:22" x14ac:dyDescent="0.3">
      <c r="B354" s="108"/>
      <c r="C354" s="111" t="s">
        <v>106</v>
      </c>
      <c r="D354" s="112" t="s">
        <v>382</v>
      </c>
      <c r="E354" s="113">
        <v>59824.280000000006</v>
      </c>
      <c r="F354" s="113">
        <v>77073.969999999987</v>
      </c>
      <c r="G354" s="113">
        <v>79700.590000000026</v>
      </c>
      <c r="H354" s="113">
        <v>66798.310000000012</v>
      </c>
      <c r="I354" s="113">
        <v>116908.26999999999</v>
      </c>
      <c r="J354" s="113">
        <v>66798.3</v>
      </c>
      <c r="K354" s="113">
        <v>77598.289999999994</v>
      </c>
      <c r="L354" s="113">
        <v>66798.259999999995</v>
      </c>
      <c r="M354" s="113">
        <v>66698.27</v>
      </c>
      <c r="N354" s="113">
        <v>66331.59</v>
      </c>
      <c r="O354" s="113">
        <v>66081.62</v>
      </c>
      <c r="P354" s="113">
        <v>64081.67</v>
      </c>
      <c r="Q354" s="113">
        <f t="shared" si="8"/>
        <v>874693.42</v>
      </c>
      <c r="R354" s="110"/>
      <c r="T354" s="108"/>
      <c r="U354" s="113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678198.54</v>
      </c>
      <c r="V354" s="110"/>
    </row>
    <row r="355" spans="2:22" x14ac:dyDescent="0.3">
      <c r="B355" s="108"/>
      <c r="C355" s="111" t="s">
        <v>107</v>
      </c>
      <c r="D355" s="112" t="s">
        <v>383</v>
      </c>
      <c r="E355" s="113">
        <v>8873.0300000000007</v>
      </c>
      <c r="F355" s="113">
        <v>8873.0300000000007</v>
      </c>
      <c r="G355" s="113">
        <v>8873.0300000000007</v>
      </c>
      <c r="H355" s="113">
        <v>8873.0300000000007</v>
      </c>
      <c r="I355" s="113">
        <v>8873.0300000000007</v>
      </c>
      <c r="J355" s="113">
        <v>8873.0300000000007</v>
      </c>
      <c r="K355" s="113">
        <v>8873.0300000000007</v>
      </c>
      <c r="L355" s="113">
        <v>8873.0300000000007</v>
      </c>
      <c r="M355" s="113">
        <v>8873.0300000000007</v>
      </c>
      <c r="N355" s="113">
        <v>8873.0300000000007</v>
      </c>
      <c r="O355" s="113">
        <v>8873.0300000000007</v>
      </c>
      <c r="P355" s="113">
        <v>8872.91</v>
      </c>
      <c r="Q355" s="113">
        <f t="shared" si="8"/>
        <v>106476.24</v>
      </c>
      <c r="R355" s="110"/>
      <c r="T355" s="108"/>
      <c r="U355" s="113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79857.27</v>
      </c>
      <c r="V355" s="110"/>
    </row>
    <row r="356" spans="2:22" ht="26" x14ac:dyDescent="0.3">
      <c r="B356" s="108"/>
      <c r="C356" s="111" t="s">
        <v>108</v>
      </c>
      <c r="D356" s="112" t="s">
        <v>384</v>
      </c>
      <c r="E356" s="113">
        <v>573736.88000000012</v>
      </c>
      <c r="F356" s="113">
        <v>571736.88000000012</v>
      </c>
      <c r="G356" s="113">
        <v>566236.88000000012</v>
      </c>
      <c r="H356" s="113">
        <v>466192.81999999995</v>
      </c>
      <c r="I356" s="113">
        <v>466192.72999999992</v>
      </c>
      <c r="J356" s="113">
        <v>466192.66</v>
      </c>
      <c r="K356" s="113">
        <v>548401.11999999988</v>
      </c>
      <c r="L356" s="113">
        <v>545604.50999999989</v>
      </c>
      <c r="M356" s="113">
        <v>544016.35999999987</v>
      </c>
      <c r="N356" s="113">
        <v>543901.11999999988</v>
      </c>
      <c r="O356" s="113">
        <v>542901.11999999988</v>
      </c>
      <c r="P356" s="113">
        <v>541901.47</v>
      </c>
      <c r="Q356" s="113">
        <f t="shared" si="8"/>
        <v>6377014.5499999998</v>
      </c>
      <c r="R356" s="110"/>
      <c r="T356" s="108"/>
      <c r="U356" s="113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4748310.84</v>
      </c>
      <c r="V356" s="110"/>
    </row>
    <row r="357" spans="2:22" x14ac:dyDescent="0.3">
      <c r="B357" s="108"/>
      <c r="C357" s="111" t="s">
        <v>109</v>
      </c>
      <c r="D357" s="112" t="s">
        <v>385</v>
      </c>
      <c r="E357" s="113">
        <v>41264.560000000005</v>
      </c>
      <c r="F357" s="113">
        <v>35073.770000000004</v>
      </c>
      <c r="G357" s="113">
        <v>33823.770000000004</v>
      </c>
      <c r="H357" s="113">
        <v>33823.770000000004</v>
      </c>
      <c r="I357" s="113">
        <v>33754.770000000004</v>
      </c>
      <c r="J357" s="113">
        <v>33754.770000000004</v>
      </c>
      <c r="K357" s="113">
        <v>103021.44</v>
      </c>
      <c r="L357" s="113">
        <v>60371.44</v>
      </c>
      <c r="M357" s="113">
        <v>60353.440000000002</v>
      </c>
      <c r="N357" s="113">
        <v>34049.440000000002</v>
      </c>
      <c r="O357" s="113">
        <v>34049.440000000002</v>
      </c>
      <c r="P357" s="113">
        <v>34049.650000000016</v>
      </c>
      <c r="Q357" s="113">
        <f t="shared" si="8"/>
        <v>537390.26</v>
      </c>
      <c r="R357" s="110"/>
      <c r="T357" s="108"/>
      <c r="U357" s="113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435241.73000000004</v>
      </c>
      <c r="V357" s="110"/>
    </row>
    <row r="358" spans="2:22" x14ac:dyDescent="0.3">
      <c r="B358" s="108"/>
      <c r="C358" s="111" t="s">
        <v>110</v>
      </c>
      <c r="D358" s="112" t="s">
        <v>386</v>
      </c>
      <c r="E358" s="113">
        <v>847846.75999999978</v>
      </c>
      <c r="F358" s="113">
        <v>847846.75999999978</v>
      </c>
      <c r="G358" s="113">
        <v>847846.75999999978</v>
      </c>
      <c r="H358" s="113">
        <v>847846.75999999978</v>
      </c>
      <c r="I358" s="113">
        <v>847846.75999999978</v>
      </c>
      <c r="J358" s="113">
        <v>847846.75999999978</v>
      </c>
      <c r="K358" s="113">
        <v>1271828.1899999997</v>
      </c>
      <c r="L358" s="113">
        <v>1271828.24</v>
      </c>
      <c r="M358" s="113">
        <v>1271828.27</v>
      </c>
      <c r="N358" s="113">
        <v>1271828.27</v>
      </c>
      <c r="O358" s="113">
        <v>1271828.28</v>
      </c>
      <c r="P358" s="113">
        <v>1271828.2000000002</v>
      </c>
      <c r="Q358" s="113">
        <f t="shared" si="8"/>
        <v>12718050.009999998</v>
      </c>
      <c r="R358" s="110"/>
      <c r="T358" s="108"/>
      <c r="U358" s="113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8902565.2599999979</v>
      </c>
      <c r="V358" s="110"/>
    </row>
    <row r="359" spans="2:22" ht="26" x14ac:dyDescent="0.3">
      <c r="B359" s="108"/>
      <c r="C359" s="111" t="s">
        <v>111</v>
      </c>
      <c r="D359" s="112" t="s">
        <v>387</v>
      </c>
      <c r="E359" s="113">
        <v>38213.9</v>
      </c>
      <c r="F359" s="113">
        <v>38213.9</v>
      </c>
      <c r="G359" s="113">
        <v>38213.9</v>
      </c>
      <c r="H359" s="113">
        <v>38213.9</v>
      </c>
      <c r="I359" s="113">
        <v>38213.9</v>
      </c>
      <c r="J359" s="113">
        <v>38213.740000000005</v>
      </c>
      <c r="K359" s="113">
        <v>43614.59</v>
      </c>
      <c r="L359" s="113">
        <v>43614.55</v>
      </c>
      <c r="M359" s="113">
        <v>46522.869999999995</v>
      </c>
      <c r="N359" s="113">
        <v>46522.85</v>
      </c>
      <c r="O359" s="113">
        <v>46522.85</v>
      </c>
      <c r="P359" s="113">
        <v>46522.82</v>
      </c>
      <c r="Q359" s="113">
        <f t="shared" ref="Q359:Q422" si="9">SUM(E359:P359)</f>
        <v>502603.7699999999</v>
      </c>
      <c r="R359" s="110"/>
      <c r="T359" s="108"/>
      <c r="U359" s="113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363035.24999999994</v>
      </c>
      <c r="V359" s="110"/>
    </row>
    <row r="360" spans="2:22" x14ac:dyDescent="0.3">
      <c r="B360" s="108"/>
      <c r="C360" s="111" t="s">
        <v>112</v>
      </c>
      <c r="D360" s="112" t="s">
        <v>388</v>
      </c>
      <c r="E360" s="113">
        <v>1603589.2499999998</v>
      </c>
      <c r="F360" s="113">
        <v>1602711.96</v>
      </c>
      <c r="G360" s="113">
        <v>1547211.9599999997</v>
      </c>
      <c r="H360" s="113">
        <v>1261733.8699999996</v>
      </c>
      <c r="I360" s="113">
        <v>1187683.8699999996</v>
      </c>
      <c r="J360" s="113">
        <v>1184686.7999999998</v>
      </c>
      <c r="K360" s="113">
        <v>1475729.6599999997</v>
      </c>
      <c r="L360" s="113">
        <v>1463645.5299999993</v>
      </c>
      <c r="M360" s="113">
        <v>1461645.5399999991</v>
      </c>
      <c r="N360" s="113">
        <v>1451845.5299999993</v>
      </c>
      <c r="O360" s="113">
        <v>1448495.5299999993</v>
      </c>
      <c r="P360" s="113">
        <v>1435418.5299999998</v>
      </c>
      <c r="Q360" s="113">
        <f t="shared" si="9"/>
        <v>17124398.029999994</v>
      </c>
      <c r="R360" s="110"/>
      <c r="T360" s="108"/>
      <c r="U360" s="113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12788638.439999996</v>
      </c>
      <c r="V360" s="110"/>
    </row>
    <row r="361" spans="2:22" ht="26" x14ac:dyDescent="0.3">
      <c r="B361" s="108"/>
      <c r="C361" s="111" t="s">
        <v>113</v>
      </c>
      <c r="D361" s="112" t="s">
        <v>389</v>
      </c>
      <c r="E361" s="113">
        <v>0</v>
      </c>
      <c r="F361" s="113">
        <v>0</v>
      </c>
      <c r="G361" s="113">
        <v>0</v>
      </c>
      <c r="H361" s="113">
        <v>0</v>
      </c>
      <c r="I361" s="113">
        <v>0</v>
      </c>
      <c r="J361" s="113">
        <v>0</v>
      </c>
      <c r="K361" s="113">
        <v>0</v>
      </c>
      <c r="L361" s="113">
        <v>0</v>
      </c>
      <c r="M361" s="113">
        <v>0</v>
      </c>
      <c r="N361" s="113">
        <v>0</v>
      </c>
      <c r="O361" s="113">
        <v>0</v>
      </c>
      <c r="P361" s="113">
        <v>0</v>
      </c>
      <c r="Q361" s="113">
        <f t="shared" si="9"/>
        <v>0</v>
      </c>
      <c r="R361" s="110"/>
      <c r="T361" s="108"/>
      <c r="U361" s="113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0</v>
      </c>
      <c r="V361" s="110"/>
    </row>
    <row r="362" spans="2:22" x14ac:dyDescent="0.3">
      <c r="B362" s="108"/>
      <c r="C362" s="111" t="s">
        <v>114</v>
      </c>
      <c r="D362" s="112" t="s">
        <v>390</v>
      </c>
      <c r="E362" s="113">
        <v>0</v>
      </c>
      <c r="F362" s="113">
        <v>0</v>
      </c>
      <c r="G362" s="113">
        <v>0</v>
      </c>
      <c r="H362" s="113">
        <v>0</v>
      </c>
      <c r="I362" s="113">
        <v>0</v>
      </c>
      <c r="J362" s="113">
        <v>0</v>
      </c>
      <c r="K362" s="113">
        <v>0</v>
      </c>
      <c r="L362" s="113">
        <v>0</v>
      </c>
      <c r="M362" s="113">
        <v>0</v>
      </c>
      <c r="N362" s="113">
        <v>0</v>
      </c>
      <c r="O362" s="113">
        <v>0</v>
      </c>
      <c r="P362" s="113">
        <v>0</v>
      </c>
      <c r="Q362" s="113">
        <f t="shared" si="9"/>
        <v>0</v>
      </c>
      <c r="R362" s="110"/>
      <c r="T362" s="108"/>
      <c r="U362" s="113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0</v>
      </c>
      <c r="V362" s="110"/>
    </row>
    <row r="363" spans="2:22" x14ac:dyDescent="0.3">
      <c r="B363" s="108"/>
      <c r="C363" s="111" t="s">
        <v>115</v>
      </c>
      <c r="D363" s="112" t="s">
        <v>391</v>
      </c>
      <c r="E363" s="113">
        <v>0</v>
      </c>
      <c r="F363" s="113">
        <v>0</v>
      </c>
      <c r="G363" s="113">
        <v>0</v>
      </c>
      <c r="H363" s="113">
        <v>0</v>
      </c>
      <c r="I363" s="113">
        <v>0</v>
      </c>
      <c r="J363" s="113">
        <v>0</v>
      </c>
      <c r="K363" s="113">
        <v>0</v>
      </c>
      <c r="L363" s="113">
        <v>0</v>
      </c>
      <c r="M363" s="113">
        <v>0</v>
      </c>
      <c r="N363" s="113">
        <v>0</v>
      </c>
      <c r="O363" s="113">
        <v>0</v>
      </c>
      <c r="P363" s="113">
        <v>0</v>
      </c>
      <c r="Q363" s="113">
        <f t="shared" si="9"/>
        <v>0</v>
      </c>
      <c r="R363" s="110"/>
      <c r="T363" s="108"/>
      <c r="U363" s="113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0</v>
      </c>
      <c r="V363" s="110"/>
    </row>
    <row r="364" spans="2:22" ht="26" x14ac:dyDescent="0.3">
      <c r="B364" s="108"/>
      <c r="C364" s="111" t="s">
        <v>116</v>
      </c>
      <c r="D364" s="112" t="s">
        <v>392</v>
      </c>
      <c r="E364" s="113">
        <v>0</v>
      </c>
      <c r="F364" s="113">
        <v>0</v>
      </c>
      <c r="G364" s="113">
        <v>0</v>
      </c>
      <c r="H364" s="113">
        <v>0</v>
      </c>
      <c r="I364" s="113">
        <v>0</v>
      </c>
      <c r="J364" s="113">
        <v>0</v>
      </c>
      <c r="K364" s="113">
        <v>0</v>
      </c>
      <c r="L364" s="113">
        <v>0</v>
      </c>
      <c r="M364" s="113">
        <v>0</v>
      </c>
      <c r="N364" s="113">
        <v>0</v>
      </c>
      <c r="O364" s="113">
        <v>0</v>
      </c>
      <c r="P364" s="113">
        <v>0</v>
      </c>
      <c r="Q364" s="113">
        <f t="shared" si="9"/>
        <v>0</v>
      </c>
      <c r="R364" s="110"/>
      <c r="T364" s="108"/>
      <c r="U364" s="113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0</v>
      </c>
      <c r="V364" s="110"/>
    </row>
    <row r="365" spans="2:22" x14ac:dyDescent="0.3">
      <c r="B365" s="108"/>
      <c r="C365" s="111" t="s">
        <v>117</v>
      </c>
      <c r="D365" s="112" t="s">
        <v>393</v>
      </c>
      <c r="E365" s="113">
        <v>7820899.3099999987</v>
      </c>
      <c r="F365" s="113">
        <v>7898694.709999999</v>
      </c>
      <c r="G365" s="113">
        <v>7863503.6799999997</v>
      </c>
      <c r="H365" s="113">
        <v>6188834.1800000006</v>
      </c>
      <c r="I365" s="113">
        <v>6182834.1800000006</v>
      </c>
      <c r="J365" s="113">
        <v>6172334.2400000002</v>
      </c>
      <c r="K365" s="113">
        <v>7210851.3399999999</v>
      </c>
      <c r="L365" s="113">
        <v>7159145.120000001</v>
      </c>
      <c r="M365" s="113">
        <v>7055995.1100000013</v>
      </c>
      <c r="N365" s="113">
        <v>6932495.0300000012</v>
      </c>
      <c r="O365" s="113">
        <v>6809845.0100000016</v>
      </c>
      <c r="P365" s="113">
        <v>6796843.3499999987</v>
      </c>
      <c r="Q365" s="113">
        <f t="shared" si="9"/>
        <v>84092275.260000005</v>
      </c>
      <c r="R365" s="110"/>
      <c r="T365" s="108"/>
      <c r="U365" s="113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63553091.870000005</v>
      </c>
      <c r="V365" s="110"/>
    </row>
    <row r="366" spans="2:22" ht="26" x14ac:dyDescent="0.3">
      <c r="B366" s="108"/>
      <c r="C366" s="111" t="s">
        <v>118</v>
      </c>
      <c r="D366" s="112" t="s">
        <v>394</v>
      </c>
      <c r="E366" s="113">
        <v>19320.099999999999</v>
      </c>
      <c r="F366" s="113">
        <v>19320.099999999999</v>
      </c>
      <c r="G366" s="113">
        <v>19320.099999999999</v>
      </c>
      <c r="H366" s="113">
        <v>19320.099999999999</v>
      </c>
      <c r="I366" s="113">
        <v>19320.099999999999</v>
      </c>
      <c r="J366" s="113">
        <v>19320.14</v>
      </c>
      <c r="K366" s="113">
        <v>26680.04</v>
      </c>
      <c r="L366" s="113">
        <v>26680.04</v>
      </c>
      <c r="M366" s="113">
        <v>26680.04</v>
      </c>
      <c r="N366" s="113">
        <v>26680.04</v>
      </c>
      <c r="O366" s="113">
        <v>26680.04</v>
      </c>
      <c r="P366" s="113">
        <v>26680.16</v>
      </c>
      <c r="Q366" s="113">
        <f t="shared" si="9"/>
        <v>276001</v>
      </c>
      <c r="R366" s="110"/>
      <c r="T366" s="108"/>
      <c r="U366" s="113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195960.76</v>
      </c>
      <c r="V366" s="110"/>
    </row>
    <row r="367" spans="2:22" x14ac:dyDescent="0.3">
      <c r="B367" s="108"/>
      <c r="C367" s="111" t="s">
        <v>119</v>
      </c>
      <c r="D367" s="112" t="s">
        <v>395</v>
      </c>
      <c r="E367" s="113">
        <v>0</v>
      </c>
      <c r="F367" s="113">
        <v>0</v>
      </c>
      <c r="G367" s="113">
        <v>0</v>
      </c>
      <c r="H367" s="113">
        <v>0</v>
      </c>
      <c r="I367" s="113">
        <v>0</v>
      </c>
      <c r="J367" s="113">
        <v>0</v>
      </c>
      <c r="K367" s="113">
        <v>0</v>
      </c>
      <c r="L367" s="113">
        <v>0</v>
      </c>
      <c r="M367" s="113">
        <v>0</v>
      </c>
      <c r="N367" s="113">
        <v>0</v>
      </c>
      <c r="O367" s="113">
        <v>0</v>
      </c>
      <c r="P367" s="113">
        <v>0</v>
      </c>
      <c r="Q367" s="113">
        <f t="shared" si="9"/>
        <v>0</v>
      </c>
      <c r="R367" s="110"/>
      <c r="T367" s="108"/>
      <c r="U367" s="113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0</v>
      </c>
      <c r="V367" s="110"/>
    </row>
    <row r="368" spans="2:22" x14ac:dyDescent="0.3">
      <c r="B368" s="108"/>
      <c r="C368" s="111" t="s">
        <v>120</v>
      </c>
      <c r="D368" s="112" t="s">
        <v>396</v>
      </c>
      <c r="E368" s="113">
        <v>0</v>
      </c>
      <c r="F368" s="113">
        <v>0</v>
      </c>
      <c r="G368" s="113">
        <v>0</v>
      </c>
      <c r="H368" s="113">
        <v>0</v>
      </c>
      <c r="I368" s="113">
        <v>0</v>
      </c>
      <c r="J368" s="113">
        <v>0</v>
      </c>
      <c r="K368" s="113">
        <v>0</v>
      </c>
      <c r="L368" s="113">
        <v>0</v>
      </c>
      <c r="M368" s="113">
        <v>0</v>
      </c>
      <c r="N368" s="113">
        <v>0</v>
      </c>
      <c r="O368" s="113">
        <v>0</v>
      </c>
      <c r="P368" s="113">
        <v>0</v>
      </c>
      <c r="Q368" s="113">
        <f t="shared" si="9"/>
        <v>0</v>
      </c>
      <c r="R368" s="110"/>
      <c r="T368" s="108"/>
      <c r="U368" s="113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0</v>
      </c>
      <c r="V368" s="110"/>
    </row>
    <row r="369" spans="2:22" x14ac:dyDescent="0.3">
      <c r="B369" s="108"/>
      <c r="C369" s="111" t="s">
        <v>121</v>
      </c>
      <c r="D369" s="112" t="s">
        <v>397</v>
      </c>
      <c r="E369" s="113">
        <v>0</v>
      </c>
      <c r="F369" s="113">
        <v>0</v>
      </c>
      <c r="G369" s="113">
        <v>0</v>
      </c>
      <c r="H369" s="113">
        <v>0</v>
      </c>
      <c r="I369" s="113">
        <v>0</v>
      </c>
      <c r="J369" s="113">
        <v>0</v>
      </c>
      <c r="K369" s="113">
        <v>0</v>
      </c>
      <c r="L369" s="113">
        <v>0</v>
      </c>
      <c r="M369" s="113">
        <v>0</v>
      </c>
      <c r="N369" s="113">
        <v>0</v>
      </c>
      <c r="O369" s="113">
        <v>0</v>
      </c>
      <c r="P369" s="113">
        <v>0</v>
      </c>
      <c r="Q369" s="113">
        <f t="shared" si="9"/>
        <v>0</v>
      </c>
      <c r="R369" s="110"/>
      <c r="T369" s="108"/>
      <c r="U369" s="113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0</v>
      </c>
      <c r="V369" s="110"/>
    </row>
    <row r="370" spans="2:22" ht="26" x14ac:dyDescent="0.3">
      <c r="B370" s="108"/>
      <c r="C370" s="111" t="s">
        <v>122</v>
      </c>
      <c r="D370" s="112" t="s">
        <v>398</v>
      </c>
      <c r="E370" s="113">
        <v>1035466.8099999998</v>
      </c>
      <c r="F370" s="113">
        <v>1035466.8099999998</v>
      </c>
      <c r="G370" s="113">
        <v>1035466.8099999998</v>
      </c>
      <c r="H370" s="113">
        <v>1035466.8099999998</v>
      </c>
      <c r="I370" s="113">
        <v>1035466.8099999998</v>
      </c>
      <c r="J370" s="113">
        <v>1035466.8099999998</v>
      </c>
      <c r="K370" s="113">
        <v>1231200.0600000005</v>
      </c>
      <c r="L370" s="113">
        <v>1231200.1600000004</v>
      </c>
      <c r="M370" s="113">
        <v>1231200.1600000004</v>
      </c>
      <c r="N370" s="113">
        <v>1231200.1600000004</v>
      </c>
      <c r="O370" s="113">
        <v>1231200.1600000004</v>
      </c>
      <c r="P370" s="113">
        <v>1231200.4400000004</v>
      </c>
      <c r="Q370" s="113">
        <f t="shared" si="9"/>
        <v>13600002</v>
      </c>
      <c r="R370" s="110"/>
      <c r="T370" s="108"/>
      <c r="U370" s="113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9906401.2400000002</v>
      </c>
      <c r="V370" s="110"/>
    </row>
    <row r="371" spans="2:22" ht="26" x14ac:dyDescent="0.3">
      <c r="B371" s="108"/>
      <c r="C371" s="111" t="s">
        <v>123</v>
      </c>
      <c r="D371" s="112" t="s">
        <v>399</v>
      </c>
      <c r="E371" s="113">
        <v>2323367.0200000005</v>
      </c>
      <c r="F371" s="113">
        <v>1136303.92</v>
      </c>
      <c r="G371" s="113">
        <v>789897.02</v>
      </c>
      <c r="H371" s="113">
        <v>577635.81999999995</v>
      </c>
      <c r="I371" s="113">
        <v>574635.80999999994</v>
      </c>
      <c r="J371" s="113">
        <v>572635.82999999984</v>
      </c>
      <c r="K371" s="113">
        <v>543492.23</v>
      </c>
      <c r="L371" s="113">
        <v>543492.23</v>
      </c>
      <c r="M371" s="113">
        <v>543492.23</v>
      </c>
      <c r="N371" s="113">
        <v>543492.23</v>
      </c>
      <c r="O371" s="113">
        <v>542492.23</v>
      </c>
      <c r="P371" s="113">
        <v>542492.31999999995</v>
      </c>
      <c r="Q371" s="113">
        <f t="shared" si="9"/>
        <v>9233428.8900000025</v>
      </c>
      <c r="R371" s="110"/>
      <c r="T371" s="108"/>
      <c r="U371" s="113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7604952.1100000013</v>
      </c>
      <c r="V371" s="110"/>
    </row>
    <row r="372" spans="2:22" x14ac:dyDescent="0.3">
      <c r="B372" s="108"/>
      <c r="C372" s="111" t="s">
        <v>124</v>
      </c>
      <c r="D372" s="112" t="s">
        <v>391</v>
      </c>
      <c r="E372" s="113">
        <v>176849.1</v>
      </c>
      <c r="F372" s="113">
        <v>176849.1</v>
      </c>
      <c r="G372" s="113">
        <v>176849.1</v>
      </c>
      <c r="H372" s="113">
        <v>176849.1</v>
      </c>
      <c r="I372" s="113">
        <v>176849.12000000002</v>
      </c>
      <c r="J372" s="113">
        <v>176849.02</v>
      </c>
      <c r="K372" s="113">
        <v>265273.60000000003</v>
      </c>
      <c r="L372" s="113">
        <v>265273.60000000003</v>
      </c>
      <c r="M372" s="113">
        <v>265273.60000000003</v>
      </c>
      <c r="N372" s="113">
        <v>265273.60000000003</v>
      </c>
      <c r="O372" s="113">
        <v>265273.60000000003</v>
      </c>
      <c r="P372" s="113">
        <v>265273.64</v>
      </c>
      <c r="Q372" s="113">
        <f t="shared" si="9"/>
        <v>2652736.1800000006</v>
      </c>
      <c r="R372" s="110"/>
      <c r="T372" s="108"/>
      <c r="U372" s="113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1856915.3400000003</v>
      </c>
      <c r="V372" s="110"/>
    </row>
    <row r="373" spans="2:22" x14ac:dyDescent="0.3">
      <c r="B373" s="108"/>
      <c r="C373" s="111" t="s">
        <v>125</v>
      </c>
      <c r="D373" s="112" t="s">
        <v>395</v>
      </c>
      <c r="E373" s="113">
        <v>672202.92999999993</v>
      </c>
      <c r="F373" s="113">
        <v>617688.72</v>
      </c>
      <c r="G373" s="113">
        <v>607688.72</v>
      </c>
      <c r="H373" s="113">
        <v>571188.72</v>
      </c>
      <c r="I373" s="113">
        <v>569488.72</v>
      </c>
      <c r="J373" s="113">
        <v>556988.72</v>
      </c>
      <c r="K373" s="113">
        <v>643178.72</v>
      </c>
      <c r="L373" s="113">
        <v>629368.72</v>
      </c>
      <c r="M373" s="113">
        <v>626038.72</v>
      </c>
      <c r="N373" s="113">
        <v>625312.16999999993</v>
      </c>
      <c r="O373" s="113">
        <v>586636.85999999987</v>
      </c>
      <c r="P373" s="113">
        <v>575023.59999999986</v>
      </c>
      <c r="Q373" s="113">
        <f t="shared" si="9"/>
        <v>7280805.3199999984</v>
      </c>
      <c r="R373" s="110"/>
      <c r="T373" s="108"/>
      <c r="U373" s="113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5493832.6899999985</v>
      </c>
      <c r="V373" s="110"/>
    </row>
    <row r="374" spans="2:22" x14ac:dyDescent="0.3">
      <c r="B374" s="108"/>
      <c r="C374" s="111" t="s">
        <v>126</v>
      </c>
      <c r="D374" s="112" t="s">
        <v>400</v>
      </c>
      <c r="E374" s="113">
        <v>341098.96999999991</v>
      </c>
      <c r="F374" s="113">
        <v>281498.96999999991</v>
      </c>
      <c r="G374" s="113">
        <v>261998.97000000003</v>
      </c>
      <c r="H374" s="113">
        <v>250398.97000000003</v>
      </c>
      <c r="I374" s="113">
        <v>245898.97000000003</v>
      </c>
      <c r="J374" s="113">
        <v>244898.97000000003</v>
      </c>
      <c r="K374" s="113">
        <v>366017.18999999989</v>
      </c>
      <c r="L374" s="113">
        <v>351120.96999999991</v>
      </c>
      <c r="M374" s="113">
        <v>323784.96999999991</v>
      </c>
      <c r="N374" s="113">
        <v>310354.96999999991</v>
      </c>
      <c r="O374" s="113">
        <v>318747.46999999991</v>
      </c>
      <c r="P374" s="113">
        <v>277190.93999999994</v>
      </c>
      <c r="Q374" s="113">
        <f t="shared" si="9"/>
        <v>3573010.3299999987</v>
      </c>
      <c r="R374" s="110"/>
      <c r="T374" s="108"/>
      <c r="U374" s="113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2666716.9499999993</v>
      </c>
      <c r="V374" s="110"/>
    </row>
    <row r="375" spans="2:22" x14ac:dyDescent="0.3">
      <c r="B375" s="108"/>
      <c r="C375" s="111" t="s">
        <v>127</v>
      </c>
      <c r="D375" s="112" t="s">
        <v>401</v>
      </c>
      <c r="E375" s="113">
        <v>187645.63000000003</v>
      </c>
      <c r="F375" s="113">
        <v>186605.63000000003</v>
      </c>
      <c r="G375" s="113">
        <v>185680.63000000003</v>
      </c>
      <c r="H375" s="113">
        <v>184980.63000000003</v>
      </c>
      <c r="I375" s="113">
        <v>185780.63000000003</v>
      </c>
      <c r="J375" s="113">
        <v>185780.63000000003</v>
      </c>
      <c r="K375" s="113">
        <v>212515.43000000002</v>
      </c>
      <c r="L375" s="113">
        <v>208572.63000000003</v>
      </c>
      <c r="M375" s="113">
        <v>203511.23000000004</v>
      </c>
      <c r="N375" s="113">
        <v>201825.63000000003</v>
      </c>
      <c r="O375" s="113">
        <v>198700.63000000003</v>
      </c>
      <c r="P375" s="113">
        <v>187650.57</v>
      </c>
      <c r="Q375" s="113">
        <f t="shared" si="9"/>
        <v>2329249.9000000004</v>
      </c>
      <c r="R375" s="110"/>
      <c r="T375" s="108"/>
      <c r="U375" s="113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1741073.0700000003</v>
      </c>
      <c r="V375" s="110"/>
    </row>
    <row r="376" spans="2:22" x14ac:dyDescent="0.3">
      <c r="B376" s="108"/>
      <c r="C376" s="111" t="s">
        <v>128</v>
      </c>
      <c r="D376" s="112" t="s">
        <v>402</v>
      </c>
      <c r="E376" s="113">
        <v>3137460.61</v>
      </c>
      <c r="F376" s="113">
        <v>2914424.9</v>
      </c>
      <c r="G376" s="113">
        <v>2856399.9</v>
      </c>
      <c r="H376" s="113">
        <v>2869399.9</v>
      </c>
      <c r="I376" s="113">
        <v>2859399.8700000006</v>
      </c>
      <c r="J376" s="113">
        <v>2854052.8700000006</v>
      </c>
      <c r="K376" s="113">
        <v>3636317.0800000005</v>
      </c>
      <c r="L376" s="113">
        <v>3503930.5100000007</v>
      </c>
      <c r="M376" s="113">
        <v>3320230.9900000007</v>
      </c>
      <c r="N376" s="113">
        <v>3239734.9900000007</v>
      </c>
      <c r="O376" s="113">
        <v>3090484.9900000007</v>
      </c>
      <c r="P376" s="113">
        <v>2803303.1700000009</v>
      </c>
      <c r="Q376" s="113">
        <f t="shared" si="9"/>
        <v>37085139.780000009</v>
      </c>
      <c r="R376" s="110"/>
      <c r="T376" s="108"/>
      <c r="U376" s="113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27951616.630000006</v>
      </c>
      <c r="V376" s="110"/>
    </row>
    <row r="377" spans="2:22" x14ac:dyDescent="0.3">
      <c r="B377" s="108"/>
      <c r="C377" s="111" t="s">
        <v>129</v>
      </c>
      <c r="D377" s="112" t="s">
        <v>403</v>
      </c>
      <c r="E377" s="113">
        <v>111673.52</v>
      </c>
      <c r="F377" s="113">
        <v>94705.85</v>
      </c>
      <c r="G377" s="113">
        <v>92180.85</v>
      </c>
      <c r="H377" s="113">
        <v>91080.85</v>
      </c>
      <c r="I377" s="113">
        <v>85880.85</v>
      </c>
      <c r="J377" s="113">
        <v>84882.85</v>
      </c>
      <c r="K377" s="113">
        <v>101290.25</v>
      </c>
      <c r="L377" s="113">
        <v>109355.85</v>
      </c>
      <c r="M377" s="113">
        <v>106370.85</v>
      </c>
      <c r="N377" s="113">
        <v>103363.82</v>
      </c>
      <c r="O377" s="113">
        <v>90455.85</v>
      </c>
      <c r="P377" s="113">
        <v>85601.48</v>
      </c>
      <c r="Q377" s="113">
        <f t="shared" si="9"/>
        <v>1156842.8699999999</v>
      </c>
      <c r="R377" s="110"/>
      <c r="T377" s="108"/>
      <c r="U377" s="113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877421.71999999986</v>
      </c>
      <c r="V377" s="110"/>
    </row>
    <row r="378" spans="2:22" x14ac:dyDescent="0.3">
      <c r="B378" s="108"/>
      <c r="C378" s="111" t="s">
        <v>130</v>
      </c>
      <c r="D378" s="112" t="s">
        <v>404</v>
      </c>
      <c r="E378" s="113">
        <v>118887.83</v>
      </c>
      <c r="F378" s="113">
        <v>104687.83</v>
      </c>
      <c r="G378" s="113">
        <v>79887.83</v>
      </c>
      <c r="H378" s="113">
        <v>79787.83</v>
      </c>
      <c r="I378" s="113">
        <v>77587.83</v>
      </c>
      <c r="J378" s="113">
        <v>77587.83</v>
      </c>
      <c r="K378" s="113">
        <v>150303.23000000001</v>
      </c>
      <c r="L378" s="113">
        <v>141327.83000000002</v>
      </c>
      <c r="M378" s="113">
        <v>149287.83000000002</v>
      </c>
      <c r="N378" s="113">
        <v>127637.83</v>
      </c>
      <c r="O378" s="113">
        <v>122377.60000000001</v>
      </c>
      <c r="P378" s="113">
        <v>103587.84</v>
      </c>
      <c r="Q378" s="113">
        <f t="shared" si="9"/>
        <v>1332949.1400000004</v>
      </c>
      <c r="R378" s="110"/>
      <c r="T378" s="108"/>
      <c r="U378" s="113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979345.87000000011</v>
      </c>
      <c r="V378" s="110"/>
    </row>
    <row r="379" spans="2:22" x14ac:dyDescent="0.3">
      <c r="B379" s="108"/>
      <c r="C379" s="111" t="s">
        <v>131</v>
      </c>
      <c r="D379" s="112" t="s">
        <v>405</v>
      </c>
      <c r="E379" s="113">
        <v>1213302.32</v>
      </c>
      <c r="F379" s="113">
        <v>438200.32000000007</v>
      </c>
      <c r="G379" s="113">
        <v>336000.32000000007</v>
      </c>
      <c r="H379" s="113">
        <v>346000.32000000007</v>
      </c>
      <c r="I379" s="113">
        <v>271000.32000000007</v>
      </c>
      <c r="J379" s="113">
        <v>316000.32000000007</v>
      </c>
      <c r="K379" s="113">
        <v>1410000.32</v>
      </c>
      <c r="L379" s="113">
        <v>1318000.32</v>
      </c>
      <c r="M379" s="113">
        <v>1263000.32</v>
      </c>
      <c r="N379" s="113">
        <v>1063000.32</v>
      </c>
      <c r="O379" s="113">
        <v>1058000.32</v>
      </c>
      <c r="P379" s="113">
        <v>863320.48</v>
      </c>
      <c r="Q379" s="113">
        <f t="shared" si="9"/>
        <v>9895826.0000000019</v>
      </c>
      <c r="R379" s="110"/>
      <c r="T379" s="108"/>
      <c r="U379" s="113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6911504.8800000018</v>
      </c>
      <c r="V379" s="110"/>
    </row>
    <row r="380" spans="2:22" x14ac:dyDescent="0.3">
      <c r="B380" s="108"/>
      <c r="C380" s="111" t="s">
        <v>132</v>
      </c>
      <c r="D380" s="112" t="s">
        <v>406</v>
      </c>
      <c r="E380" s="113">
        <v>75200</v>
      </c>
      <c r="F380" s="113">
        <v>50050</v>
      </c>
      <c r="G380" s="113">
        <v>45050</v>
      </c>
      <c r="H380" s="113">
        <v>40025</v>
      </c>
      <c r="I380" s="113">
        <v>25025</v>
      </c>
      <c r="J380" s="113">
        <v>15050</v>
      </c>
      <c r="K380" s="113">
        <v>100150</v>
      </c>
      <c r="L380" s="113">
        <v>100100</v>
      </c>
      <c r="M380" s="113">
        <v>75100</v>
      </c>
      <c r="N380" s="113">
        <v>50100</v>
      </c>
      <c r="O380" s="113">
        <v>45100</v>
      </c>
      <c r="P380" s="113">
        <v>31900</v>
      </c>
      <c r="Q380" s="113">
        <f t="shared" si="9"/>
        <v>652850</v>
      </c>
      <c r="R380" s="110"/>
      <c r="T380" s="108"/>
      <c r="U380" s="113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525750</v>
      </c>
      <c r="V380" s="110"/>
    </row>
    <row r="381" spans="2:22" ht="26" x14ac:dyDescent="0.3">
      <c r="B381" s="108"/>
      <c r="C381" s="111" t="s">
        <v>133</v>
      </c>
      <c r="D381" s="112" t="s">
        <v>407</v>
      </c>
      <c r="E381" s="113">
        <v>247407.36999999994</v>
      </c>
      <c r="F381" s="113">
        <v>274073.12</v>
      </c>
      <c r="G381" s="113">
        <v>274073.12</v>
      </c>
      <c r="H381" s="113">
        <v>274073.14</v>
      </c>
      <c r="I381" s="113">
        <v>274073.11</v>
      </c>
      <c r="J381" s="113">
        <v>274073.05</v>
      </c>
      <c r="K381" s="113">
        <v>318829.77999999997</v>
      </c>
      <c r="L381" s="113">
        <v>318829.75999999995</v>
      </c>
      <c r="M381" s="113">
        <v>318829.75999999995</v>
      </c>
      <c r="N381" s="113">
        <v>318829.75999999995</v>
      </c>
      <c r="O381" s="113">
        <v>318829.75999999995</v>
      </c>
      <c r="P381" s="113">
        <v>345496.41</v>
      </c>
      <c r="Q381" s="113">
        <f t="shared" si="9"/>
        <v>3557418.1399999992</v>
      </c>
      <c r="R381" s="110"/>
      <c r="T381" s="108"/>
      <c r="U381" s="113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2574262.2099999995</v>
      </c>
      <c r="V381" s="110"/>
    </row>
    <row r="382" spans="2:22" x14ac:dyDescent="0.3">
      <c r="B382" s="108"/>
      <c r="C382" s="111" t="s">
        <v>134</v>
      </c>
      <c r="D382" s="112" t="s">
        <v>408</v>
      </c>
      <c r="E382" s="113">
        <v>38584.620000000003</v>
      </c>
      <c r="F382" s="113">
        <v>41691.589999999989</v>
      </c>
      <c r="G382" s="113">
        <v>40900.659999999996</v>
      </c>
      <c r="H382" s="113">
        <v>40900.659999999996</v>
      </c>
      <c r="I382" s="113">
        <v>40900.659999999996</v>
      </c>
      <c r="J382" s="113">
        <v>37525.64</v>
      </c>
      <c r="K382" s="113">
        <v>43180.1</v>
      </c>
      <c r="L382" s="113">
        <v>43180.090000000004</v>
      </c>
      <c r="M382" s="113">
        <v>43131.090000000004</v>
      </c>
      <c r="N382" s="113">
        <v>43080.090000000004</v>
      </c>
      <c r="O382" s="113">
        <v>43080.090000000004</v>
      </c>
      <c r="P382" s="113">
        <v>42703.41</v>
      </c>
      <c r="Q382" s="113">
        <f t="shared" si="9"/>
        <v>498858.70000000007</v>
      </c>
      <c r="R382" s="110"/>
      <c r="T382" s="108"/>
      <c r="U382" s="113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369995.11000000004</v>
      </c>
      <c r="V382" s="110"/>
    </row>
    <row r="383" spans="2:22" x14ac:dyDescent="0.3">
      <c r="B383" s="108"/>
      <c r="C383" s="111" t="s">
        <v>135</v>
      </c>
      <c r="D383" s="112" t="s">
        <v>409</v>
      </c>
      <c r="E383" s="113">
        <v>103656.54000000001</v>
      </c>
      <c r="F383" s="113">
        <v>104456.51000000001</v>
      </c>
      <c r="G383" s="113">
        <v>102656.54000000001</v>
      </c>
      <c r="H383" s="113">
        <v>90960.489999999976</v>
      </c>
      <c r="I383" s="113">
        <v>90460.359999999986</v>
      </c>
      <c r="J383" s="113">
        <v>90360.299999999974</v>
      </c>
      <c r="K383" s="113">
        <v>109843.76999999999</v>
      </c>
      <c r="L383" s="113">
        <v>109843.76999999999</v>
      </c>
      <c r="M383" s="113">
        <v>109843.76999999999</v>
      </c>
      <c r="N383" s="113">
        <v>109843.76999999999</v>
      </c>
      <c r="O383" s="113">
        <v>109843.76999999999</v>
      </c>
      <c r="P383" s="113">
        <v>109843.86</v>
      </c>
      <c r="Q383" s="113">
        <f t="shared" si="9"/>
        <v>1241613.4500000002</v>
      </c>
      <c r="R383" s="110"/>
      <c r="T383" s="108"/>
      <c r="U383" s="113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912082.05</v>
      </c>
      <c r="V383" s="110"/>
    </row>
    <row r="384" spans="2:22" x14ac:dyDescent="0.3">
      <c r="B384" s="108"/>
      <c r="C384" s="111" t="s">
        <v>136</v>
      </c>
      <c r="D384" s="112" t="s">
        <v>410</v>
      </c>
      <c r="E384" s="113">
        <v>1610675.9500000002</v>
      </c>
      <c r="F384" s="113">
        <v>1002739.7600000001</v>
      </c>
      <c r="G384" s="113">
        <v>4654834.2600000007</v>
      </c>
      <c r="H384" s="113">
        <v>994397.76000000013</v>
      </c>
      <c r="I384" s="113">
        <v>696977.84</v>
      </c>
      <c r="J384" s="113">
        <v>885955.87000000011</v>
      </c>
      <c r="K384" s="113">
        <v>980309.63000000012</v>
      </c>
      <c r="L384" s="113">
        <v>994581.72000000009</v>
      </c>
      <c r="M384" s="113">
        <v>4523463.0200000005</v>
      </c>
      <c r="N384" s="113">
        <v>872884.23000000021</v>
      </c>
      <c r="O384" s="113">
        <v>904924.54000000027</v>
      </c>
      <c r="P384" s="113">
        <v>972705.86</v>
      </c>
      <c r="Q384" s="113">
        <f t="shared" si="9"/>
        <v>19094450.440000001</v>
      </c>
      <c r="R384" s="110"/>
      <c r="T384" s="108"/>
      <c r="U384" s="113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16343935.810000002</v>
      </c>
      <c r="V384" s="110"/>
    </row>
    <row r="385" spans="2:22" x14ac:dyDescent="0.3">
      <c r="B385" s="108"/>
      <c r="C385" s="111" t="s">
        <v>137</v>
      </c>
      <c r="D385" s="112" t="s">
        <v>411</v>
      </c>
      <c r="E385" s="113">
        <v>183904.16999999998</v>
      </c>
      <c r="F385" s="113">
        <v>184904.16999999998</v>
      </c>
      <c r="G385" s="113">
        <v>205904.16999999998</v>
      </c>
      <c r="H385" s="113">
        <v>220904.16999999998</v>
      </c>
      <c r="I385" s="113">
        <v>205904.16999999998</v>
      </c>
      <c r="J385" s="113">
        <v>185904.16999999998</v>
      </c>
      <c r="K385" s="113">
        <v>1704904.1700000002</v>
      </c>
      <c r="L385" s="113">
        <v>184304.16999999998</v>
      </c>
      <c r="M385" s="113">
        <v>205904.16999999998</v>
      </c>
      <c r="N385" s="113">
        <v>190904.16999999998</v>
      </c>
      <c r="O385" s="113">
        <v>205904.16999999998</v>
      </c>
      <c r="P385" s="113">
        <v>184903.7</v>
      </c>
      <c r="Q385" s="113">
        <f t="shared" si="9"/>
        <v>3864249.57</v>
      </c>
      <c r="R385" s="110"/>
      <c r="T385" s="108"/>
      <c r="U385" s="113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3282537.53</v>
      </c>
      <c r="V385" s="110"/>
    </row>
    <row r="386" spans="2:22" x14ac:dyDescent="0.3">
      <c r="B386" s="108"/>
      <c r="C386" s="111" t="s">
        <v>138</v>
      </c>
      <c r="D386" s="112" t="s">
        <v>412</v>
      </c>
      <c r="E386" s="113">
        <v>2554609.09</v>
      </c>
      <c r="F386" s="113">
        <v>3237333.25</v>
      </c>
      <c r="G386" s="113">
        <v>3237333.25</v>
      </c>
      <c r="H386" s="113">
        <v>3237333.25</v>
      </c>
      <c r="I386" s="113">
        <v>3237333.25</v>
      </c>
      <c r="J386" s="113">
        <v>3237333.25</v>
      </c>
      <c r="K386" s="113">
        <v>3237333.25</v>
      </c>
      <c r="L386" s="113">
        <v>3237333.25</v>
      </c>
      <c r="M386" s="113">
        <v>3237333.25</v>
      </c>
      <c r="N386" s="113">
        <v>3237333.25</v>
      </c>
      <c r="O386" s="113">
        <v>3237333.25</v>
      </c>
      <c r="P386" s="113">
        <v>3237333.25</v>
      </c>
      <c r="Q386" s="113">
        <f t="shared" si="9"/>
        <v>38165274.840000004</v>
      </c>
      <c r="R386" s="110"/>
      <c r="T386" s="108"/>
      <c r="U386" s="113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28453275.09</v>
      </c>
      <c r="V386" s="110"/>
    </row>
    <row r="387" spans="2:22" x14ac:dyDescent="0.3">
      <c r="B387" s="108"/>
      <c r="C387" s="111" t="s">
        <v>139</v>
      </c>
      <c r="D387" s="112" t="s">
        <v>413</v>
      </c>
      <c r="E387" s="113">
        <v>38066325.279999994</v>
      </c>
      <c r="F387" s="113">
        <v>11023363.290000001</v>
      </c>
      <c r="G387" s="113">
        <v>13083366.43</v>
      </c>
      <c r="H387" s="113">
        <v>34645405.749999993</v>
      </c>
      <c r="I387" s="113">
        <v>105169358.27</v>
      </c>
      <c r="J387" s="113">
        <v>19079907.07</v>
      </c>
      <c r="K387" s="113">
        <v>52484428.769999996</v>
      </c>
      <c r="L387" s="113">
        <v>13877397.92</v>
      </c>
      <c r="M387" s="113">
        <v>23120887.769999996</v>
      </c>
      <c r="N387" s="113">
        <v>36325270.699999996</v>
      </c>
      <c r="O387" s="113">
        <v>75360542.059999987</v>
      </c>
      <c r="P387" s="113">
        <v>47713756.68999999</v>
      </c>
      <c r="Q387" s="113">
        <f t="shared" si="9"/>
        <v>469950009.99999994</v>
      </c>
      <c r="R387" s="110"/>
      <c r="T387" s="108"/>
      <c r="U387" s="113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310550440.54999995</v>
      </c>
      <c r="V387" s="110"/>
    </row>
    <row r="388" spans="2:22" x14ac:dyDescent="0.3">
      <c r="B388" s="108"/>
      <c r="C388" s="111" t="s">
        <v>140</v>
      </c>
      <c r="D388" s="112" t="s">
        <v>414</v>
      </c>
      <c r="E388" s="113">
        <v>76929.170000000013</v>
      </c>
      <c r="F388" s="113">
        <v>76929.170000000013</v>
      </c>
      <c r="G388" s="113">
        <v>76429.190000000017</v>
      </c>
      <c r="H388" s="113">
        <v>74562.510000000009</v>
      </c>
      <c r="I388" s="113">
        <v>74562.540000000008</v>
      </c>
      <c r="J388" s="113">
        <v>74162.540000000023</v>
      </c>
      <c r="K388" s="113">
        <v>82372.669999999984</v>
      </c>
      <c r="L388" s="113">
        <v>82370.239999999976</v>
      </c>
      <c r="M388" s="113">
        <v>82370.27999999997</v>
      </c>
      <c r="N388" s="113">
        <v>82370.179999999978</v>
      </c>
      <c r="O388" s="113">
        <v>82369.62</v>
      </c>
      <c r="P388" s="113">
        <v>82371.38999999997</v>
      </c>
      <c r="Q388" s="113">
        <f t="shared" si="9"/>
        <v>947799.5</v>
      </c>
      <c r="R388" s="110"/>
      <c r="T388" s="108"/>
      <c r="U388" s="113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700688.31</v>
      </c>
      <c r="V388" s="110"/>
    </row>
    <row r="389" spans="2:22" x14ac:dyDescent="0.3">
      <c r="B389" s="108"/>
      <c r="C389" s="111" t="s">
        <v>141</v>
      </c>
      <c r="D389" s="112" t="s">
        <v>415</v>
      </c>
      <c r="E389" s="113">
        <v>215505.72</v>
      </c>
      <c r="F389" s="113">
        <v>241537.74999999997</v>
      </c>
      <c r="G389" s="113">
        <v>220765.59999999998</v>
      </c>
      <c r="H389" s="113">
        <v>216934.86999999994</v>
      </c>
      <c r="I389" s="113">
        <v>216902.11000000002</v>
      </c>
      <c r="J389" s="113">
        <v>213033.2</v>
      </c>
      <c r="K389" s="113">
        <v>583698.54</v>
      </c>
      <c r="L389" s="113">
        <v>194286.64</v>
      </c>
      <c r="M389" s="113">
        <v>225823.64</v>
      </c>
      <c r="N389" s="113">
        <v>393568.00999999995</v>
      </c>
      <c r="O389" s="113">
        <v>4178257.3899999992</v>
      </c>
      <c r="P389" s="113">
        <v>193347.11999999997</v>
      </c>
      <c r="Q389" s="113">
        <f t="shared" si="9"/>
        <v>7093660.5899999989</v>
      </c>
      <c r="R389" s="110"/>
      <c r="T389" s="108"/>
      <c r="U389" s="113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2328488.0700000003</v>
      </c>
      <c r="V389" s="110"/>
    </row>
    <row r="390" spans="2:22" ht="26" x14ac:dyDescent="0.3">
      <c r="B390" s="108"/>
      <c r="C390" s="111" t="s">
        <v>142</v>
      </c>
      <c r="D390" s="112" t="s">
        <v>416</v>
      </c>
      <c r="E390" s="113">
        <v>39615.770000000011</v>
      </c>
      <c r="F390" s="113">
        <v>39615.770000000011</v>
      </c>
      <c r="G390" s="113">
        <v>39615.770000000011</v>
      </c>
      <c r="H390" s="113">
        <v>39115.770000000011</v>
      </c>
      <c r="I390" s="113">
        <v>39115.770000000011</v>
      </c>
      <c r="J390" s="113">
        <v>39115.770000000011</v>
      </c>
      <c r="K390" s="113">
        <v>44526.630000000005</v>
      </c>
      <c r="L390" s="113">
        <v>44476.55000000001</v>
      </c>
      <c r="M390" s="113">
        <v>44476.55000000001</v>
      </c>
      <c r="N390" s="113">
        <v>44476.55000000001</v>
      </c>
      <c r="O390" s="113">
        <v>44476.55000000001</v>
      </c>
      <c r="P390" s="113">
        <v>43577.72</v>
      </c>
      <c r="Q390" s="113">
        <f t="shared" si="9"/>
        <v>502205.17000000004</v>
      </c>
      <c r="R390" s="110"/>
      <c r="T390" s="108"/>
      <c r="U390" s="113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369674.35000000009</v>
      </c>
      <c r="V390" s="110"/>
    </row>
    <row r="391" spans="2:22" x14ac:dyDescent="0.3">
      <c r="B391" s="108"/>
      <c r="C391" s="111" t="s">
        <v>143</v>
      </c>
      <c r="D391" s="112" t="s">
        <v>417</v>
      </c>
      <c r="E391" s="113">
        <v>44791.17</v>
      </c>
      <c r="F391" s="113">
        <v>44791.17</v>
      </c>
      <c r="G391" s="113">
        <v>45091.17</v>
      </c>
      <c r="H391" s="113">
        <v>44482.84</v>
      </c>
      <c r="I391" s="113">
        <v>44482.84</v>
      </c>
      <c r="J391" s="113">
        <v>44482.84</v>
      </c>
      <c r="K391" s="113">
        <v>45391.159999999996</v>
      </c>
      <c r="L391" s="113">
        <v>44941.159999999996</v>
      </c>
      <c r="M391" s="113">
        <v>45659.939999999995</v>
      </c>
      <c r="N391" s="113">
        <v>45659.929999999993</v>
      </c>
      <c r="O391" s="113">
        <v>45784.929999999993</v>
      </c>
      <c r="P391" s="113">
        <v>46039.699999999983</v>
      </c>
      <c r="Q391" s="113">
        <f t="shared" si="9"/>
        <v>541598.85</v>
      </c>
      <c r="R391" s="110"/>
      <c r="T391" s="108"/>
      <c r="U391" s="113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404114.29</v>
      </c>
      <c r="V391" s="110"/>
    </row>
    <row r="392" spans="2:22" x14ac:dyDescent="0.3">
      <c r="B392" s="108"/>
      <c r="C392" s="111" t="s">
        <v>144</v>
      </c>
      <c r="D392" s="112" t="s">
        <v>418</v>
      </c>
      <c r="E392" s="113">
        <v>1633.33</v>
      </c>
      <c r="F392" s="113">
        <v>1633.33</v>
      </c>
      <c r="G392" s="113">
        <v>1433.33</v>
      </c>
      <c r="H392" s="113">
        <v>1433.33</v>
      </c>
      <c r="I392" s="113">
        <v>1433.33</v>
      </c>
      <c r="J392" s="113">
        <v>1433.33</v>
      </c>
      <c r="K392" s="113">
        <v>1433.33</v>
      </c>
      <c r="L392" s="113">
        <v>2273.33</v>
      </c>
      <c r="M392" s="113">
        <v>2273.33</v>
      </c>
      <c r="N392" s="113">
        <v>2373.33</v>
      </c>
      <c r="O392" s="113">
        <v>2373.33</v>
      </c>
      <c r="P392" s="113">
        <v>2373.37</v>
      </c>
      <c r="Q392" s="113">
        <f t="shared" si="9"/>
        <v>22099.999999999996</v>
      </c>
      <c r="R392" s="110"/>
      <c r="T392" s="108"/>
      <c r="U392" s="113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14979.97</v>
      </c>
      <c r="V392" s="110"/>
    </row>
    <row r="393" spans="2:22" x14ac:dyDescent="0.3">
      <c r="B393" s="108"/>
      <c r="C393" s="111" t="s">
        <v>145</v>
      </c>
      <c r="D393" s="112" t="s">
        <v>419</v>
      </c>
      <c r="E393" s="113">
        <v>0</v>
      </c>
      <c r="F393" s="113">
        <v>0</v>
      </c>
      <c r="G393" s="113">
        <v>0</v>
      </c>
      <c r="H393" s="113">
        <v>0</v>
      </c>
      <c r="I393" s="113">
        <v>0</v>
      </c>
      <c r="J393" s="113">
        <v>0</v>
      </c>
      <c r="K393" s="113">
        <v>0</v>
      </c>
      <c r="L393" s="113">
        <v>0</v>
      </c>
      <c r="M393" s="113">
        <v>0</v>
      </c>
      <c r="N393" s="113">
        <v>0</v>
      </c>
      <c r="O393" s="113">
        <v>0</v>
      </c>
      <c r="P393" s="113">
        <v>0</v>
      </c>
      <c r="Q393" s="113">
        <f t="shared" si="9"/>
        <v>0</v>
      </c>
      <c r="R393" s="110"/>
      <c r="T393" s="108"/>
      <c r="U393" s="113">
        <f>IF($E$5=Master!$D$4,E393,
IF($F$5=Master!$D$4,SUM(E393:F393),
IF($G$5=Master!$D$4,SUM(E393:G393),
IF($H$5=Master!$D$4,SUM(E393:H393),
IF($I$5=Master!$D$4,SUM(E393:I393),
IF($J$5=Master!$D$4,SUM(E393:J393),
IF($K$5=Master!$D$4,SUM(E393:K393),
IF($L$5=Master!$D$4,SUM(E393:L393),
IF($M$5=Master!$D$4,SUM(E393:M393),
IF($N$5=Master!$D$4,SUM(E393:N393),
IF($O$5=Master!$D$4,SUM(E393:O393),
IF($P$5=Master!$D$4,SUM(E393:P393),0))))))))))))</f>
        <v>0</v>
      </c>
      <c r="V393" s="110"/>
    </row>
    <row r="394" spans="2:22" x14ac:dyDescent="0.3">
      <c r="B394" s="108"/>
      <c r="C394" s="111" t="s">
        <v>146</v>
      </c>
      <c r="D394" s="112" t="s">
        <v>420</v>
      </c>
      <c r="E394" s="113">
        <v>0</v>
      </c>
      <c r="F394" s="113">
        <v>0</v>
      </c>
      <c r="G394" s="113">
        <v>0</v>
      </c>
      <c r="H394" s="113">
        <v>0</v>
      </c>
      <c r="I394" s="113">
        <v>0</v>
      </c>
      <c r="J394" s="113">
        <v>0</v>
      </c>
      <c r="K394" s="113">
        <v>0</v>
      </c>
      <c r="L394" s="113">
        <v>0</v>
      </c>
      <c r="M394" s="113">
        <v>0</v>
      </c>
      <c r="N394" s="113">
        <v>0</v>
      </c>
      <c r="O394" s="113">
        <v>0</v>
      </c>
      <c r="P394" s="113">
        <v>0</v>
      </c>
      <c r="Q394" s="113">
        <f t="shared" si="9"/>
        <v>0</v>
      </c>
      <c r="R394" s="110"/>
      <c r="T394" s="108"/>
      <c r="U394" s="113">
        <f>IF($E$5=Master!$D$4,E394,
IF($F$5=Master!$D$4,SUM(E394:F394),
IF($G$5=Master!$D$4,SUM(E394:G394),
IF($H$5=Master!$D$4,SUM(E394:H394),
IF($I$5=Master!$D$4,SUM(E394:I394),
IF($J$5=Master!$D$4,SUM(E394:J394),
IF($K$5=Master!$D$4,SUM(E394:K394),
IF($L$5=Master!$D$4,SUM(E394:L394),
IF($M$5=Master!$D$4,SUM(E394:M394),
IF($N$5=Master!$D$4,SUM(E394:N394),
IF($O$5=Master!$D$4,SUM(E394:O394),
IF($P$5=Master!$D$4,SUM(E394:P394),0))))))))))))</f>
        <v>0</v>
      </c>
      <c r="V394" s="110"/>
    </row>
    <row r="395" spans="2:22" x14ac:dyDescent="0.3">
      <c r="B395" s="108"/>
      <c r="C395" s="111" t="s">
        <v>147</v>
      </c>
      <c r="D395" s="112" t="s">
        <v>421</v>
      </c>
      <c r="E395" s="113">
        <v>154986.22999999995</v>
      </c>
      <c r="F395" s="113">
        <v>155666.22999999995</v>
      </c>
      <c r="G395" s="113">
        <v>162802.22999999995</v>
      </c>
      <c r="H395" s="113">
        <v>164147.82999999996</v>
      </c>
      <c r="I395" s="113">
        <v>157174.12999999995</v>
      </c>
      <c r="J395" s="113">
        <v>157164.16999999998</v>
      </c>
      <c r="K395" s="113">
        <v>197580.33</v>
      </c>
      <c r="L395" s="113">
        <v>196617.2</v>
      </c>
      <c r="M395" s="113">
        <v>200060.46</v>
      </c>
      <c r="N395" s="113">
        <v>200365.46</v>
      </c>
      <c r="O395" s="113">
        <v>199655.46</v>
      </c>
      <c r="P395" s="113">
        <v>198995.38</v>
      </c>
      <c r="Q395" s="113">
        <f t="shared" si="9"/>
        <v>2145215.1099999994</v>
      </c>
      <c r="R395" s="110"/>
      <c r="T395" s="108"/>
      <c r="U395" s="113">
        <f>IF($E$5=Master!$D$4,E395,
IF($F$5=Master!$D$4,SUM(E395:F395),
IF($G$5=Master!$D$4,SUM(E395:G395),
IF($H$5=Master!$D$4,SUM(E395:H395),
IF($I$5=Master!$D$4,SUM(E395:I395),
IF($J$5=Master!$D$4,SUM(E395:J395),
IF($K$5=Master!$D$4,SUM(E395:K395),
IF($L$5=Master!$D$4,SUM(E395:L395),
IF($M$5=Master!$D$4,SUM(E395:M395),
IF($N$5=Master!$D$4,SUM(E395:N395),
IF($O$5=Master!$D$4,SUM(E395:O395),
IF($P$5=Master!$D$4,SUM(E395:P395),0))))))))))))</f>
        <v>1546198.8099999996</v>
      </c>
      <c r="V395" s="110"/>
    </row>
    <row r="396" spans="2:22" x14ac:dyDescent="0.3">
      <c r="B396" s="108"/>
      <c r="C396" s="111" t="s">
        <v>148</v>
      </c>
      <c r="D396" s="112" t="s">
        <v>412</v>
      </c>
      <c r="E396" s="113">
        <v>0</v>
      </c>
      <c r="F396" s="113">
        <v>0</v>
      </c>
      <c r="G396" s="113">
        <v>0</v>
      </c>
      <c r="H396" s="113">
        <v>0</v>
      </c>
      <c r="I396" s="113">
        <v>0</v>
      </c>
      <c r="J396" s="113">
        <v>0</v>
      </c>
      <c r="K396" s="113">
        <v>0</v>
      </c>
      <c r="L396" s="113">
        <v>0</v>
      </c>
      <c r="M396" s="113">
        <v>0</v>
      </c>
      <c r="N396" s="113">
        <v>0</v>
      </c>
      <c r="O396" s="113">
        <v>0</v>
      </c>
      <c r="P396" s="113">
        <v>0</v>
      </c>
      <c r="Q396" s="113">
        <f t="shared" si="9"/>
        <v>0</v>
      </c>
      <c r="R396" s="110"/>
      <c r="T396" s="108"/>
      <c r="U396" s="113">
        <f>IF($E$5=Master!$D$4,E396,
IF($F$5=Master!$D$4,SUM(E396:F396),
IF($G$5=Master!$D$4,SUM(E396:G396),
IF($H$5=Master!$D$4,SUM(E396:H396),
IF($I$5=Master!$D$4,SUM(E396:I396),
IF($J$5=Master!$D$4,SUM(E396:J396),
IF($K$5=Master!$D$4,SUM(E396:K396),
IF($L$5=Master!$D$4,SUM(E396:L396),
IF($M$5=Master!$D$4,SUM(E396:M396),
IF($N$5=Master!$D$4,SUM(E396:N396),
IF($O$5=Master!$D$4,SUM(E396:O396),
IF($P$5=Master!$D$4,SUM(E396:P396),0))))))))))))</f>
        <v>0</v>
      </c>
      <c r="V396" s="110"/>
    </row>
    <row r="397" spans="2:22" x14ac:dyDescent="0.3">
      <c r="B397" s="108"/>
      <c r="C397" s="111" t="s">
        <v>149</v>
      </c>
      <c r="D397" s="112" t="s">
        <v>422</v>
      </c>
      <c r="E397" s="113">
        <v>0</v>
      </c>
      <c r="F397" s="113">
        <v>0</v>
      </c>
      <c r="G397" s="113">
        <v>0</v>
      </c>
      <c r="H397" s="113">
        <v>0</v>
      </c>
      <c r="I397" s="113">
        <v>0</v>
      </c>
      <c r="J397" s="113">
        <v>0</v>
      </c>
      <c r="K397" s="113">
        <v>0</v>
      </c>
      <c r="L397" s="113">
        <v>0</v>
      </c>
      <c r="M397" s="113">
        <v>0</v>
      </c>
      <c r="N397" s="113">
        <v>0</v>
      </c>
      <c r="O397" s="113">
        <v>0</v>
      </c>
      <c r="P397" s="113">
        <v>0</v>
      </c>
      <c r="Q397" s="113">
        <f t="shared" si="9"/>
        <v>0</v>
      </c>
      <c r="R397" s="110"/>
      <c r="T397" s="108"/>
      <c r="U397" s="113">
        <f>IF($E$5=Master!$D$4,E397,
IF($F$5=Master!$D$4,SUM(E397:F397),
IF($G$5=Master!$D$4,SUM(E397:G397),
IF($H$5=Master!$D$4,SUM(E397:H397),
IF($I$5=Master!$D$4,SUM(E397:I397),
IF($J$5=Master!$D$4,SUM(E397:J397),
IF($K$5=Master!$D$4,SUM(E397:K397),
IF($L$5=Master!$D$4,SUM(E397:L397),
IF($M$5=Master!$D$4,SUM(E397:M397),
IF($N$5=Master!$D$4,SUM(E397:N397),
IF($O$5=Master!$D$4,SUM(E397:O397),
IF($P$5=Master!$D$4,SUM(E397:P397),0))))))))))))</f>
        <v>0</v>
      </c>
      <c r="V397" s="110"/>
    </row>
    <row r="398" spans="2:22" x14ac:dyDescent="0.3">
      <c r="B398" s="108"/>
      <c r="C398" s="111" t="s">
        <v>150</v>
      </c>
      <c r="D398" s="112" t="s">
        <v>423</v>
      </c>
      <c r="E398" s="113">
        <v>0</v>
      </c>
      <c r="F398" s="113">
        <v>0</v>
      </c>
      <c r="G398" s="113">
        <v>0</v>
      </c>
      <c r="H398" s="113">
        <v>0</v>
      </c>
      <c r="I398" s="113">
        <v>0</v>
      </c>
      <c r="J398" s="113">
        <v>0</v>
      </c>
      <c r="K398" s="113">
        <v>0</v>
      </c>
      <c r="L398" s="113">
        <v>0</v>
      </c>
      <c r="M398" s="113">
        <v>0</v>
      </c>
      <c r="N398" s="113">
        <v>0</v>
      </c>
      <c r="O398" s="113">
        <v>0</v>
      </c>
      <c r="P398" s="113">
        <v>0</v>
      </c>
      <c r="Q398" s="113">
        <f t="shared" si="9"/>
        <v>0</v>
      </c>
      <c r="R398" s="110"/>
      <c r="T398" s="108"/>
      <c r="U398" s="113">
        <f>IF($E$5=Master!$D$4,E398,
IF($F$5=Master!$D$4,SUM(E398:F398),
IF($G$5=Master!$D$4,SUM(E398:G398),
IF($H$5=Master!$D$4,SUM(E398:H398),
IF($I$5=Master!$D$4,SUM(E398:I398),
IF($J$5=Master!$D$4,SUM(E398:J398),
IF($K$5=Master!$D$4,SUM(E398:K398),
IF($L$5=Master!$D$4,SUM(E398:L398),
IF($M$5=Master!$D$4,SUM(E398:M398),
IF($N$5=Master!$D$4,SUM(E398:N398),
IF($O$5=Master!$D$4,SUM(E398:O398),
IF($P$5=Master!$D$4,SUM(E398:P398),0))))))))))))</f>
        <v>0</v>
      </c>
      <c r="V398" s="110"/>
    </row>
    <row r="399" spans="2:22" x14ac:dyDescent="0.3">
      <c r="B399" s="108"/>
      <c r="C399" s="111" t="s">
        <v>151</v>
      </c>
      <c r="D399" s="112" t="s">
        <v>424</v>
      </c>
      <c r="E399" s="113">
        <v>0</v>
      </c>
      <c r="F399" s="113">
        <v>0</v>
      </c>
      <c r="G399" s="113">
        <v>0</v>
      </c>
      <c r="H399" s="113">
        <v>0</v>
      </c>
      <c r="I399" s="113">
        <v>0</v>
      </c>
      <c r="J399" s="113">
        <v>0</v>
      </c>
      <c r="K399" s="113">
        <v>0</v>
      </c>
      <c r="L399" s="113">
        <v>0</v>
      </c>
      <c r="M399" s="113">
        <v>0</v>
      </c>
      <c r="N399" s="113">
        <v>0</v>
      </c>
      <c r="O399" s="113">
        <v>0</v>
      </c>
      <c r="P399" s="113">
        <v>0</v>
      </c>
      <c r="Q399" s="113">
        <f t="shared" si="9"/>
        <v>0</v>
      </c>
      <c r="R399" s="110"/>
      <c r="T399" s="108"/>
      <c r="U399" s="113">
        <f>IF($E$5=Master!$D$4,E399,
IF($F$5=Master!$D$4,SUM(E399:F399),
IF($G$5=Master!$D$4,SUM(E399:G399),
IF($H$5=Master!$D$4,SUM(E399:H399),
IF($I$5=Master!$D$4,SUM(E399:I399),
IF($J$5=Master!$D$4,SUM(E399:J399),
IF($K$5=Master!$D$4,SUM(E399:K399),
IF($L$5=Master!$D$4,SUM(E399:L399),
IF($M$5=Master!$D$4,SUM(E399:M399),
IF($N$5=Master!$D$4,SUM(E399:N399),
IF($O$5=Master!$D$4,SUM(E399:O399),
IF($P$5=Master!$D$4,SUM(E399:P399),0))))))))))))</f>
        <v>0</v>
      </c>
      <c r="V399" s="110"/>
    </row>
    <row r="400" spans="2:22" x14ac:dyDescent="0.3">
      <c r="B400" s="108"/>
      <c r="C400" s="111" t="s">
        <v>152</v>
      </c>
      <c r="D400" s="112" t="s">
        <v>425</v>
      </c>
      <c r="E400" s="113">
        <v>0</v>
      </c>
      <c r="F400" s="113">
        <v>0</v>
      </c>
      <c r="G400" s="113">
        <v>0</v>
      </c>
      <c r="H400" s="113">
        <v>0</v>
      </c>
      <c r="I400" s="113">
        <v>0</v>
      </c>
      <c r="J400" s="113">
        <v>0</v>
      </c>
      <c r="K400" s="113">
        <v>0</v>
      </c>
      <c r="L400" s="113">
        <v>0</v>
      </c>
      <c r="M400" s="113">
        <v>0</v>
      </c>
      <c r="N400" s="113">
        <v>0</v>
      </c>
      <c r="O400" s="113">
        <v>0</v>
      </c>
      <c r="P400" s="113">
        <v>0</v>
      </c>
      <c r="Q400" s="113">
        <f t="shared" si="9"/>
        <v>0</v>
      </c>
      <c r="R400" s="110"/>
      <c r="T400" s="108"/>
      <c r="U400" s="113">
        <f>IF($E$5=Master!$D$4,E400,
IF($F$5=Master!$D$4,SUM(E400:F400),
IF($G$5=Master!$D$4,SUM(E400:G400),
IF($H$5=Master!$D$4,SUM(E400:H400),
IF($I$5=Master!$D$4,SUM(E400:I400),
IF($J$5=Master!$D$4,SUM(E400:J400),
IF($K$5=Master!$D$4,SUM(E400:K400),
IF($L$5=Master!$D$4,SUM(E400:L400),
IF($M$5=Master!$D$4,SUM(E400:M400),
IF($N$5=Master!$D$4,SUM(E400:N400),
IF($O$5=Master!$D$4,SUM(E400:O400),
IF($P$5=Master!$D$4,SUM(E400:P400),0))))))))))))</f>
        <v>0</v>
      </c>
      <c r="V400" s="110"/>
    </row>
    <row r="401" spans="2:22" x14ac:dyDescent="0.3">
      <c r="B401" s="108"/>
      <c r="C401" s="111" t="s">
        <v>153</v>
      </c>
      <c r="D401" s="112" t="s">
        <v>426</v>
      </c>
      <c r="E401" s="113">
        <v>0</v>
      </c>
      <c r="F401" s="113">
        <v>0</v>
      </c>
      <c r="G401" s="113">
        <v>0</v>
      </c>
      <c r="H401" s="113">
        <v>0</v>
      </c>
      <c r="I401" s="113">
        <v>0</v>
      </c>
      <c r="J401" s="113">
        <v>0</v>
      </c>
      <c r="K401" s="113">
        <v>0</v>
      </c>
      <c r="L401" s="113">
        <v>0</v>
      </c>
      <c r="M401" s="113">
        <v>0</v>
      </c>
      <c r="N401" s="113">
        <v>0</v>
      </c>
      <c r="O401" s="113">
        <v>0</v>
      </c>
      <c r="P401" s="113">
        <v>0</v>
      </c>
      <c r="Q401" s="113">
        <f t="shared" si="9"/>
        <v>0</v>
      </c>
      <c r="R401" s="110"/>
      <c r="T401" s="108"/>
      <c r="U401" s="113">
        <f>IF($E$5=Master!$D$4,E401,
IF($F$5=Master!$D$4,SUM(E401:F401),
IF($G$5=Master!$D$4,SUM(E401:G401),
IF($H$5=Master!$D$4,SUM(E401:H401),
IF($I$5=Master!$D$4,SUM(E401:I401),
IF($J$5=Master!$D$4,SUM(E401:J401),
IF($K$5=Master!$D$4,SUM(E401:K401),
IF($L$5=Master!$D$4,SUM(E401:L401),
IF($M$5=Master!$D$4,SUM(E401:M401),
IF($N$5=Master!$D$4,SUM(E401:N401),
IF($O$5=Master!$D$4,SUM(E401:O401),
IF($P$5=Master!$D$4,SUM(E401:P401),0))))))))))))</f>
        <v>0</v>
      </c>
      <c r="V401" s="110"/>
    </row>
    <row r="402" spans="2:22" x14ac:dyDescent="0.3">
      <c r="B402" s="108"/>
      <c r="C402" s="111" t="s">
        <v>154</v>
      </c>
      <c r="D402" s="112" t="s">
        <v>427</v>
      </c>
      <c r="E402" s="113">
        <v>176729.22</v>
      </c>
      <c r="F402" s="113">
        <v>41729.220000000008</v>
      </c>
      <c r="G402" s="113">
        <v>41729.220000000008</v>
      </c>
      <c r="H402" s="113">
        <v>41729.220000000008</v>
      </c>
      <c r="I402" s="113">
        <v>41729.220000000008</v>
      </c>
      <c r="J402" s="113">
        <v>41729.220000000008</v>
      </c>
      <c r="K402" s="113">
        <v>9743729.2200000007</v>
      </c>
      <c r="L402" s="113">
        <v>41729.220000000008</v>
      </c>
      <c r="M402" s="113">
        <v>41729.220000000008</v>
      </c>
      <c r="N402" s="113">
        <v>41729.220000000008</v>
      </c>
      <c r="O402" s="113">
        <v>41729.220000000008</v>
      </c>
      <c r="P402" s="113">
        <v>41729.379999999997</v>
      </c>
      <c r="Q402" s="113">
        <f t="shared" si="9"/>
        <v>10337750.800000004</v>
      </c>
      <c r="R402" s="110"/>
      <c r="T402" s="108"/>
      <c r="U402" s="113">
        <f>IF($E$5=Master!$D$4,E402,
IF($F$5=Master!$D$4,SUM(E402:F402),
IF($G$5=Master!$D$4,SUM(E402:G402),
IF($H$5=Master!$D$4,SUM(E402:H402),
IF($I$5=Master!$D$4,SUM(E402:I402),
IF($J$5=Master!$D$4,SUM(E402:J402),
IF($K$5=Master!$D$4,SUM(E402:K402),
IF($L$5=Master!$D$4,SUM(E402:L402),
IF($M$5=Master!$D$4,SUM(E402:M402),
IF($N$5=Master!$D$4,SUM(E402:N402),
IF($O$5=Master!$D$4,SUM(E402:O402),
IF($P$5=Master!$D$4,SUM(E402:P402),0))))))))))))</f>
        <v>10212562.980000002</v>
      </c>
      <c r="V402" s="110"/>
    </row>
    <row r="403" spans="2:22" x14ac:dyDescent="0.3">
      <c r="B403" s="108"/>
      <c r="C403" s="111" t="s">
        <v>155</v>
      </c>
      <c r="D403" s="112" t="s">
        <v>428</v>
      </c>
      <c r="E403" s="113">
        <v>74732.070000000007</v>
      </c>
      <c r="F403" s="113">
        <v>76501.67</v>
      </c>
      <c r="G403" s="113">
        <v>77118.11</v>
      </c>
      <c r="H403" s="113">
        <v>60667.020000000019</v>
      </c>
      <c r="I403" s="113">
        <v>61843.800000000017</v>
      </c>
      <c r="J403" s="113">
        <v>61833.920000000013</v>
      </c>
      <c r="K403" s="113">
        <v>70054.459999999992</v>
      </c>
      <c r="L403" s="113">
        <v>68168.920000000013</v>
      </c>
      <c r="M403" s="113">
        <v>66355.030000000013</v>
      </c>
      <c r="N403" s="113">
        <v>64278.260000000009</v>
      </c>
      <c r="O403" s="113">
        <v>63853.320000000014</v>
      </c>
      <c r="P403" s="113">
        <v>59271.710000000014</v>
      </c>
      <c r="Q403" s="113">
        <f t="shared" si="9"/>
        <v>804678.29000000015</v>
      </c>
      <c r="R403" s="110"/>
      <c r="T403" s="108"/>
      <c r="U403" s="113">
        <f>IF($E$5=Master!$D$4,E403,
IF($F$5=Master!$D$4,SUM(E403:F403),
IF($G$5=Master!$D$4,SUM(E403:G403),
IF($H$5=Master!$D$4,SUM(E403:H403),
IF($I$5=Master!$D$4,SUM(E403:I403),
IF($J$5=Master!$D$4,SUM(E403:J403),
IF($K$5=Master!$D$4,SUM(E403:K403),
IF($L$5=Master!$D$4,SUM(E403:L403),
IF($M$5=Master!$D$4,SUM(E403:M403),
IF($N$5=Master!$D$4,SUM(E403:N403),
IF($O$5=Master!$D$4,SUM(E403:O403),
IF($P$5=Master!$D$4,SUM(E403:P403),0))))))))))))</f>
        <v>617275.00000000012</v>
      </c>
      <c r="V403" s="110"/>
    </row>
    <row r="404" spans="2:22" x14ac:dyDescent="0.3">
      <c r="B404" s="108"/>
      <c r="C404" s="111" t="s">
        <v>156</v>
      </c>
      <c r="D404" s="112" t="s">
        <v>429</v>
      </c>
      <c r="E404" s="113">
        <v>135033.72999999998</v>
      </c>
      <c r="F404" s="113">
        <v>154367.08000000005</v>
      </c>
      <c r="G404" s="113">
        <v>154300.42999999996</v>
      </c>
      <c r="H404" s="113">
        <v>150400.37999999992</v>
      </c>
      <c r="I404" s="113">
        <v>140050.37999999992</v>
      </c>
      <c r="J404" s="113">
        <v>138650.37999999992</v>
      </c>
      <c r="K404" s="113">
        <v>183683.27999999997</v>
      </c>
      <c r="L404" s="113">
        <v>183683.27999999997</v>
      </c>
      <c r="M404" s="113">
        <v>183683.27999999997</v>
      </c>
      <c r="N404" s="113">
        <v>183683.27999999997</v>
      </c>
      <c r="O404" s="113">
        <v>183683.31999999998</v>
      </c>
      <c r="P404" s="113">
        <v>183683.54</v>
      </c>
      <c r="Q404" s="113">
        <f t="shared" si="9"/>
        <v>1974902.3599999999</v>
      </c>
      <c r="R404" s="110"/>
      <c r="T404" s="108"/>
      <c r="U404" s="113">
        <f>IF($E$5=Master!$D$4,E404,
IF($F$5=Master!$D$4,SUM(E404:F404),
IF($G$5=Master!$D$4,SUM(E404:G404),
IF($H$5=Master!$D$4,SUM(E404:H404),
IF($I$5=Master!$D$4,SUM(E404:I404),
IF($J$5=Master!$D$4,SUM(E404:J404),
IF($K$5=Master!$D$4,SUM(E404:K404),
IF($L$5=Master!$D$4,SUM(E404:L404),
IF($M$5=Master!$D$4,SUM(E404:M404),
IF($N$5=Master!$D$4,SUM(E404:N404),
IF($O$5=Master!$D$4,SUM(E404:O404),
IF($P$5=Master!$D$4,SUM(E404:P404),0))))))))))))</f>
        <v>1423852.2199999997</v>
      </c>
      <c r="V404" s="110"/>
    </row>
    <row r="405" spans="2:22" x14ac:dyDescent="0.3">
      <c r="B405" s="108"/>
      <c r="C405" s="111" t="s">
        <v>157</v>
      </c>
      <c r="D405" s="112" t="s">
        <v>430</v>
      </c>
      <c r="E405" s="113">
        <v>1566.62</v>
      </c>
      <c r="F405" s="113">
        <v>15526.23</v>
      </c>
      <c r="G405" s="113">
        <v>15250</v>
      </c>
      <c r="H405" s="113">
        <v>8700.01</v>
      </c>
      <c r="I405" s="113">
        <v>4800</v>
      </c>
      <c r="J405" s="113">
        <v>4699.99</v>
      </c>
      <c r="K405" s="113">
        <v>57520.619999999995</v>
      </c>
      <c r="L405" s="113">
        <v>57520.619999999995</v>
      </c>
      <c r="M405" s="113">
        <v>57520.61</v>
      </c>
      <c r="N405" s="113">
        <v>57520.61</v>
      </c>
      <c r="O405" s="113">
        <v>57520.61</v>
      </c>
      <c r="P405" s="113">
        <v>57520.630000000005</v>
      </c>
      <c r="Q405" s="113">
        <f t="shared" si="9"/>
        <v>395666.55</v>
      </c>
      <c r="R405" s="110"/>
      <c r="T405" s="108"/>
      <c r="U405" s="113">
        <f>IF($E$5=Master!$D$4,E405,
IF($F$5=Master!$D$4,SUM(E405:F405),
IF($G$5=Master!$D$4,SUM(E405:G405),
IF($H$5=Master!$D$4,SUM(E405:H405),
IF($I$5=Master!$D$4,SUM(E405:I405),
IF($J$5=Master!$D$4,SUM(E405:J405),
IF($K$5=Master!$D$4,SUM(E405:K405),
IF($L$5=Master!$D$4,SUM(E405:L405),
IF($M$5=Master!$D$4,SUM(E405:M405),
IF($N$5=Master!$D$4,SUM(E405:N405),
IF($O$5=Master!$D$4,SUM(E405:O405),
IF($P$5=Master!$D$4,SUM(E405:P405),0))))))))))))</f>
        <v>223104.7</v>
      </c>
      <c r="V405" s="110"/>
    </row>
    <row r="406" spans="2:22" x14ac:dyDescent="0.3">
      <c r="B406" s="108"/>
      <c r="C406" s="111" t="s">
        <v>158</v>
      </c>
      <c r="D406" s="112" t="s">
        <v>431</v>
      </c>
      <c r="E406" s="113">
        <v>30234.030000000002</v>
      </c>
      <c r="F406" s="113">
        <v>44871.35</v>
      </c>
      <c r="G406" s="113">
        <v>41658.019999999997</v>
      </c>
      <c r="H406" s="113">
        <v>37389.080000000009</v>
      </c>
      <c r="I406" s="113">
        <v>30696.080000000005</v>
      </c>
      <c r="J406" s="113">
        <v>28866.090000000004</v>
      </c>
      <c r="K406" s="113">
        <v>43060.740000000005</v>
      </c>
      <c r="L406" s="113">
        <v>43060.73000000001</v>
      </c>
      <c r="M406" s="113">
        <v>43060.75</v>
      </c>
      <c r="N406" s="113">
        <v>43060.75</v>
      </c>
      <c r="O406" s="113">
        <v>43060.72</v>
      </c>
      <c r="P406" s="113">
        <v>43060.970000000008</v>
      </c>
      <c r="Q406" s="113">
        <f t="shared" si="9"/>
        <v>472079.31</v>
      </c>
      <c r="R406" s="110"/>
      <c r="T406" s="108"/>
      <c r="U406" s="113">
        <f>IF($E$5=Master!$D$4,E406,
IF($F$5=Master!$D$4,SUM(E406:F406),
IF($G$5=Master!$D$4,SUM(E406:G406),
IF($H$5=Master!$D$4,SUM(E406:H406),
IF($I$5=Master!$D$4,SUM(E406:I406),
IF($J$5=Master!$D$4,SUM(E406:J406),
IF($K$5=Master!$D$4,SUM(E406:K406),
IF($L$5=Master!$D$4,SUM(E406:L406),
IF($M$5=Master!$D$4,SUM(E406:M406),
IF($N$5=Master!$D$4,SUM(E406:N406),
IF($O$5=Master!$D$4,SUM(E406:O406),
IF($P$5=Master!$D$4,SUM(E406:P406),0))))))))))))</f>
        <v>342896.87</v>
      </c>
      <c r="V406" s="110"/>
    </row>
    <row r="407" spans="2:22" x14ac:dyDescent="0.3">
      <c r="B407" s="108"/>
      <c r="C407" s="111" t="s">
        <v>159</v>
      </c>
      <c r="D407" s="112" t="s">
        <v>432</v>
      </c>
      <c r="E407" s="113">
        <v>2085263.7</v>
      </c>
      <c r="F407" s="113">
        <v>2065025.5599999998</v>
      </c>
      <c r="G407" s="113">
        <v>2064922.16</v>
      </c>
      <c r="H407" s="113">
        <v>2064432.23</v>
      </c>
      <c r="I407" s="113">
        <v>2037122.23</v>
      </c>
      <c r="J407" s="113">
        <v>2040622.25</v>
      </c>
      <c r="K407" s="113">
        <v>2731000.4</v>
      </c>
      <c r="L407" s="113">
        <v>2700700.4</v>
      </c>
      <c r="M407" s="113">
        <v>2700947.11</v>
      </c>
      <c r="N407" s="113">
        <v>2699250.4</v>
      </c>
      <c r="O407" s="113">
        <v>2661681.7299999995</v>
      </c>
      <c r="P407" s="113">
        <v>2661890.08</v>
      </c>
      <c r="Q407" s="113">
        <f t="shared" si="9"/>
        <v>28512858.25</v>
      </c>
      <c r="R407" s="110"/>
      <c r="T407" s="108"/>
      <c r="U407" s="113">
        <f>IF($E$5=Master!$D$4,E407,
IF($F$5=Master!$D$4,SUM(E407:F407),
IF($G$5=Master!$D$4,SUM(E407:G407),
IF($H$5=Master!$D$4,SUM(E407:H407),
IF($I$5=Master!$D$4,SUM(E407:I407),
IF($J$5=Master!$D$4,SUM(E407:J407),
IF($K$5=Master!$D$4,SUM(E407:K407),
IF($L$5=Master!$D$4,SUM(E407:L407),
IF($M$5=Master!$D$4,SUM(E407:M407),
IF($N$5=Master!$D$4,SUM(E407:N407),
IF($O$5=Master!$D$4,SUM(E407:O407),
IF($P$5=Master!$D$4,SUM(E407:P407),0))))))))))))</f>
        <v>20490036.039999999</v>
      </c>
      <c r="V407" s="110"/>
    </row>
    <row r="408" spans="2:22" x14ac:dyDescent="0.3">
      <c r="B408" s="108"/>
      <c r="C408" s="111" t="s">
        <v>160</v>
      </c>
      <c r="D408" s="112" t="s">
        <v>433</v>
      </c>
      <c r="E408" s="113">
        <v>0</v>
      </c>
      <c r="F408" s="113">
        <v>0</v>
      </c>
      <c r="G408" s="113">
        <v>0</v>
      </c>
      <c r="H408" s="113">
        <v>0</v>
      </c>
      <c r="I408" s="113">
        <v>0</v>
      </c>
      <c r="J408" s="113">
        <v>0</v>
      </c>
      <c r="K408" s="113">
        <v>0</v>
      </c>
      <c r="L408" s="113">
        <v>0</v>
      </c>
      <c r="M408" s="113">
        <v>0</v>
      </c>
      <c r="N408" s="113">
        <v>0</v>
      </c>
      <c r="O408" s="113">
        <v>0</v>
      </c>
      <c r="P408" s="113">
        <v>0</v>
      </c>
      <c r="Q408" s="113">
        <f t="shared" si="9"/>
        <v>0</v>
      </c>
      <c r="R408" s="110"/>
      <c r="T408" s="108"/>
      <c r="U408" s="113">
        <f>IF($E$5=Master!$D$4,E408,
IF($F$5=Master!$D$4,SUM(E408:F408),
IF($G$5=Master!$D$4,SUM(E408:G408),
IF($H$5=Master!$D$4,SUM(E408:H408),
IF($I$5=Master!$D$4,SUM(E408:I408),
IF($J$5=Master!$D$4,SUM(E408:J408),
IF($K$5=Master!$D$4,SUM(E408:K408),
IF($L$5=Master!$D$4,SUM(E408:L408),
IF($M$5=Master!$D$4,SUM(E408:M408),
IF($N$5=Master!$D$4,SUM(E408:N408),
IF($O$5=Master!$D$4,SUM(E408:O408),
IF($P$5=Master!$D$4,SUM(E408:P408),0))))))))))))</f>
        <v>0</v>
      </c>
      <c r="V408" s="110"/>
    </row>
    <row r="409" spans="2:22" x14ac:dyDescent="0.3">
      <c r="B409" s="108"/>
      <c r="C409" s="111" t="s">
        <v>161</v>
      </c>
      <c r="D409" s="112" t="s">
        <v>434</v>
      </c>
      <c r="E409" s="113">
        <v>67860.02</v>
      </c>
      <c r="F409" s="113">
        <v>68670.070000000007</v>
      </c>
      <c r="G409" s="113">
        <v>75810.27</v>
      </c>
      <c r="H409" s="113">
        <v>74750.27</v>
      </c>
      <c r="I409" s="113">
        <v>74811.440000000017</v>
      </c>
      <c r="J409" s="113">
        <v>74750.290000000008</v>
      </c>
      <c r="K409" s="113">
        <v>85444</v>
      </c>
      <c r="L409" s="113">
        <v>85389.920000000013</v>
      </c>
      <c r="M409" s="113">
        <v>85389.920000000013</v>
      </c>
      <c r="N409" s="113">
        <v>85135.82</v>
      </c>
      <c r="O409" s="113">
        <v>85133.62</v>
      </c>
      <c r="P409" s="113">
        <v>85070.37</v>
      </c>
      <c r="Q409" s="113">
        <f t="shared" si="9"/>
        <v>948216.01000000024</v>
      </c>
      <c r="R409" s="110"/>
      <c r="T409" s="108"/>
      <c r="U409" s="113">
        <f>IF($E$5=Master!$D$4,E409,
IF($F$5=Master!$D$4,SUM(E409:F409),
IF($G$5=Master!$D$4,SUM(E409:G409),
IF($H$5=Master!$D$4,SUM(E409:H409),
IF($I$5=Master!$D$4,SUM(E409:I409),
IF($J$5=Master!$D$4,SUM(E409:J409),
IF($K$5=Master!$D$4,SUM(E409:K409),
IF($L$5=Master!$D$4,SUM(E409:L409),
IF($M$5=Master!$D$4,SUM(E409:M409),
IF($N$5=Master!$D$4,SUM(E409:N409),
IF($O$5=Master!$D$4,SUM(E409:O409),
IF($P$5=Master!$D$4,SUM(E409:P409),0))))))))))))</f>
        <v>692876.20000000019</v>
      </c>
      <c r="V409" s="110"/>
    </row>
    <row r="410" spans="2:22" x14ac:dyDescent="0.3">
      <c r="B410" s="108"/>
      <c r="C410" s="111" t="s">
        <v>162</v>
      </c>
      <c r="D410" s="112" t="s">
        <v>435</v>
      </c>
      <c r="E410" s="113">
        <v>258511.43</v>
      </c>
      <c r="F410" s="113">
        <v>255361.43</v>
      </c>
      <c r="G410" s="113">
        <v>255361.43</v>
      </c>
      <c r="H410" s="113">
        <v>259771.43</v>
      </c>
      <c r="I410" s="113">
        <v>255361.44</v>
      </c>
      <c r="J410" s="113">
        <v>255361.35999999996</v>
      </c>
      <c r="K410" s="113">
        <v>262805.49</v>
      </c>
      <c r="L410" s="113">
        <v>258395.47</v>
      </c>
      <c r="M410" s="113">
        <v>258395.47</v>
      </c>
      <c r="N410" s="113">
        <v>261965.47</v>
      </c>
      <c r="O410" s="113">
        <v>258395.47</v>
      </c>
      <c r="P410" s="113">
        <v>252992.8</v>
      </c>
      <c r="Q410" s="113">
        <f t="shared" si="9"/>
        <v>3092678.69</v>
      </c>
      <c r="R410" s="110"/>
      <c r="T410" s="108"/>
      <c r="U410" s="113">
        <f>IF($E$5=Master!$D$4,E410,
IF($F$5=Master!$D$4,SUM(E410:F410),
IF($G$5=Master!$D$4,SUM(E410:G410),
IF($H$5=Master!$D$4,SUM(E410:H410),
IF($I$5=Master!$D$4,SUM(E410:I410),
IF($J$5=Master!$D$4,SUM(E410:J410),
IF($K$5=Master!$D$4,SUM(E410:K410),
IF($L$5=Master!$D$4,SUM(E410:L410),
IF($M$5=Master!$D$4,SUM(E410:M410),
IF($N$5=Master!$D$4,SUM(E410:N410),
IF($O$5=Master!$D$4,SUM(E410:O410),
IF($P$5=Master!$D$4,SUM(E410:P410),0))))))))))))</f>
        <v>2319324.9499999997</v>
      </c>
      <c r="V410" s="110"/>
    </row>
    <row r="411" spans="2:22" x14ac:dyDescent="0.3">
      <c r="B411" s="108"/>
      <c r="C411" s="111" t="s">
        <v>163</v>
      </c>
      <c r="D411" s="112" t="s">
        <v>433</v>
      </c>
      <c r="E411" s="113">
        <v>256837.79999999993</v>
      </c>
      <c r="F411" s="113">
        <v>259117.87999999992</v>
      </c>
      <c r="G411" s="113">
        <v>265757.87999999989</v>
      </c>
      <c r="H411" s="113">
        <v>264547.87999999989</v>
      </c>
      <c r="I411" s="113">
        <v>267567.89999999991</v>
      </c>
      <c r="J411" s="113">
        <v>266447.54999999993</v>
      </c>
      <c r="K411" s="113">
        <v>289965.24999999994</v>
      </c>
      <c r="L411" s="113">
        <v>288715.24999999994</v>
      </c>
      <c r="M411" s="113">
        <v>289215.24999999994</v>
      </c>
      <c r="N411" s="113">
        <v>289215.24999999994</v>
      </c>
      <c r="O411" s="113">
        <v>289715.24999999994</v>
      </c>
      <c r="P411" s="113">
        <v>289992.51</v>
      </c>
      <c r="Q411" s="113">
        <f t="shared" si="9"/>
        <v>3317095.6499999994</v>
      </c>
      <c r="R411" s="110"/>
      <c r="T411" s="108"/>
      <c r="U411" s="113">
        <f>IF($E$5=Master!$D$4,E411,
IF($F$5=Master!$D$4,SUM(E411:F411),
IF($G$5=Master!$D$4,SUM(E411:G411),
IF($H$5=Master!$D$4,SUM(E411:H411),
IF($I$5=Master!$D$4,SUM(E411:I411),
IF($J$5=Master!$D$4,SUM(E411:J411),
IF($K$5=Master!$D$4,SUM(E411:K411),
IF($L$5=Master!$D$4,SUM(E411:L411),
IF($M$5=Master!$D$4,SUM(E411:M411),
IF($N$5=Master!$D$4,SUM(E411:N411),
IF($O$5=Master!$D$4,SUM(E411:O411),
IF($P$5=Master!$D$4,SUM(E411:P411),0))))))))))))</f>
        <v>2448172.6399999992</v>
      </c>
      <c r="V411" s="110"/>
    </row>
    <row r="412" spans="2:22" x14ac:dyDescent="0.3">
      <c r="B412" s="108"/>
      <c r="C412" s="111" t="s">
        <v>164</v>
      </c>
      <c r="D412" s="112" t="s">
        <v>436</v>
      </c>
      <c r="E412" s="113">
        <v>199128.94000000003</v>
      </c>
      <c r="F412" s="113">
        <v>223628.70000000007</v>
      </c>
      <c r="G412" s="113">
        <v>231128.61000000004</v>
      </c>
      <c r="H412" s="113">
        <v>232628.59000000003</v>
      </c>
      <c r="I412" s="113">
        <v>230128.59000000003</v>
      </c>
      <c r="J412" s="113">
        <v>270414.30000000005</v>
      </c>
      <c r="K412" s="113">
        <v>278414.31000000006</v>
      </c>
      <c r="L412" s="113">
        <v>276414.30000000005</v>
      </c>
      <c r="M412" s="113">
        <v>276414.28000000009</v>
      </c>
      <c r="N412" s="113">
        <v>278714.35000000003</v>
      </c>
      <c r="O412" s="113">
        <v>276414.31000000006</v>
      </c>
      <c r="P412" s="113">
        <v>274413.99000000005</v>
      </c>
      <c r="Q412" s="113">
        <f t="shared" si="9"/>
        <v>3047843.2700000009</v>
      </c>
      <c r="R412" s="110"/>
      <c r="T412" s="108"/>
      <c r="U412" s="113">
        <f>IF($E$5=Master!$D$4,E412,
IF($F$5=Master!$D$4,SUM(E412:F412),
IF($G$5=Master!$D$4,SUM(E412:G412),
IF($H$5=Master!$D$4,SUM(E412:H412),
IF($I$5=Master!$D$4,SUM(E412:I412),
IF($J$5=Master!$D$4,SUM(E412:J412),
IF($K$5=Master!$D$4,SUM(E412:K412),
IF($L$5=Master!$D$4,SUM(E412:L412),
IF($M$5=Master!$D$4,SUM(E412:M412),
IF($N$5=Master!$D$4,SUM(E412:N412),
IF($O$5=Master!$D$4,SUM(E412:O412),
IF($P$5=Master!$D$4,SUM(E412:P412),0))))))))))))</f>
        <v>2218300.6200000006</v>
      </c>
      <c r="V412" s="110"/>
    </row>
    <row r="413" spans="2:22" x14ac:dyDescent="0.3">
      <c r="B413" s="108"/>
      <c r="C413" s="111" t="s">
        <v>165</v>
      </c>
      <c r="D413" s="112" t="s">
        <v>423</v>
      </c>
      <c r="E413" s="113">
        <v>459664.62</v>
      </c>
      <c r="F413" s="113">
        <v>452864.43000000005</v>
      </c>
      <c r="G413" s="113">
        <v>453264.39</v>
      </c>
      <c r="H413" s="113">
        <v>451964.39</v>
      </c>
      <c r="I413" s="113">
        <v>451964.39</v>
      </c>
      <c r="J413" s="113">
        <v>418664.39</v>
      </c>
      <c r="K413" s="113">
        <v>431456.17</v>
      </c>
      <c r="L413" s="113">
        <v>431456.18</v>
      </c>
      <c r="M413" s="113">
        <v>409664.41</v>
      </c>
      <c r="N413" s="113">
        <v>415664.39</v>
      </c>
      <c r="O413" s="113">
        <v>409664.39</v>
      </c>
      <c r="P413" s="113">
        <v>409664.39</v>
      </c>
      <c r="Q413" s="113">
        <f t="shared" si="9"/>
        <v>5195956.54</v>
      </c>
      <c r="R413" s="110"/>
      <c r="T413" s="108"/>
      <c r="U413" s="113">
        <f>IF($E$5=Master!$D$4,E413,
IF($F$5=Master!$D$4,SUM(E413:F413),
IF($G$5=Master!$D$4,SUM(E413:G413),
IF($H$5=Master!$D$4,SUM(E413:H413),
IF($I$5=Master!$D$4,SUM(E413:I413),
IF($J$5=Master!$D$4,SUM(E413:J413),
IF($K$5=Master!$D$4,SUM(E413:K413),
IF($L$5=Master!$D$4,SUM(E413:L413),
IF($M$5=Master!$D$4,SUM(E413:M413),
IF($N$5=Master!$D$4,SUM(E413:N413),
IF($O$5=Master!$D$4,SUM(E413:O413),
IF($P$5=Master!$D$4,SUM(E413:P413),0))))))))))))</f>
        <v>3960963.3700000006</v>
      </c>
      <c r="V413" s="110"/>
    </row>
    <row r="414" spans="2:22" x14ac:dyDescent="0.3">
      <c r="B414" s="108"/>
      <c r="C414" s="111" t="s">
        <v>166</v>
      </c>
      <c r="D414" s="112" t="s">
        <v>424</v>
      </c>
      <c r="E414" s="113">
        <v>34045.81</v>
      </c>
      <c r="F414" s="113">
        <v>34045.81</v>
      </c>
      <c r="G414" s="113">
        <v>34045.81</v>
      </c>
      <c r="H414" s="113">
        <v>34045.829999999994</v>
      </c>
      <c r="I414" s="113">
        <v>34045.789999999994</v>
      </c>
      <c r="J414" s="113">
        <v>34045.73000000001</v>
      </c>
      <c r="K414" s="113">
        <v>41000.700000000004</v>
      </c>
      <c r="L414" s="113">
        <v>41000.720000000001</v>
      </c>
      <c r="M414" s="113">
        <v>41000.71</v>
      </c>
      <c r="N414" s="113">
        <v>41000.730000000003</v>
      </c>
      <c r="O414" s="113">
        <v>41000.720000000001</v>
      </c>
      <c r="P414" s="113">
        <v>41000.71</v>
      </c>
      <c r="Q414" s="113">
        <f t="shared" si="9"/>
        <v>450279.07</v>
      </c>
      <c r="R414" s="110"/>
      <c r="T414" s="108"/>
      <c r="U414" s="113">
        <f>IF($E$5=Master!$D$4,E414,
IF($F$5=Master!$D$4,SUM(E414:F414),
IF($G$5=Master!$D$4,SUM(E414:G414),
IF($H$5=Master!$D$4,SUM(E414:H414),
IF($I$5=Master!$D$4,SUM(E414:I414),
IF($J$5=Master!$D$4,SUM(E414:J414),
IF($K$5=Master!$D$4,SUM(E414:K414),
IF($L$5=Master!$D$4,SUM(E414:L414),
IF($M$5=Master!$D$4,SUM(E414:M414),
IF($N$5=Master!$D$4,SUM(E414:N414),
IF($O$5=Master!$D$4,SUM(E414:O414),
IF($P$5=Master!$D$4,SUM(E414:P414),0))))))))))))</f>
        <v>327276.91000000003</v>
      </c>
      <c r="V414" s="110"/>
    </row>
    <row r="415" spans="2:22" x14ac:dyDescent="0.3">
      <c r="B415" s="108"/>
      <c r="C415" s="111" t="s">
        <v>167</v>
      </c>
      <c r="D415" s="112" t="s">
        <v>425</v>
      </c>
      <c r="E415" s="113">
        <v>131164.67000000001</v>
      </c>
      <c r="F415" s="113">
        <v>141163.61000000002</v>
      </c>
      <c r="G415" s="113">
        <v>141133.70000000001</v>
      </c>
      <c r="H415" s="113">
        <v>141133.70000000001</v>
      </c>
      <c r="I415" s="113">
        <v>141133.70000000001</v>
      </c>
      <c r="J415" s="113">
        <v>140133.70000000001</v>
      </c>
      <c r="K415" s="113">
        <v>790133.7</v>
      </c>
      <c r="L415" s="113">
        <v>140133.70000000001</v>
      </c>
      <c r="M415" s="113">
        <v>140133.70000000001</v>
      </c>
      <c r="N415" s="113">
        <v>140133.70000000001</v>
      </c>
      <c r="O415" s="113">
        <v>645100.71</v>
      </c>
      <c r="P415" s="113">
        <v>100104.13000000002</v>
      </c>
      <c r="Q415" s="113">
        <f t="shared" si="9"/>
        <v>2791602.7199999997</v>
      </c>
      <c r="R415" s="110"/>
      <c r="T415" s="108"/>
      <c r="U415" s="113">
        <f>IF($E$5=Master!$D$4,E415,
IF($F$5=Master!$D$4,SUM(E415:F415),
IF($G$5=Master!$D$4,SUM(E415:G415),
IF($H$5=Master!$D$4,SUM(E415:H415),
IF($I$5=Master!$D$4,SUM(E415:I415),
IF($J$5=Master!$D$4,SUM(E415:J415),
IF($K$5=Master!$D$4,SUM(E415:K415),
IF($L$5=Master!$D$4,SUM(E415:L415),
IF($M$5=Master!$D$4,SUM(E415:M415),
IF($N$5=Master!$D$4,SUM(E415:N415),
IF($O$5=Master!$D$4,SUM(E415:O415),
IF($P$5=Master!$D$4,SUM(E415:P415),0))))))))))))</f>
        <v>1906264.18</v>
      </c>
      <c r="V415" s="110"/>
    </row>
    <row r="416" spans="2:22" x14ac:dyDescent="0.3">
      <c r="B416" s="108"/>
      <c r="C416" s="111" t="s">
        <v>168</v>
      </c>
      <c r="D416" s="112" t="s">
        <v>426</v>
      </c>
      <c r="E416" s="113">
        <v>463115.91000000015</v>
      </c>
      <c r="F416" s="113">
        <v>399893.42000000016</v>
      </c>
      <c r="G416" s="113">
        <v>403893.42000000016</v>
      </c>
      <c r="H416" s="113">
        <v>408893.42000000016</v>
      </c>
      <c r="I416" s="113">
        <v>408893.42000000016</v>
      </c>
      <c r="J416" s="113">
        <v>396893.42000000016</v>
      </c>
      <c r="K416" s="113">
        <v>507170.92000000016</v>
      </c>
      <c r="L416" s="113">
        <v>440393.42000000016</v>
      </c>
      <c r="M416" s="113">
        <v>440393.42000000016</v>
      </c>
      <c r="N416" s="113">
        <v>440393.42000000016</v>
      </c>
      <c r="O416" s="113">
        <v>440393.45000000007</v>
      </c>
      <c r="P416" s="113">
        <v>440393.64999999991</v>
      </c>
      <c r="Q416" s="113">
        <f t="shared" si="9"/>
        <v>5190721.290000001</v>
      </c>
      <c r="R416" s="110"/>
      <c r="T416" s="108"/>
      <c r="U416" s="113">
        <f>IF($E$5=Master!$D$4,E416,
IF($F$5=Master!$D$4,SUM(E416:F416),
IF($G$5=Master!$D$4,SUM(E416:G416),
IF($H$5=Master!$D$4,SUM(E416:H416),
IF($I$5=Master!$D$4,SUM(E416:I416),
IF($J$5=Master!$D$4,SUM(E416:J416),
IF($K$5=Master!$D$4,SUM(E416:K416),
IF($L$5=Master!$D$4,SUM(E416:L416),
IF($M$5=Master!$D$4,SUM(E416:M416),
IF($N$5=Master!$D$4,SUM(E416:N416),
IF($O$5=Master!$D$4,SUM(E416:O416),
IF($P$5=Master!$D$4,SUM(E416:P416),0))))))))))))</f>
        <v>3869540.7700000005</v>
      </c>
      <c r="V416" s="110"/>
    </row>
    <row r="417" spans="2:22" x14ac:dyDescent="0.3">
      <c r="B417" s="108"/>
      <c r="C417" s="111" t="s">
        <v>169</v>
      </c>
      <c r="D417" s="112" t="s">
        <v>437</v>
      </c>
      <c r="E417" s="113">
        <v>251322.39999999991</v>
      </c>
      <c r="F417" s="113">
        <v>193719.55999999991</v>
      </c>
      <c r="G417" s="113">
        <v>193719.51999999993</v>
      </c>
      <c r="H417" s="113">
        <v>193719.52999999994</v>
      </c>
      <c r="I417" s="113">
        <v>193719.50999999992</v>
      </c>
      <c r="J417" s="113">
        <v>197719.50999999992</v>
      </c>
      <c r="K417" s="113">
        <v>311579.76999999996</v>
      </c>
      <c r="L417" s="113">
        <v>211579.76999999993</v>
      </c>
      <c r="M417" s="113">
        <v>211579.77999999994</v>
      </c>
      <c r="N417" s="113">
        <v>211579.75999999992</v>
      </c>
      <c r="O417" s="113">
        <v>211579.81999999995</v>
      </c>
      <c r="P417" s="113">
        <v>211579.87</v>
      </c>
      <c r="Q417" s="113">
        <f t="shared" si="9"/>
        <v>2593398.7999999993</v>
      </c>
      <c r="R417" s="110"/>
      <c r="T417" s="108"/>
      <c r="U417" s="113">
        <f>IF($E$5=Master!$D$4,E417,
IF($F$5=Master!$D$4,SUM(E417:F417),
IF($G$5=Master!$D$4,SUM(E417:G417),
IF($H$5=Master!$D$4,SUM(E417:H417),
IF($I$5=Master!$D$4,SUM(E417:I417),
IF($J$5=Master!$D$4,SUM(E417:J417),
IF($K$5=Master!$D$4,SUM(E417:K417),
IF($L$5=Master!$D$4,SUM(E417:L417),
IF($M$5=Master!$D$4,SUM(E417:M417),
IF($N$5=Master!$D$4,SUM(E417:N417),
IF($O$5=Master!$D$4,SUM(E417:O417),
IF($P$5=Master!$D$4,SUM(E417:P417),0))))))))))))</f>
        <v>1958659.3499999996</v>
      </c>
      <c r="V417" s="110"/>
    </row>
    <row r="418" spans="2:22" x14ac:dyDescent="0.3">
      <c r="B418" s="108"/>
      <c r="C418" s="111" t="s">
        <v>170</v>
      </c>
      <c r="D418" s="112" t="s">
        <v>438</v>
      </c>
      <c r="E418" s="113">
        <v>249712.23999999993</v>
      </c>
      <c r="F418" s="113">
        <v>226672.23999999993</v>
      </c>
      <c r="G418" s="113">
        <v>208853.52999999991</v>
      </c>
      <c r="H418" s="113">
        <v>214712.23999999993</v>
      </c>
      <c r="I418" s="113">
        <v>199712.23999999993</v>
      </c>
      <c r="J418" s="113">
        <v>268418.25999999995</v>
      </c>
      <c r="K418" s="113">
        <v>240164.05999999994</v>
      </c>
      <c r="L418" s="113">
        <v>219224.8899999999</v>
      </c>
      <c r="M418" s="113">
        <v>218223.23999999993</v>
      </c>
      <c r="N418" s="113">
        <v>225012.23999999993</v>
      </c>
      <c r="O418" s="113">
        <v>217647.74999999994</v>
      </c>
      <c r="P418" s="113">
        <v>198213.46999999997</v>
      </c>
      <c r="Q418" s="113">
        <f t="shared" si="9"/>
        <v>2686566.3999999994</v>
      </c>
      <c r="R418" s="110"/>
      <c r="T418" s="108"/>
      <c r="U418" s="113">
        <f>IF($E$5=Master!$D$4,E418,
IF($F$5=Master!$D$4,SUM(E418:F418),
IF($G$5=Master!$D$4,SUM(E418:G418),
IF($H$5=Master!$D$4,SUM(E418:H418),
IF($I$5=Master!$D$4,SUM(E418:I418),
IF($J$5=Master!$D$4,SUM(E418:J418),
IF($K$5=Master!$D$4,SUM(E418:K418),
IF($L$5=Master!$D$4,SUM(E418:L418),
IF($M$5=Master!$D$4,SUM(E418:M418),
IF($N$5=Master!$D$4,SUM(E418:N418),
IF($O$5=Master!$D$4,SUM(E418:O418),
IF($P$5=Master!$D$4,SUM(E418:P418),0))))))))))))</f>
        <v>2045692.9399999995</v>
      </c>
      <c r="V418" s="110"/>
    </row>
    <row r="419" spans="2:22" x14ac:dyDescent="0.3">
      <c r="B419" s="108"/>
      <c r="C419" s="111" t="s">
        <v>171</v>
      </c>
      <c r="D419" s="112" t="s">
        <v>439</v>
      </c>
      <c r="E419" s="113">
        <v>69930.260000000009</v>
      </c>
      <c r="F419" s="113">
        <v>68722.929999999993</v>
      </c>
      <c r="G419" s="113">
        <v>68160.86</v>
      </c>
      <c r="H419" s="113">
        <v>66160.23</v>
      </c>
      <c r="I419" s="113">
        <v>66593.569999999992</v>
      </c>
      <c r="J419" s="113">
        <v>66593.569999999992</v>
      </c>
      <c r="K419" s="113">
        <v>66593.569999999992</v>
      </c>
      <c r="L419" s="113">
        <v>66593.569999999992</v>
      </c>
      <c r="M419" s="113">
        <v>66593.569999999992</v>
      </c>
      <c r="N419" s="113">
        <v>66593.569999999992</v>
      </c>
      <c r="O419" s="113">
        <v>66593.569999999992</v>
      </c>
      <c r="P419" s="113">
        <v>66593.510000000009</v>
      </c>
      <c r="Q419" s="113">
        <f t="shared" si="9"/>
        <v>805722.7799999998</v>
      </c>
      <c r="R419" s="110"/>
      <c r="T419" s="108"/>
      <c r="U419" s="113">
        <f>IF($E$5=Master!$D$4,E419,
IF($F$5=Master!$D$4,SUM(E419:F419),
IF($G$5=Master!$D$4,SUM(E419:G419),
IF($H$5=Master!$D$4,SUM(E419:H419),
IF($I$5=Master!$D$4,SUM(E419:I419),
IF($J$5=Master!$D$4,SUM(E419:J419),
IF($K$5=Master!$D$4,SUM(E419:K419),
IF($L$5=Master!$D$4,SUM(E419:L419),
IF($M$5=Master!$D$4,SUM(E419:M419),
IF($N$5=Master!$D$4,SUM(E419:N419),
IF($O$5=Master!$D$4,SUM(E419:O419),
IF($P$5=Master!$D$4,SUM(E419:P419),0))))))))))))</f>
        <v>605942.12999999989</v>
      </c>
      <c r="V419" s="110"/>
    </row>
    <row r="420" spans="2:22" x14ac:dyDescent="0.3">
      <c r="B420" s="108"/>
      <c r="C420" s="111" t="s">
        <v>172</v>
      </c>
      <c r="D420" s="112" t="s">
        <v>440</v>
      </c>
      <c r="E420" s="113">
        <v>181876.8599999999</v>
      </c>
      <c r="F420" s="113">
        <v>39999.860000000015</v>
      </c>
      <c r="G420" s="113">
        <v>35231.760000000017</v>
      </c>
      <c r="H420" s="113">
        <v>35835.860000000015</v>
      </c>
      <c r="I420" s="113">
        <v>37635.860000000015</v>
      </c>
      <c r="J420" s="113">
        <v>36840.860000000015</v>
      </c>
      <c r="K420" s="113">
        <v>38636.280000000013</v>
      </c>
      <c r="L420" s="113">
        <v>45957.860000000015</v>
      </c>
      <c r="M420" s="113">
        <v>36331.860000000015</v>
      </c>
      <c r="N420" s="113">
        <v>159619.86000000002</v>
      </c>
      <c r="O420" s="113">
        <v>70976.980000000025</v>
      </c>
      <c r="P420" s="113">
        <v>51070.92000000002</v>
      </c>
      <c r="Q420" s="113">
        <f t="shared" si="9"/>
        <v>770014.82</v>
      </c>
      <c r="R420" s="110"/>
      <c r="T420" s="108"/>
      <c r="U420" s="113">
        <f>IF($E$5=Master!$D$4,E420,
IF($F$5=Master!$D$4,SUM(E420:F420),
IF($G$5=Master!$D$4,SUM(E420:G420),
IF($H$5=Master!$D$4,SUM(E420:H420),
IF($I$5=Master!$D$4,SUM(E420:I420),
IF($J$5=Master!$D$4,SUM(E420:J420),
IF($K$5=Master!$D$4,SUM(E420:K420),
IF($L$5=Master!$D$4,SUM(E420:L420),
IF($M$5=Master!$D$4,SUM(E420:M420),
IF($N$5=Master!$D$4,SUM(E420:N420),
IF($O$5=Master!$D$4,SUM(E420:O420),
IF($P$5=Master!$D$4,SUM(E420:P420),0))))))))))))</f>
        <v>488347.05999999994</v>
      </c>
      <c r="V420" s="110"/>
    </row>
    <row r="421" spans="2:22" x14ac:dyDescent="0.3">
      <c r="B421" s="108"/>
      <c r="C421" s="111" t="s">
        <v>173</v>
      </c>
      <c r="D421" s="112" t="s">
        <v>441</v>
      </c>
      <c r="E421" s="113">
        <v>29382.940000000002</v>
      </c>
      <c r="F421" s="113">
        <v>52386.94</v>
      </c>
      <c r="G421" s="113">
        <v>30712.940000000002</v>
      </c>
      <c r="H421" s="113">
        <v>30862.940000000002</v>
      </c>
      <c r="I421" s="113">
        <v>28364.020000000004</v>
      </c>
      <c r="J421" s="113">
        <v>27764.020000000004</v>
      </c>
      <c r="K421" s="113">
        <v>61967.490000000005</v>
      </c>
      <c r="L421" s="113">
        <v>28534.020000000004</v>
      </c>
      <c r="M421" s="113">
        <v>29134.020000000004</v>
      </c>
      <c r="N421" s="113">
        <v>27934.020000000004</v>
      </c>
      <c r="O421" s="113">
        <v>29132.380000000005</v>
      </c>
      <c r="P421" s="113">
        <v>27934.079999999998</v>
      </c>
      <c r="Q421" s="113">
        <f t="shared" si="9"/>
        <v>404109.81000000011</v>
      </c>
      <c r="R421" s="110"/>
      <c r="T421" s="108"/>
      <c r="U421" s="113">
        <f>IF($E$5=Master!$D$4,E421,
IF($F$5=Master!$D$4,SUM(E421:F421),
IF($G$5=Master!$D$4,SUM(E421:G421),
IF($H$5=Master!$D$4,SUM(E421:H421),
IF($I$5=Master!$D$4,SUM(E421:I421),
IF($J$5=Master!$D$4,SUM(E421:J421),
IF($K$5=Master!$D$4,SUM(E421:K421),
IF($L$5=Master!$D$4,SUM(E421:L421),
IF($M$5=Master!$D$4,SUM(E421:M421),
IF($N$5=Master!$D$4,SUM(E421:N421),
IF($O$5=Master!$D$4,SUM(E421:O421),
IF($P$5=Master!$D$4,SUM(E421:P421),0))))))))))))</f>
        <v>319109.33000000007</v>
      </c>
      <c r="V421" s="110"/>
    </row>
    <row r="422" spans="2:22" ht="26" x14ac:dyDescent="0.3">
      <c r="B422" s="108"/>
      <c r="C422" s="111" t="s">
        <v>174</v>
      </c>
      <c r="D422" s="112" t="s">
        <v>442</v>
      </c>
      <c r="E422" s="113">
        <v>58555.750000000022</v>
      </c>
      <c r="F422" s="113">
        <v>60558.630000000019</v>
      </c>
      <c r="G422" s="113">
        <v>58655.750000000022</v>
      </c>
      <c r="H422" s="113">
        <v>58655.770000000019</v>
      </c>
      <c r="I422" s="113">
        <v>58655.790000000015</v>
      </c>
      <c r="J422" s="113">
        <v>59455.830000000009</v>
      </c>
      <c r="K422" s="113">
        <v>81184.669999999984</v>
      </c>
      <c r="L422" s="113">
        <v>63984.759999999995</v>
      </c>
      <c r="M422" s="113">
        <v>63174.77</v>
      </c>
      <c r="N422" s="113">
        <v>63174.710000000006</v>
      </c>
      <c r="O422" s="113">
        <v>63174.770000000004</v>
      </c>
      <c r="P422" s="113">
        <v>63174.790000000008</v>
      </c>
      <c r="Q422" s="113">
        <f t="shared" si="9"/>
        <v>752405.99000000011</v>
      </c>
      <c r="R422" s="110"/>
      <c r="T422" s="108"/>
      <c r="U422" s="113">
        <f>IF($E$5=Master!$D$4,E422,
IF($F$5=Master!$D$4,SUM(E422:F422),
IF($G$5=Master!$D$4,SUM(E422:G422),
IF($H$5=Master!$D$4,SUM(E422:H422),
IF($I$5=Master!$D$4,SUM(E422:I422),
IF($J$5=Master!$D$4,SUM(E422:J422),
IF($K$5=Master!$D$4,SUM(E422:K422),
IF($L$5=Master!$D$4,SUM(E422:L422),
IF($M$5=Master!$D$4,SUM(E422:M422),
IF($N$5=Master!$D$4,SUM(E422:N422),
IF($O$5=Master!$D$4,SUM(E422:O422),
IF($P$5=Master!$D$4,SUM(E422:P422),0))))))))))))</f>
        <v>562881.72000000009</v>
      </c>
      <c r="V422" s="110"/>
    </row>
    <row r="423" spans="2:22" x14ac:dyDescent="0.3">
      <c r="B423" s="108"/>
      <c r="C423" s="111" t="s">
        <v>175</v>
      </c>
      <c r="D423" s="112" t="s">
        <v>443</v>
      </c>
      <c r="E423" s="113">
        <v>388717.64999999997</v>
      </c>
      <c r="F423" s="113">
        <v>388717.64999999997</v>
      </c>
      <c r="G423" s="113">
        <v>388717.64999999997</v>
      </c>
      <c r="H423" s="113">
        <v>388717.64999999997</v>
      </c>
      <c r="I423" s="113">
        <v>388717.64999999997</v>
      </c>
      <c r="J423" s="113">
        <v>388717.64999999997</v>
      </c>
      <c r="K423" s="113">
        <v>388717.64999999997</v>
      </c>
      <c r="L423" s="113">
        <v>388717.64999999997</v>
      </c>
      <c r="M423" s="113">
        <v>388717.64999999997</v>
      </c>
      <c r="N423" s="113">
        <v>388717.64999999997</v>
      </c>
      <c r="O423" s="113">
        <v>388717.64999999997</v>
      </c>
      <c r="P423" s="113">
        <v>388717.67</v>
      </c>
      <c r="Q423" s="113">
        <f t="shared" ref="Q423:Q486" si="10">SUM(E423:P423)</f>
        <v>4664611.8199999994</v>
      </c>
      <c r="R423" s="110"/>
      <c r="T423" s="108"/>
      <c r="U423" s="113">
        <f>IF($E$5=Master!$D$4,E423,
IF($F$5=Master!$D$4,SUM(E423:F423),
IF($G$5=Master!$D$4,SUM(E423:G423),
IF($H$5=Master!$D$4,SUM(E423:H423),
IF($I$5=Master!$D$4,SUM(E423:I423),
IF($J$5=Master!$D$4,SUM(E423:J423),
IF($K$5=Master!$D$4,SUM(E423:K423),
IF($L$5=Master!$D$4,SUM(E423:L423),
IF($M$5=Master!$D$4,SUM(E423:M423),
IF($N$5=Master!$D$4,SUM(E423:N423),
IF($O$5=Master!$D$4,SUM(E423:O423),
IF($P$5=Master!$D$4,SUM(E423:P423),0))))))))))))</f>
        <v>3498458.8499999996</v>
      </c>
      <c r="V423" s="110"/>
    </row>
    <row r="424" spans="2:22" x14ac:dyDescent="0.3">
      <c r="B424" s="108"/>
      <c r="C424" s="111" t="s">
        <v>176</v>
      </c>
      <c r="D424" s="112" t="s">
        <v>444</v>
      </c>
      <c r="E424" s="113">
        <v>16163.910000000002</v>
      </c>
      <c r="F424" s="113">
        <v>19100.910000000003</v>
      </c>
      <c r="G424" s="113">
        <v>19100.910000000003</v>
      </c>
      <c r="H424" s="113">
        <v>19130.910000000003</v>
      </c>
      <c r="I424" s="113">
        <v>56100.91</v>
      </c>
      <c r="J424" s="113">
        <v>129299.91</v>
      </c>
      <c r="K424" s="113">
        <v>38333.910000000003</v>
      </c>
      <c r="L424" s="113">
        <v>38333.910000000003</v>
      </c>
      <c r="M424" s="113">
        <v>38333.910000000003</v>
      </c>
      <c r="N424" s="113">
        <v>38333.910000000003</v>
      </c>
      <c r="O424" s="113">
        <v>38333.910000000003</v>
      </c>
      <c r="P424" s="113">
        <v>148129.41</v>
      </c>
      <c r="Q424" s="113">
        <f t="shared" si="10"/>
        <v>598696.42000000016</v>
      </c>
      <c r="R424" s="110"/>
      <c r="T424" s="108"/>
      <c r="U424" s="113">
        <f>IF($E$5=Master!$D$4,E424,
IF($F$5=Master!$D$4,SUM(E424:F424),
IF($G$5=Master!$D$4,SUM(E424:G424),
IF($H$5=Master!$D$4,SUM(E424:H424),
IF($I$5=Master!$D$4,SUM(E424:I424),
IF($J$5=Master!$D$4,SUM(E424:J424),
IF($K$5=Master!$D$4,SUM(E424:K424),
IF($L$5=Master!$D$4,SUM(E424:L424),
IF($M$5=Master!$D$4,SUM(E424:M424),
IF($N$5=Master!$D$4,SUM(E424:N424),
IF($O$5=Master!$D$4,SUM(E424:O424),
IF($P$5=Master!$D$4,SUM(E424:P424),0))))))))))))</f>
        <v>373899.19000000006</v>
      </c>
      <c r="V424" s="110"/>
    </row>
    <row r="425" spans="2:22" x14ac:dyDescent="0.3">
      <c r="B425" s="108"/>
      <c r="C425" s="111" t="s">
        <v>177</v>
      </c>
      <c r="D425" s="112" t="s">
        <v>445</v>
      </c>
      <c r="E425" s="113">
        <v>0</v>
      </c>
      <c r="F425" s="113">
        <v>33440</v>
      </c>
      <c r="G425" s="113">
        <v>78940</v>
      </c>
      <c r="H425" s="113">
        <v>48440</v>
      </c>
      <c r="I425" s="113">
        <v>66440</v>
      </c>
      <c r="J425" s="113">
        <v>14713</v>
      </c>
      <c r="K425" s="113">
        <v>136550</v>
      </c>
      <c r="L425" s="113">
        <v>138550</v>
      </c>
      <c r="M425" s="113">
        <v>138550</v>
      </c>
      <c r="N425" s="113">
        <v>138550</v>
      </c>
      <c r="O425" s="113">
        <v>138550</v>
      </c>
      <c r="P425" s="113">
        <v>153457.69</v>
      </c>
      <c r="Q425" s="113">
        <f t="shared" si="10"/>
        <v>1086180.69</v>
      </c>
      <c r="R425" s="110"/>
      <c r="T425" s="108"/>
      <c r="U425" s="113">
        <f>IF($E$5=Master!$D$4,E425,
IF($F$5=Master!$D$4,SUM(E425:F425),
IF($G$5=Master!$D$4,SUM(E425:G425),
IF($H$5=Master!$D$4,SUM(E425:H425),
IF($I$5=Master!$D$4,SUM(E425:I425),
IF($J$5=Master!$D$4,SUM(E425:J425),
IF($K$5=Master!$D$4,SUM(E425:K425),
IF($L$5=Master!$D$4,SUM(E425:L425),
IF($M$5=Master!$D$4,SUM(E425:M425),
IF($N$5=Master!$D$4,SUM(E425:N425),
IF($O$5=Master!$D$4,SUM(E425:O425),
IF($P$5=Master!$D$4,SUM(E425:P425),0))))))))))))</f>
        <v>655623</v>
      </c>
      <c r="V425" s="110"/>
    </row>
    <row r="426" spans="2:22" x14ac:dyDescent="0.3">
      <c r="B426" s="108"/>
      <c r="C426" s="111" t="s">
        <v>178</v>
      </c>
      <c r="D426" s="112" t="s">
        <v>446</v>
      </c>
      <c r="E426" s="113">
        <v>13936.19</v>
      </c>
      <c r="F426" s="113">
        <v>35388.270000000004</v>
      </c>
      <c r="G426" s="113">
        <v>35583.29</v>
      </c>
      <c r="H426" s="113">
        <v>35611.25</v>
      </c>
      <c r="I426" s="113">
        <v>35611.25</v>
      </c>
      <c r="J426" s="113">
        <v>35691.25</v>
      </c>
      <c r="K426" s="113">
        <v>41930.25</v>
      </c>
      <c r="L426" s="113">
        <v>41930.25</v>
      </c>
      <c r="M426" s="113">
        <v>41930.25</v>
      </c>
      <c r="N426" s="113">
        <v>41930.25</v>
      </c>
      <c r="O426" s="113">
        <v>41930.03</v>
      </c>
      <c r="P426" s="113">
        <v>42694.099999999991</v>
      </c>
      <c r="Q426" s="113">
        <f t="shared" si="10"/>
        <v>444166.63</v>
      </c>
      <c r="R426" s="110"/>
      <c r="T426" s="108"/>
      <c r="U426" s="113">
        <f>IF($E$5=Master!$D$4,E426,
IF($F$5=Master!$D$4,SUM(E426:F426),
IF($G$5=Master!$D$4,SUM(E426:G426),
IF($H$5=Master!$D$4,SUM(E426:H426),
IF($I$5=Master!$D$4,SUM(E426:I426),
IF($J$5=Master!$D$4,SUM(E426:J426),
IF($K$5=Master!$D$4,SUM(E426:K426),
IF($L$5=Master!$D$4,SUM(E426:L426),
IF($M$5=Master!$D$4,SUM(E426:M426),
IF($N$5=Master!$D$4,SUM(E426:N426),
IF($O$5=Master!$D$4,SUM(E426:O426),
IF($P$5=Master!$D$4,SUM(E426:P426),0))))))))))))</f>
        <v>317612.25</v>
      </c>
      <c r="V426" s="110"/>
    </row>
    <row r="427" spans="2:22" x14ac:dyDescent="0.3">
      <c r="B427" s="108"/>
      <c r="C427" s="111" t="s">
        <v>179</v>
      </c>
      <c r="D427" s="112" t="s">
        <v>447</v>
      </c>
      <c r="E427" s="113">
        <v>12439.880000000001</v>
      </c>
      <c r="F427" s="113">
        <v>89990.12</v>
      </c>
      <c r="G427" s="113">
        <v>92501.5</v>
      </c>
      <c r="H427" s="113">
        <v>92501.5</v>
      </c>
      <c r="I427" s="113">
        <v>92501.5</v>
      </c>
      <c r="J427" s="113">
        <v>92501.5</v>
      </c>
      <c r="K427" s="113">
        <v>113296.5</v>
      </c>
      <c r="L427" s="113">
        <v>113296.5</v>
      </c>
      <c r="M427" s="113">
        <v>113296.5</v>
      </c>
      <c r="N427" s="113">
        <v>113296.5</v>
      </c>
      <c r="O427" s="113">
        <v>113292.5</v>
      </c>
      <c r="P427" s="113">
        <v>113287.56000000001</v>
      </c>
      <c r="Q427" s="113">
        <f t="shared" si="10"/>
        <v>1152202.06</v>
      </c>
      <c r="R427" s="110"/>
      <c r="T427" s="108"/>
      <c r="U427" s="113">
        <f>IF($E$5=Master!$D$4,E427,
IF($F$5=Master!$D$4,SUM(E427:F427),
IF($G$5=Master!$D$4,SUM(E427:G427),
IF($H$5=Master!$D$4,SUM(E427:H427),
IF($I$5=Master!$D$4,SUM(E427:I427),
IF($J$5=Master!$D$4,SUM(E427:J427),
IF($K$5=Master!$D$4,SUM(E427:K427),
IF($L$5=Master!$D$4,SUM(E427:L427),
IF($M$5=Master!$D$4,SUM(E427:M427),
IF($N$5=Master!$D$4,SUM(E427:N427),
IF($O$5=Master!$D$4,SUM(E427:O427),
IF($P$5=Master!$D$4,SUM(E427:P427),0))))))))))))</f>
        <v>812325.5</v>
      </c>
      <c r="V427" s="110"/>
    </row>
    <row r="428" spans="2:22" x14ac:dyDescent="0.3">
      <c r="B428" s="108"/>
      <c r="C428" s="111" t="s">
        <v>180</v>
      </c>
      <c r="D428" s="112" t="s">
        <v>448</v>
      </c>
      <c r="E428" s="113">
        <v>209584.37999999998</v>
      </c>
      <c r="F428" s="113">
        <v>210226.71999999994</v>
      </c>
      <c r="G428" s="113">
        <v>209906.71999999994</v>
      </c>
      <c r="H428" s="113">
        <v>209906.71999999994</v>
      </c>
      <c r="I428" s="113">
        <v>209906.71999999994</v>
      </c>
      <c r="J428" s="113">
        <v>209894.71999999994</v>
      </c>
      <c r="K428" s="113">
        <v>291859.72000000003</v>
      </c>
      <c r="L428" s="113">
        <v>292755.72000000003</v>
      </c>
      <c r="M428" s="113">
        <v>292755.72000000003</v>
      </c>
      <c r="N428" s="113">
        <v>292755.72000000003</v>
      </c>
      <c r="O428" s="113">
        <v>292753.72000000003</v>
      </c>
      <c r="P428" s="113">
        <v>292087.77999999997</v>
      </c>
      <c r="Q428" s="113">
        <f t="shared" si="10"/>
        <v>3014394.36</v>
      </c>
      <c r="R428" s="110"/>
      <c r="T428" s="108"/>
      <c r="U428" s="113">
        <f>IF($E$5=Master!$D$4,E428,
IF($F$5=Master!$D$4,SUM(E428:F428),
IF($G$5=Master!$D$4,SUM(E428:G428),
IF($H$5=Master!$D$4,SUM(E428:H428),
IF($I$5=Master!$D$4,SUM(E428:I428),
IF($J$5=Master!$D$4,SUM(E428:J428),
IF($K$5=Master!$D$4,SUM(E428:K428),
IF($L$5=Master!$D$4,SUM(E428:L428),
IF($M$5=Master!$D$4,SUM(E428:M428),
IF($N$5=Master!$D$4,SUM(E428:N428),
IF($O$5=Master!$D$4,SUM(E428:O428),
IF($P$5=Master!$D$4,SUM(E428:P428),0))))))))))))</f>
        <v>2136797.1399999997</v>
      </c>
      <c r="V428" s="110"/>
    </row>
    <row r="429" spans="2:22" x14ac:dyDescent="0.3">
      <c r="B429" s="108"/>
      <c r="C429" s="111" t="s">
        <v>181</v>
      </c>
      <c r="D429" s="112" t="s">
        <v>449</v>
      </c>
      <c r="E429" s="113">
        <v>1160040.1799999997</v>
      </c>
      <c r="F429" s="113">
        <v>1160039.5</v>
      </c>
      <c r="G429" s="113">
        <v>1160039.5</v>
      </c>
      <c r="H429" s="113">
        <v>1160039.5</v>
      </c>
      <c r="I429" s="113">
        <v>1160039.5</v>
      </c>
      <c r="J429" s="113">
        <v>1160039.5</v>
      </c>
      <c r="K429" s="113">
        <v>1611517.2900000005</v>
      </c>
      <c r="L429" s="113">
        <v>1611517.2900000005</v>
      </c>
      <c r="M429" s="113">
        <v>1611517.2900000005</v>
      </c>
      <c r="N429" s="113">
        <v>1611517.2900000005</v>
      </c>
      <c r="O429" s="113">
        <v>1611517.2900000005</v>
      </c>
      <c r="P429" s="113">
        <v>1611519.1900000013</v>
      </c>
      <c r="Q429" s="113">
        <f t="shared" si="10"/>
        <v>16629343.320000006</v>
      </c>
      <c r="R429" s="110"/>
      <c r="T429" s="108"/>
      <c r="U429" s="113">
        <f>IF($E$5=Master!$D$4,E429,
IF($F$5=Master!$D$4,SUM(E429:F429),
IF($G$5=Master!$D$4,SUM(E429:G429),
IF($H$5=Master!$D$4,SUM(E429:H429),
IF($I$5=Master!$D$4,SUM(E429:I429),
IF($J$5=Master!$D$4,SUM(E429:J429),
IF($K$5=Master!$D$4,SUM(E429:K429),
IF($L$5=Master!$D$4,SUM(E429:L429),
IF($M$5=Master!$D$4,SUM(E429:M429),
IF($N$5=Master!$D$4,SUM(E429:N429),
IF($O$5=Master!$D$4,SUM(E429:O429),
IF($P$5=Master!$D$4,SUM(E429:P429),0))))))))))))</f>
        <v>11794789.550000003</v>
      </c>
      <c r="V429" s="110"/>
    </row>
    <row r="430" spans="2:22" x14ac:dyDescent="0.3">
      <c r="B430" s="108"/>
      <c r="C430" s="111" t="s">
        <v>182</v>
      </c>
      <c r="D430" s="112" t="s">
        <v>450</v>
      </c>
      <c r="E430" s="113">
        <v>155857.54999999996</v>
      </c>
      <c r="F430" s="113">
        <v>156178.42999999996</v>
      </c>
      <c r="G430" s="113">
        <v>155655.54999999996</v>
      </c>
      <c r="H430" s="113">
        <v>169521.54999999996</v>
      </c>
      <c r="I430" s="113">
        <v>154821.58999999994</v>
      </c>
      <c r="J430" s="113">
        <v>154821.60999999996</v>
      </c>
      <c r="K430" s="113">
        <v>160324.19999999995</v>
      </c>
      <c r="L430" s="113">
        <v>163409.51999999996</v>
      </c>
      <c r="M430" s="113">
        <v>163409.51999999996</v>
      </c>
      <c r="N430" s="113">
        <v>163409.63999999998</v>
      </c>
      <c r="O430" s="113">
        <v>163409.63999999998</v>
      </c>
      <c r="P430" s="113">
        <v>188502.93</v>
      </c>
      <c r="Q430" s="113">
        <f t="shared" si="10"/>
        <v>1949321.7299999995</v>
      </c>
      <c r="R430" s="110"/>
      <c r="T430" s="108"/>
      <c r="U430" s="113">
        <f>IF($E$5=Master!$D$4,E430,
IF($F$5=Master!$D$4,SUM(E430:F430),
IF($G$5=Master!$D$4,SUM(E430:G430),
IF($H$5=Master!$D$4,SUM(E430:H430),
IF($I$5=Master!$D$4,SUM(E430:I430),
IF($J$5=Master!$D$4,SUM(E430:J430),
IF($K$5=Master!$D$4,SUM(E430:K430),
IF($L$5=Master!$D$4,SUM(E430:L430),
IF($M$5=Master!$D$4,SUM(E430:M430),
IF($N$5=Master!$D$4,SUM(E430:N430),
IF($O$5=Master!$D$4,SUM(E430:O430),
IF($P$5=Master!$D$4,SUM(E430:P430),0))))))))))))</f>
        <v>1433999.5199999998</v>
      </c>
      <c r="V430" s="110"/>
    </row>
    <row r="431" spans="2:22" x14ac:dyDescent="0.3">
      <c r="B431" s="108"/>
      <c r="C431" s="111" t="s">
        <v>183</v>
      </c>
      <c r="D431" s="112" t="s">
        <v>451</v>
      </c>
      <c r="E431" s="113">
        <v>2240000</v>
      </c>
      <c r="F431" s="113">
        <v>1540000</v>
      </c>
      <c r="G431" s="113">
        <v>1400000</v>
      </c>
      <c r="H431" s="113">
        <v>1400000</v>
      </c>
      <c r="I431" s="113">
        <v>1400000</v>
      </c>
      <c r="J431" s="113">
        <v>1400000</v>
      </c>
      <c r="K431" s="113">
        <v>870000</v>
      </c>
      <c r="L431" s="113">
        <v>870000</v>
      </c>
      <c r="M431" s="113">
        <v>870000</v>
      </c>
      <c r="N431" s="113">
        <v>870000</v>
      </c>
      <c r="O431" s="113">
        <v>870000</v>
      </c>
      <c r="P431" s="113">
        <v>870000</v>
      </c>
      <c r="Q431" s="113">
        <f t="shared" si="10"/>
        <v>14600000</v>
      </c>
      <c r="R431" s="110"/>
      <c r="T431" s="108"/>
      <c r="U431" s="113">
        <f>IF($E$5=Master!$D$4,E431,
IF($F$5=Master!$D$4,SUM(E431:F431),
IF($G$5=Master!$D$4,SUM(E431:G431),
IF($H$5=Master!$D$4,SUM(E431:H431),
IF($I$5=Master!$D$4,SUM(E431:I431),
IF($J$5=Master!$D$4,SUM(E431:J431),
IF($K$5=Master!$D$4,SUM(E431:K431),
IF($L$5=Master!$D$4,SUM(E431:L431),
IF($M$5=Master!$D$4,SUM(E431:M431),
IF($N$5=Master!$D$4,SUM(E431:N431),
IF($O$5=Master!$D$4,SUM(E431:O431),
IF($P$5=Master!$D$4,SUM(E431:P431),0))))))))))))</f>
        <v>11990000</v>
      </c>
      <c r="V431" s="110"/>
    </row>
    <row r="432" spans="2:22" x14ac:dyDescent="0.3">
      <c r="B432" s="108"/>
      <c r="C432" s="111" t="s">
        <v>184</v>
      </c>
      <c r="D432" s="112" t="s">
        <v>452</v>
      </c>
      <c r="E432" s="113">
        <v>266666.82999999996</v>
      </c>
      <c r="F432" s="113">
        <v>266666.82999999996</v>
      </c>
      <c r="G432" s="113">
        <v>266666.82999999996</v>
      </c>
      <c r="H432" s="113">
        <v>266666.82999999996</v>
      </c>
      <c r="I432" s="113">
        <v>266666.82999999996</v>
      </c>
      <c r="J432" s="113">
        <v>266666.81</v>
      </c>
      <c r="K432" s="113">
        <v>400000.16000000003</v>
      </c>
      <c r="L432" s="113">
        <v>400000.16000000003</v>
      </c>
      <c r="M432" s="113">
        <v>400000.16000000003</v>
      </c>
      <c r="N432" s="113">
        <v>400000.16000000003</v>
      </c>
      <c r="O432" s="113">
        <v>400000.16000000003</v>
      </c>
      <c r="P432" s="113">
        <v>400000.24</v>
      </c>
      <c r="Q432" s="113">
        <f t="shared" si="10"/>
        <v>4000002.0000000009</v>
      </c>
      <c r="R432" s="110"/>
      <c r="T432" s="108"/>
      <c r="U432" s="113">
        <f>IF($E$5=Master!$D$4,E432,
IF($F$5=Master!$D$4,SUM(E432:F432),
IF($G$5=Master!$D$4,SUM(E432:G432),
IF($H$5=Master!$D$4,SUM(E432:H432),
IF($I$5=Master!$D$4,SUM(E432:I432),
IF($J$5=Master!$D$4,SUM(E432:J432),
IF($K$5=Master!$D$4,SUM(E432:K432),
IF($L$5=Master!$D$4,SUM(E432:L432),
IF($M$5=Master!$D$4,SUM(E432:M432),
IF($N$5=Master!$D$4,SUM(E432:N432),
IF($O$5=Master!$D$4,SUM(E432:O432),
IF($P$5=Master!$D$4,SUM(E432:P432),0))))))))))))</f>
        <v>2800001.4400000004</v>
      </c>
      <c r="V432" s="110"/>
    </row>
    <row r="433" spans="2:22" x14ac:dyDescent="0.3">
      <c r="B433" s="108"/>
      <c r="C433" s="111" t="s">
        <v>185</v>
      </c>
      <c r="D433" s="112" t="s">
        <v>453</v>
      </c>
      <c r="E433" s="113">
        <v>432752.43000000023</v>
      </c>
      <c r="F433" s="113">
        <v>403479.7200000002</v>
      </c>
      <c r="G433" s="113">
        <v>403479.70000000024</v>
      </c>
      <c r="H433" s="113">
        <v>403479.70000000024</v>
      </c>
      <c r="I433" s="113">
        <v>403479.70000000024</v>
      </c>
      <c r="J433" s="113">
        <v>403479.82</v>
      </c>
      <c r="K433" s="113">
        <v>447855.88</v>
      </c>
      <c r="L433" s="113">
        <v>447855.86</v>
      </c>
      <c r="M433" s="113">
        <v>447855.88</v>
      </c>
      <c r="N433" s="113">
        <v>447855.88</v>
      </c>
      <c r="O433" s="113">
        <v>447855.88</v>
      </c>
      <c r="P433" s="113">
        <v>447856.16000000003</v>
      </c>
      <c r="Q433" s="113">
        <f t="shared" si="10"/>
        <v>5137286.6100000003</v>
      </c>
      <c r="R433" s="110"/>
      <c r="T433" s="108"/>
      <c r="U433" s="113">
        <f>IF($E$5=Master!$D$4,E433,
IF($F$5=Master!$D$4,SUM(E433:F433),
IF($G$5=Master!$D$4,SUM(E433:G433),
IF($H$5=Master!$D$4,SUM(E433:H433),
IF($I$5=Master!$D$4,SUM(E433:I433),
IF($J$5=Master!$D$4,SUM(E433:J433),
IF($K$5=Master!$D$4,SUM(E433:K433),
IF($L$5=Master!$D$4,SUM(E433:L433),
IF($M$5=Master!$D$4,SUM(E433:M433),
IF($N$5=Master!$D$4,SUM(E433:N433),
IF($O$5=Master!$D$4,SUM(E433:O433),
IF($P$5=Master!$D$4,SUM(E433:P433),0))))))))))))</f>
        <v>3793718.6900000004</v>
      </c>
      <c r="V433" s="110"/>
    </row>
    <row r="434" spans="2:22" x14ac:dyDescent="0.3">
      <c r="B434" s="108"/>
      <c r="C434" s="111" t="s">
        <v>186</v>
      </c>
      <c r="D434" s="112" t="s">
        <v>454</v>
      </c>
      <c r="E434" s="113">
        <v>67086</v>
      </c>
      <c r="F434" s="113">
        <v>67086</v>
      </c>
      <c r="G434" s="113">
        <v>67086</v>
      </c>
      <c r="H434" s="113">
        <v>67086</v>
      </c>
      <c r="I434" s="113">
        <v>67086</v>
      </c>
      <c r="J434" s="113">
        <v>67090</v>
      </c>
      <c r="K434" s="113">
        <v>100630</v>
      </c>
      <c r="L434" s="113">
        <v>100630</v>
      </c>
      <c r="M434" s="113">
        <v>100630</v>
      </c>
      <c r="N434" s="113">
        <v>100630</v>
      </c>
      <c r="O434" s="113">
        <v>100630</v>
      </c>
      <c r="P434" s="113">
        <v>100630</v>
      </c>
      <c r="Q434" s="113">
        <f t="shared" si="10"/>
        <v>1006300</v>
      </c>
      <c r="R434" s="110"/>
      <c r="T434" s="108"/>
      <c r="U434" s="113">
        <f>IF($E$5=Master!$D$4,E434,
IF($F$5=Master!$D$4,SUM(E434:F434),
IF($G$5=Master!$D$4,SUM(E434:G434),
IF($H$5=Master!$D$4,SUM(E434:H434),
IF($I$5=Master!$D$4,SUM(E434:I434),
IF($J$5=Master!$D$4,SUM(E434:J434),
IF($K$5=Master!$D$4,SUM(E434:K434),
IF($L$5=Master!$D$4,SUM(E434:L434),
IF($M$5=Master!$D$4,SUM(E434:M434),
IF($N$5=Master!$D$4,SUM(E434:N434),
IF($O$5=Master!$D$4,SUM(E434:O434),
IF($P$5=Master!$D$4,SUM(E434:P434),0))))))))))))</f>
        <v>704410</v>
      </c>
      <c r="V434" s="110"/>
    </row>
    <row r="435" spans="2:22" x14ac:dyDescent="0.3">
      <c r="B435" s="108"/>
      <c r="C435" s="111" t="s">
        <v>187</v>
      </c>
      <c r="D435" s="112" t="s">
        <v>455</v>
      </c>
      <c r="E435" s="113">
        <v>23685.380000000016</v>
      </c>
      <c r="F435" s="113">
        <v>23685.380000000016</v>
      </c>
      <c r="G435" s="113">
        <v>23685.380000000016</v>
      </c>
      <c r="H435" s="113">
        <v>23685.380000000016</v>
      </c>
      <c r="I435" s="113">
        <v>23685.380000000016</v>
      </c>
      <c r="J435" s="113">
        <v>23685.719999999998</v>
      </c>
      <c r="K435" s="113">
        <v>27481.370000000003</v>
      </c>
      <c r="L435" s="113">
        <v>27481.370000000003</v>
      </c>
      <c r="M435" s="113">
        <v>27481.370000000003</v>
      </c>
      <c r="N435" s="113">
        <v>27481.370000000003</v>
      </c>
      <c r="O435" s="113">
        <v>27481.370000000003</v>
      </c>
      <c r="P435" s="113">
        <v>27481.53</v>
      </c>
      <c r="Q435" s="113">
        <f t="shared" si="10"/>
        <v>307001.00000000012</v>
      </c>
      <c r="R435" s="110"/>
      <c r="T435" s="108"/>
      <c r="U435" s="113">
        <f>IF($E$5=Master!$D$4,E435,
IF($F$5=Master!$D$4,SUM(E435:F435),
IF($G$5=Master!$D$4,SUM(E435:G435),
IF($H$5=Master!$D$4,SUM(E435:H435),
IF($I$5=Master!$D$4,SUM(E435:I435),
IF($J$5=Master!$D$4,SUM(E435:J435),
IF($K$5=Master!$D$4,SUM(E435:K435),
IF($L$5=Master!$D$4,SUM(E435:L435),
IF($M$5=Master!$D$4,SUM(E435:M435),
IF($N$5=Master!$D$4,SUM(E435:N435),
IF($O$5=Master!$D$4,SUM(E435:O435),
IF($P$5=Master!$D$4,SUM(E435:P435),0))))))))))))</f>
        <v>224556.73000000007</v>
      </c>
      <c r="V435" s="110"/>
    </row>
    <row r="436" spans="2:22" x14ac:dyDescent="0.3">
      <c r="B436" s="108"/>
      <c r="C436" s="111" t="s">
        <v>188</v>
      </c>
      <c r="D436" s="112" t="s">
        <v>456</v>
      </c>
      <c r="E436" s="113">
        <v>26076.460000000003</v>
      </c>
      <c r="F436" s="113">
        <v>26076.460000000003</v>
      </c>
      <c r="G436" s="113">
        <v>26076.460000000003</v>
      </c>
      <c r="H436" s="113">
        <v>26076.460000000003</v>
      </c>
      <c r="I436" s="113">
        <v>26076.460000000003</v>
      </c>
      <c r="J436" s="113">
        <v>26076.530000000002</v>
      </c>
      <c r="K436" s="113">
        <v>29023.640000000007</v>
      </c>
      <c r="L436" s="113">
        <v>29024.480000000007</v>
      </c>
      <c r="M436" s="113">
        <v>29024.480000000007</v>
      </c>
      <c r="N436" s="113">
        <v>29025.070000000007</v>
      </c>
      <c r="O436" s="113">
        <v>29024.660000000007</v>
      </c>
      <c r="P436" s="113">
        <v>29024.510000000009</v>
      </c>
      <c r="Q436" s="113">
        <f t="shared" si="10"/>
        <v>330605.6700000001</v>
      </c>
      <c r="R436" s="110"/>
      <c r="T436" s="108"/>
      <c r="U436" s="113">
        <f>IF($E$5=Master!$D$4,E436,
IF($F$5=Master!$D$4,SUM(E436:F436),
IF($G$5=Master!$D$4,SUM(E436:G436),
IF($H$5=Master!$D$4,SUM(E436:H436),
IF($I$5=Master!$D$4,SUM(E436:I436),
IF($J$5=Master!$D$4,SUM(E436:J436),
IF($K$5=Master!$D$4,SUM(E436:K436),
IF($L$5=Master!$D$4,SUM(E436:L436),
IF($M$5=Master!$D$4,SUM(E436:M436),
IF($N$5=Master!$D$4,SUM(E436:N436),
IF($O$5=Master!$D$4,SUM(E436:O436),
IF($P$5=Master!$D$4,SUM(E436:P436),0))))))))))))</f>
        <v>243531.43000000005</v>
      </c>
      <c r="V436" s="110"/>
    </row>
    <row r="437" spans="2:22" x14ac:dyDescent="0.3">
      <c r="B437" s="108"/>
      <c r="C437" s="111" t="s">
        <v>189</v>
      </c>
      <c r="D437" s="112" t="s">
        <v>457</v>
      </c>
      <c r="E437" s="113">
        <v>1833333.34</v>
      </c>
      <c r="F437" s="113">
        <v>1833333.34</v>
      </c>
      <c r="G437" s="113">
        <v>1833333.34</v>
      </c>
      <c r="H437" s="113">
        <v>1833333.34</v>
      </c>
      <c r="I437" s="113">
        <v>1833333.34</v>
      </c>
      <c r="J437" s="113">
        <v>1833333.3</v>
      </c>
      <c r="K437" s="113">
        <v>2750000</v>
      </c>
      <c r="L437" s="113">
        <v>2750000</v>
      </c>
      <c r="M437" s="113">
        <v>2750000</v>
      </c>
      <c r="N437" s="113">
        <v>2750000</v>
      </c>
      <c r="O437" s="113">
        <v>2750000</v>
      </c>
      <c r="P437" s="113">
        <v>2750000</v>
      </c>
      <c r="Q437" s="113">
        <f t="shared" si="10"/>
        <v>27500000</v>
      </c>
      <c r="R437" s="110"/>
      <c r="T437" s="108"/>
      <c r="U437" s="113">
        <f>IF($E$5=Master!$D$4,E437,
IF($F$5=Master!$D$4,SUM(E437:F437),
IF($G$5=Master!$D$4,SUM(E437:G437),
IF($H$5=Master!$D$4,SUM(E437:H437),
IF($I$5=Master!$D$4,SUM(E437:I437),
IF($J$5=Master!$D$4,SUM(E437:J437),
IF($K$5=Master!$D$4,SUM(E437:K437),
IF($L$5=Master!$D$4,SUM(E437:L437),
IF($M$5=Master!$D$4,SUM(E437:M437),
IF($N$5=Master!$D$4,SUM(E437:N437),
IF($O$5=Master!$D$4,SUM(E437:O437),
IF($P$5=Master!$D$4,SUM(E437:P437),0))))))))))))</f>
        <v>19250000</v>
      </c>
      <c r="V437" s="110"/>
    </row>
    <row r="438" spans="2:22" x14ac:dyDescent="0.3">
      <c r="B438" s="108"/>
      <c r="C438" s="111" t="s">
        <v>190</v>
      </c>
      <c r="D438" s="112" t="s">
        <v>458</v>
      </c>
      <c r="E438" s="113">
        <v>0</v>
      </c>
      <c r="F438" s="113">
        <v>0</v>
      </c>
      <c r="G438" s="113">
        <v>0</v>
      </c>
      <c r="H438" s="113">
        <v>0</v>
      </c>
      <c r="I438" s="113">
        <v>0</v>
      </c>
      <c r="J438" s="113">
        <v>0</v>
      </c>
      <c r="K438" s="113">
        <v>0</v>
      </c>
      <c r="L438" s="113">
        <v>0</v>
      </c>
      <c r="M438" s="113">
        <v>0</v>
      </c>
      <c r="N438" s="113">
        <v>0</v>
      </c>
      <c r="O438" s="113">
        <v>0</v>
      </c>
      <c r="P438" s="113">
        <v>0</v>
      </c>
      <c r="Q438" s="113">
        <f t="shared" si="10"/>
        <v>0</v>
      </c>
      <c r="R438" s="110"/>
      <c r="T438" s="108"/>
      <c r="U438" s="113">
        <f>IF($E$5=Master!$D$4,E438,
IF($F$5=Master!$D$4,SUM(E438:F438),
IF($G$5=Master!$D$4,SUM(E438:G438),
IF($H$5=Master!$D$4,SUM(E438:H438),
IF($I$5=Master!$D$4,SUM(E438:I438),
IF($J$5=Master!$D$4,SUM(E438:J438),
IF($K$5=Master!$D$4,SUM(E438:K438),
IF($L$5=Master!$D$4,SUM(E438:L438),
IF($M$5=Master!$D$4,SUM(E438:M438),
IF($N$5=Master!$D$4,SUM(E438:N438),
IF($O$5=Master!$D$4,SUM(E438:O438),
IF($P$5=Master!$D$4,SUM(E438:P438),0))))))))))))</f>
        <v>0</v>
      </c>
      <c r="V438" s="110"/>
    </row>
    <row r="439" spans="2:22" x14ac:dyDescent="0.3">
      <c r="B439" s="108"/>
      <c r="C439" s="111" t="s">
        <v>191</v>
      </c>
      <c r="D439" s="112" t="s">
        <v>459</v>
      </c>
      <c r="E439" s="113">
        <v>33651.5</v>
      </c>
      <c r="F439" s="113">
        <v>33651.5</v>
      </c>
      <c r="G439" s="113">
        <v>33658.17</v>
      </c>
      <c r="H439" s="113">
        <v>33658.17</v>
      </c>
      <c r="I439" s="113">
        <v>33658.17</v>
      </c>
      <c r="J439" s="113">
        <v>33658.17</v>
      </c>
      <c r="K439" s="113">
        <v>50490</v>
      </c>
      <c r="L439" s="113">
        <v>50490</v>
      </c>
      <c r="M439" s="113">
        <v>50490</v>
      </c>
      <c r="N439" s="113">
        <v>50490.020000000004</v>
      </c>
      <c r="O439" s="113">
        <v>50490</v>
      </c>
      <c r="P439" s="113">
        <v>50490.020000000011</v>
      </c>
      <c r="Q439" s="113">
        <f t="shared" si="10"/>
        <v>504875.72000000003</v>
      </c>
      <c r="R439" s="110"/>
      <c r="T439" s="108"/>
      <c r="U439" s="113">
        <f>IF($E$5=Master!$D$4,E439,
IF($F$5=Master!$D$4,SUM(E439:F439),
IF($G$5=Master!$D$4,SUM(E439:G439),
IF($H$5=Master!$D$4,SUM(E439:H439),
IF($I$5=Master!$D$4,SUM(E439:I439),
IF($J$5=Master!$D$4,SUM(E439:J439),
IF($K$5=Master!$D$4,SUM(E439:K439),
IF($L$5=Master!$D$4,SUM(E439:L439),
IF($M$5=Master!$D$4,SUM(E439:M439),
IF($N$5=Master!$D$4,SUM(E439:N439),
IF($O$5=Master!$D$4,SUM(E439:O439),
IF($P$5=Master!$D$4,SUM(E439:P439),0))))))))))))</f>
        <v>353405.68</v>
      </c>
      <c r="V439" s="110"/>
    </row>
    <row r="440" spans="2:22" ht="26" x14ac:dyDescent="0.3">
      <c r="B440" s="108"/>
      <c r="C440" s="111" t="s">
        <v>192</v>
      </c>
      <c r="D440" s="112" t="s">
        <v>460</v>
      </c>
      <c r="E440" s="113">
        <v>8181.71</v>
      </c>
      <c r="F440" s="113">
        <v>79278.53</v>
      </c>
      <c r="G440" s="113">
        <v>10083.64</v>
      </c>
      <c r="H440" s="113">
        <v>7583.64</v>
      </c>
      <c r="I440" s="113">
        <v>7583.64</v>
      </c>
      <c r="J440" s="113">
        <v>27696.63</v>
      </c>
      <c r="K440" s="113">
        <v>19002.64</v>
      </c>
      <c r="L440" s="113">
        <v>18612.64</v>
      </c>
      <c r="M440" s="113">
        <v>18612.64</v>
      </c>
      <c r="N440" s="113">
        <v>18612.64</v>
      </c>
      <c r="O440" s="113">
        <v>18612.64</v>
      </c>
      <c r="P440" s="113">
        <v>18612.77</v>
      </c>
      <c r="Q440" s="113">
        <f t="shared" si="10"/>
        <v>252473.76000000004</v>
      </c>
      <c r="R440" s="110"/>
      <c r="T440" s="108"/>
      <c r="U440" s="113">
        <f>IF($E$5=Master!$D$4,E440,
IF($F$5=Master!$D$4,SUM(E440:F440),
IF($G$5=Master!$D$4,SUM(E440:G440),
IF($H$5=Master!$D$4,SUM(E440:H440),
IF($I$5=Master!$D$4,SUM(E440:I440),
IF($J$5=Master!$D$4,SUM(E440:J440),
IF($K$5=Master!$D$4,SUM(E440:K440),
IF($L$5=Master!$D$4,SUM(E440:L440),
IF($M$5=Master!$D$4,SUM(E440:M440),
IF($N$5=Master!$D$4,SUM(E440:N440),
IF($O$5=Master!$D$4,SUM(E440:O440),
IF($P$5=Master!$D$4,SUM(E440:P440),0))))))))))))</f>
        <v>196635.71000000002</v>
      </c>
      <c r="V440" s="110"/>
    </row>
    <row r="441" spans="2:22" x14ac:dyDescent="0.3">
      <c r="B441" s="108"/>
      <c r="C441" s="111" t="s">
        <v>193</v>
      </c>
      <c r="D441" s="112" t="s">
        <v>461</v>
      </c>
      <c r="E441" s="113">
        <v>65729.429999999993</v>
      </c>
      <c r="F441" s="113">
        <v>68073.789999999994</v>
      </c>
      <c r="G441" s="113">
        <v>68729.109999999986</v>
      </c>
      <c r="H441" s="113">
        <v>67269.11</v>
      </c>
      <c r="I441" s="113">
        <v>66689.11</v>
      </c>
      <c r="J441" s="113">
        <v>67719.11</v>
      </c>
      <c r="K441" s="113">
        <v>68789.109999999986</v>
      </c>
      <c r="L441" s="113">
        <v>69679.11</v>
      </c>
      <c r="M441" s="113">
        <v>74219.109999999986</v>
      </c>
      <c r="N441" s="113">
        <v>148449.10999999999</v>
      </c>
      <c r="O441" s="113">
        <v>68729.11</v>
      </c>
      <c r="P441" s="113">
        <v>75924.790000000023</v>
      </c>
      <c r="Q441" s="113">
        <f t="shared" si="10"/>
        <v>909999.99999999988</v>
      </c>
      <c r="R441" s="110"/>
      <c r="T441" s="108"/>
      <c r="U441" s="113">
        <f>IF($E$5=Master!$D$4,E441,
IF($F$5=Master!$D$4,SUM(E441:F441),
IF($G$5=Master!$D$4,SUM(E441:G441),
IF($H$5=Master!$D$4,SUM(E441:H441),
IF($I$5=Master!$D$4,SUM(E441:I441),
IF($J$5=Master!$D$4,SUM(E441:J441),
IF($K$5=Master!$D$4,SUM(E441:K441),
IF($L$5=Master!$D$4,SUM(E441:L441),
IF($M$5=Master!$D$4,SUM(E441:M441),
IF($N$5=Master!$D$4,SUM(E441:N441),
IF($O$5=Master!$D$4,SUM(E441:O441),
IF($P$5=Master!$D$4,SUM(E441:P441),0))))))))))))</f>
        <v>616896.98999999987</v>
      </c>
      <c r="V441" s="110"/>
    </row>
    <row r="442" spans="2:22" x14ac:dyDescent="0.3">
      <c r="B442" s="108"/>
      <c r="C442" s="111" t="s">
        <v>194</v>
      </c>
      <c r="D442" s="112" t="s">
        <v>462</v>
      </c>
      <c r="E442" s="113">
        <v>0</v>
      </c>
      <c r="F442" s="113">
        <v>0</v>
      </c>
      <c r="G442" s="113">
        <v>0</v>
      </c>
      <c r="H442" s="113">
        <v>0</v>
      </c>
      <c r="I442" s="113">
        <v>0</v>
      </c>
      <c r="J442" s="113">
        <v>0</v>
      </c>
      <c r="K442" s="113">
        <v>0</v>
      </c>
      <c r="L442" s="113">
        <v>0</v>
      </c>
      <c r="M442" s="113">
        <v>0</v>
      </c>
      <c r="N442" s="113">
        <v>0</v>
      </c>
      <c r="O442" s="113">
        <v>0</v>
      </c>
      <c r="P442" s="113">
        <v>0</v>
      </c>
      <c r="Q442" s="113">
        <f t="shared" si="10"/>
        <v>0</v>
      </c>
      <c r="R442" s="110"/>
      <c r="T442" s="108"/>
      <c r="U442" s="113">
        <f>IF($E$5=Master!$D$4,E442,
IF($F$5=Master!$D$4,SUM(E442:F442),
IF($G$5=Master!$D$4,SUM(E442:G442),
IF($H$5=Master!$D$4,SUM(E442:H442),
IF($I$5=Master!$D$4,SUM(E442:I442),
IF($J$5=Master!$D$4,SUM(E442:J442),
IF($K$5=Master!$D$4,SUM(E442:K442),
IF($L$5=Master!$D$4,SUM(E442:L442),
IF($M$5=Master!$D$4,SUM(E442:M442),
IF($N$5=Master!$D$4,SUM(E442:N442),
IF($O$5=Master!$D$4,SUM(E442:O442),
IF($P$5=Master!$D$4,SUM(E442:P442),0))))))))))))</f>
        <v>0</v>
      </c>
      <c r="V442" s="110"/>
    </row>
    <row r="443" spans="2:22" x14ac:dyDescent="0.3">
      <c r="B443" s="108"/>
      <c r="C443" s="111" t="s">
        <v>195</v>
      </c>
      <c r="D443" s="112" t="s">
        <v>463</v>
      </c>
      <c r="E443" s="113">
        <v>60185.260000000009</v>
      </c>
      <c r="F443" s="113">
        <v>59785.260000000009</v>
      </c>
      <c r="G443" s="113">
        <v>56985.260000000009</v>
      </c>
      <c r="H443" s="113">
        <v>56985.260000000009</v>
      </c>
      <c r="I443" s="113">
        <v>56985.310000000005</v>
      </c>
      <c r="J443" s="113">
        <v>56985.330000000009</v>
      </c>
      <c r="K443" s="113">
        <v>67082.760000000009</v>
      </c>
      <c r="L443" s="113">
        <v>67082.790000000008</v>
      </c>
      <c r="M443" s="113">
        <v>67082.77</v>
      </c>
      <c r="N443" s="113">
        <v>67082.75</v>
      </c>
      <c r="O443" s="113">
        <v>67082.75</v>
      </c>
      <c r="P443" s="113">
        <v>67082.91</v>
      </c>
      <c r="Q443" s="113">
        <f t="shared" si="10"/>
        <v>750408.41000000015</v>
      </c>
      <c r="R443" s="110"/>
      <c r="T443" s="108"/>
      <c r="U443" s="113">
        <f>IF($E$5=Master!$D$4,E443,
IF($F$5=Master!$D$4,SUM(E443:F443),
IF($G$5=Master!$D$4,SUM(E443:G443),
IF($H$5=Master!$D$4,SUM(E443:H443),
IF($I$5=Master!$D$4,SUM(E443:I443),
IF($J$5=Master!$D$4,SUM(E443:J443),
IF($K$5=Master!$D$4,SUM(E443:K443),
IF($L$5=Master!$D$4,SUM(E443:L443),
IF($M$5=Master!$D$4,SUM(E443:M443),
IF($N$5=Master!$D$4,SUM(E443:N443),
IF($O$5=Master!$D$4,SUM(E443:O443),
IF($P$5=Master!$D$4,SUM(E443:P443),0))))))))))))</f>
        <v>549160.00000000012</v>
      </c>
      <c r="V443" s="110"/>
    </row>
    <row r="444" spans="2:22" ht="26" x14ac:dyDescent="0.3">
      <c r="B444" s="108"/>
      <c r="C444" s="111" t="s">
        <v>196</v>
      </c>
      <c r="D444" s="112" t="s">
        <v>464</v>
      </c>
      <c r="E444" s="113">
        <v>0</v>
      </c>
      <c r="F444" s="113">
        <v>582</v>
      </c>
      <c r="G444" s="113">
        <v>832</v>
      </c>
      <c r="H444" s="113">
        <v>832</v>
      </c>
      <c r="I444" s="113">
        <v>912</v>
      </c>
      <c r="J444" s="113">
        <v>1175982</v>
      </c>
      <c r="K444" s="113">
        <v>1435</v>
      </c>
      <c r="L444" s="113">
        <v>1315</v>
      </c>
      <c r="M444" s="113">
        <v>1315</v>
      </c>
      <c r="N444" s="113">
        <v>1315</v>
      </c>
      <c r="O444" s="113">
        <v>1315</v>
      </c>
      <c r="P444" s="113">
        <v>1314.21</v>
      </c>
      <c r="Q444" s="113">
        <f t="shared" si="10"/>
        <v>1187149.21</v>
      </c>
      <c r="R444" s="110"/>
      <c r="T444" s="108"/>
      <c r="U444" s="113">
        <f>IF($E$5=Master!$D$4,E444,
IF($F$5=Master!$D$4,SUM(E444:F444),
IF($G$5=Master!$D$4,SUM(E444:G444),
IF($H$5=Master!$D$4,SUM(E444:H444),
IF($I$5=Master!$D$4,SUM(E444:I444),
IF($J$5=Master!$D$4,SUM(E444:J444),
IF($K$5=Master!$D$4,SUM(E444:K444),
IF($L$5=Master!$D$4,SUM(E444:L444),
IF($M$5=Master!$D$4,SUM(E444:M444),
IF($N$5=Master!$D$4,SUM(E444:N444),
IF($O$5=Master!$D$4,SUM(E444:O444),
IF($P$5=Master!$D$4,SUM(E444:P444),0))))))))))))</f>
        <v>1183205</v>
      </c>
      <c r="V444" s="110"/>
    </row>
    <row r="445" spans="2:22" ht="26" x14ac:dyDescent="0.3">
      <c r="B445" s="108"/>
      <c r="C445" s="111" t="s">
        <v>197</v>
      </c>
      <c r="D445" s="112" t="s">
        <v>465</v>
      </c>
      <c r="E445" s="113">
        <v>10071.780000000001</v>
      </c>
      <c r="F445" s="113">
        <v>360392.18</v>
      </c>
      <c r="G445" s="113">
        <v>365392.18</v>
      </c>
      <c r="H445" s="113">
        <v>10392.18</v>
      </c>
      <c r="I445" s="113">
        <v>8988.43</v>
      </c>
      <c r="J445" s="113">
        <v>13830.410000000002</v>
      </c>
      <c r="K445" s="113">
        <v>9071.0300000000007</v>
      </c>
      <c r="L445" s="113">
        <v>9071.0300000000007</v>
      </c>
      <c r="M445" s="113">
        <v>9071.0300000000007</v>
      </c>
      <c r="N445" s="113">
        <v>9071.0300000000007</v>
      </c>
      <c r="O445" s="113">
        <v>9071.0300000000007</v>
      </c>
      <c r="P445" s="113">
        <v>9070.7799999999988</v>
      </c>
      <c r="Q445" s="113">
        <f t="shared" si="10"/>
        <v>823493.09000000032</v>
      </c>
      <c r="R445" s="110"/>
      <c r="T445" s="108"/>
      <c r="U445" s="113">
        <f>IF($E$5=Master!$D$4,E445,
IF($F$5=Master!$D$4,SUM(E445:F445),
IF($G$5=Master!$D$4,SUM(E445:G445),
IF($H$5=Master!$D$4,SUM(E445:H445),
IF($I$5=Master!$D$4,SUM(E445:I445),
IF($J$5=Master!$D$4,SUM(E445:J445),
IF($K$5=Master!$D$4,SUM(E445:K445),
IF($L$5=Master!$D$4,SUM(E445:L445),
IF($M$5=Master!$D$4,SUM(E445:M445),
IF($N$5=Master!$D$4,SUM(E445:N445),
IF($O$5=Master!$D$4,SUM(E445:O445),
IF($P$5=Master!$D$4,SUM(E445:P445),0))))))))))))</f>
        <v>796280.25000000023</v>
      </c>
      <c r="V445" s="110"/>
    </row>
    <row r="446" spans="2:22" ht="26" x14ac:dyDescent="0.3">
      <c r="B446" s="108"/>
      <c r="C446" s="111" t="s">
        <v>198</v>
      </c>
      <c r="D446" s="112" t="s">
        <v>466</v>
      </c>
      <c r="E446" s="113">
        <v>12608.2</v>
      </c>
      <c r="F446" s="113">
        <v>14244.87</v>
      </c>
      <c r="G446" s="113">
        <v>14244.87</v>
      </c>
      <c r="H446" s="113">
        <v>14244.87</v>
      </c>
      <c r="I446" s="113">
        <v>11794.87</v>
      </c>
      <c r="J446" s="113">
        <v>11794.87</v>
      </c>
      <c r="K446" s="113">
        <v>12178.2</v>
      </c>
      <c r="L446" s="113">
        <v>12098.2</v>
      </c>
      <c r="M446" s="113">
        <v>12198.2</v>
      </c>
      <c r="N446" s="113">
        <v>12152.2</v>
      </c>
      <c r="O446" s="113">
        <v>12098.2</v>
      </c>
      <c r="P446" s="113">
        <v>12049.150000000005</v>
      </c>
      <c r="Q446" s="113">
        <f t="shared" si="10"/>
        <v>151706.69999999998</v>
      </c>
      <c r="R446" s="110"/>
      <c r="T446" s="108"/>
      <c r="U446" s="113">
        <f>IF($E$5=Master!$D$4,E446,
IF($F$5=Master!$D$4,SUM(E446:F446),
IF($G$5=Master!$D$4,SUM(E446:G446),
IF($H$5=Master!$D$4,SUM(E446:H446),
IF($I$5=Master!$D$4,SUM(E446:I446),
IF($J$5=Master!$D$4,SUM(E446:J446),
IF($K$5=Master!$D$4,SUM(E446:K446),
IF($L$5=Master!$D$4,SUM(E446:L446),
IF($M$5=Master!$D$4,SUM(E446:M446),
IF($N$5=Master!$D$4,SUM(E446:N446),
IF($O$5=Master!$D$4,SUM(E446:O446),
IF($P$5=Master!$D$4,SUM(E446:P446),0))))))))))))</f>
        <v>115407.15</v>
      </c>
      <c r="V446" s="110"/>
    </row>
    <row r="447" spans="2:22" x14ac:dyDescent="0.3">
      <c r="B447" s="108"/>
      <c r="C447" s="111" t="s">
        <v>199</v>
      </c>
      <c r="D447" s="112" t="s">
        <v>467</v>
      </c>
      <c r="E447" s="113">
        <v>852259.66</v>
      </c>
      <c r="F447" s="113">
        <v>462350</v>
      </c>
      <c r="G447" s="113">
        <v>462350</v>
      </c>
      <c r="H447" s="113">
        <v>463400</v>
      </c>
      <c r="I447" s="113">
        <v>463400</v>
      </c>
      <c r="J447" s="113">
        <v>533400</v>
      </c>
      <c r="K447" s="113">
        <v>730473.59</v>
      </c>
      <c r="L447" s="113">
        <v>730473.35</v>
      </c>
      <c r="M447" s="113">
        <v>730473.35</v>
      </c>
      <c r="N447" s="113">
        <v>730473.35</v>
      </c>
      <c r="O447" s="113">
        <v>730473.35</v>
      </c>
      <c r="P447" s="113">
        <v>730473.35</v>
      </c>
      <c r="Q447" s="113">
        <f t="shared" si="10"/>
        <v>7619999.9999999981</v>
      </c>
      <c r="R447" s="110"/>
      <c r="T447" s="108"/>
      <c r="U447" s="113">
        <f>IF($E$5=Master!$D$4,E447,
IF($F$5=Master!$D$4,SUM(E447:F447),
IF($G$5=Master!$D$4,SUM(E447:G447),
IF($H$5=Master!$D$4,SUM(E447:H447),
IF($I$5=Master!$D$4,SUM(E447:I447),
IF($J$5=Master!$D$4,SUM(E447:J447),
IF($K$5=Master!$D$4,SUM(E447:K447),
IF($L$5=Master!$D$4,SUM(E447:L447),
IF($M$5=Master!$D$4,SUM(E447:M447),
IF($N$5=Master!$D$4,SUM(E447:N447),
IF($O$5=Master!$D$4,SUM(E447:O447),
IF($P$5=Master!$D$4,SUM(E447:P447),0))))))))))))</f>
        <v>5428579.9499999993</v>
      </c>
      <c r="V447" s="110"/>
    </row>
    <row r="448" spans="2:22" x14ac:dyDescent="0.3">
      <c r="B448" s="108"/>
      <c r="C448" s="111" t="s">
        <v>200</v>
      </c>
      <c r="D448" s="112" t="s">
        <v>468</v>
      </c>
      <c r="E448" s="113">
        <v>2800</v>
      </c>
      <c r="F448" s="113">
        <v>2800</v>
      </c>
      <c r="G448" s="113">
        <v>2800</v>
      </c>
      <c r="H448" s="113">
        <v>2800</v>
      </c>
      <c r="I448" s="113">
        <v>2800</v>
      </c>
      <c r="J448" s="113">
        <v>2800</v>
      </c>
      <c r="K448" s="113">
        <v>3866.6</v>
      </c>
      <c r="L448" s="113">
        <v>3866.68</v>
      </c>
      <c r="M448" s="113">
        <v>3866.68</v>
      </c>
      <c r="N448" s="113">
        <v>3866.68</v>
      </c>
      <c r="O448" s="113">
        <v>3866.68</v>
      </c>
      <c r="P448" s="113">
        <v>3866.68</v>
      </c>
      <c r="Q448" s="113">
        <f t="shared" si="10"/>
        <v>40000</v>
      </c>
      <c r="R448" s="110"/>
      <c r="T448" s="108"/>
      <c r="U448" s="113">
        <f>IF($E$5=Master!$D$4,E448,
IF($F$5=Master!$D$4,SUM(E448:F448),
IF($G$5=Master!$D$4,SUM(E448:G448),
IF($H$5=Master!$D$4,SUM(E448:H448),
IF($I$5=Master!$D$4,SUM(E448:I448),
IF($J$5=Master!$D$4,SUM(E448:J448),
IF($K$5=Master!$D$4,SUM(E448:K448),
IF($L$5=Master!$D$4,SUM(E448:L448),
IF($M$5=Master!$D$4,SUM(E448:M448),
IF($N$5=Master!$D$4,SUM(E448:N448),
IF($O$5=Master!$D$4,SUM(E448:O448),
IF($P$5=Master!$D$4,SUM(E448:P448),0))))))))))))</f>
        <v>28399.96</v>
      </c>
      <c r="V448" s="110"/>
    </row>
    <row r="449" spans="2:22" x14ac:dyDescent="0.3">
      <c r="B449" s="108"/>
      <c r="C449" s="111" t="s">
        <v>201</v>
      </c>
      <c r="D449" s="112" t="s">
        <v>469</v>
      </c>
      <c r="E449" s="113">
        <v>0</v>
      </c>
      <c r="F449" s="113">
        <v>0</v>
      </c>
      <c r="G449" s="113">
        <v>0</v>
      </c>
      <c r="H449" s="113">
        <v>0</v>
      </c>
      <c r="I449" s="113">
        <v>0</v>
      </c>
      <c r="J449" s="113">
        <v>0</v>
      </c>
      <c r="K449" s="113">
        <v>0</v>
      </c>
      <c r="L449" s="113">
        <v>0</v>
      </c>
      <c r="M449" s="113">
        <v>0</v>
      </c>
      <c r="N449" s="113">
        <v>0</v>
      </c>
      <c r="O449" s="113">
        <v>0</v>
      </c>
      <c r="P449" s="113">
        <v>0</v>
      </c>
      <c r="Q449" s="113">
        <f t="shared" si="10"/>
        <v>0</v>
      </c>
      <c r="R449" s="110"/>
      <c r="T449" s="108"/>
      <c r="U449" s="113">
        <f>IF($E$5=Master!$D$4,E449,
IF($F$5=Master!$D$4,SUM(E449:F449),
IF($G$5=Master!$D$4,SUM(E449:G449),
IF($H$5=Master!$D$4,SUM(E449:H449),
IF($I$5=Master!$D$4,SUM(E449:I449),
IF($J$5=Master!$D$4,SUM(E449:J449),
IF($K$5=Master!$D$4,SUM(E449:K449),
IF($L$5=Master!$D$4,SUM(E449:L449),
IF($M$5=Master!$D$4,SUM(E449:M449),
IF($N$5=Master!$D$4,SUM(E449:N449),
IF($O$5=Master!$D$4,SUM(E449:O449),
IF($P$5=Master!$D$4,SUM(E449:P449),0))))))))))))</f>
        <v>0</v>
      </c>
      <c r="V449" s="110"/>
    </row>
    <row r="450" spans="2:22" x14ac:dyDescent="0.3">
      <c r="B450" s="108"/>
      <c r="C450" s="111" t="s">
        <v>202</v>
      </c>
      <c r="D450" s="112" t="s">
        <v>470</v>
      </c>
      <c r="E450" s="113">
        <v>4785.83</v>
      </c>
      <c r="F450" s="113">
        <v>4785.83</v>
      </c>
      <c r="G450" s="113">
        <v>4785.83</v>
      </c>
      <c r="H450" s="113">
        <v>4785.83</v>
      </c>
      <c r="I450" s="113">
        <v>4785.83</v>
      </c>
      <c r="J450" s="113">
        <v>4785.83</v>
      </c>
      <c r="K450" s="113">
        <v>4785.83</v>
      </c>
      <c r="L450" s="113">
        <v>4785.83</v>
      </c>
      <c r="M450" s="113">
        <v>4785.83</v>
      </c>
      <c r="N450" s="113">
        <v>4785.83</v>
      </c>
      <c r="O450" s="113">
        <v>4785.83</v>
      </c>
      <c r="P450" s="113">
        <v>4785.87</v>
      </c>
      <c r="Q450" s="113">
        <f t="shared" si="10"/>
        <v>57430.000000000015</v>
      </c>
      <c r="R450" s="110"/>
      <c r="T450" s="108"/>
      <c r="U450" s="113">
        <f>IF($E$5=Master!$D$4,E450,
IF($F$5=Master!$D$4,SUM(E450:F450),
IF($G$5=Master!$D$4,SUM(E450:G450),
IF($H$5=Master!$D$4,SUM(E450:H450),
IF($I$5=Master!$D$4,SUM(E450:I450),
IF($J$5=Master!$D$4,SUM(E450:J450),
IF($K$5=Master!$D$4,SUM(E450:K450),
IF($L$5=Master!$D$4,SUM(E450:L450),
IF($M$5=Master!$D$4,SUM(E450:M450),
IF($N$5=Master!$D$4,SUM(E450:N450),
IF($O$5=Master!$D$4,SUM(E450:O450),
IF($P$5=Master!$D$4,SUM(E450:P450),0))))))))))))</f>
        <v>43072.470000000008</v>
      </c>
      <c r="V450" s="110"/>
    </row>
    <row r="451" spans="2:22" x14ac:dyDescent="0.3">
      <c r="B451" s="108"/>
      <c r="C451" s="111" t="s">
        <v>203</v>
      </c>
      <c r="D451" s="112" t="s">
        <v>471</v>
      </c>
      <c r="E451" s="113">
        <v>75474.53</v>
      </c>
      <c r="F451" s="113">
        <v>75474.53</v>
      </c>
      <c r="G451" s="113">
        <v>75474.53</v>
      </c>
      <c r="H451" s="113">
        <v>75474.53</v>
      </c>
      <c r="I451" s="113">
        <v>75474.490000000005</v>
      </c>
      <c r="J451" s="113">
        <v>75474.430000000008</v>
      </c>
      <c r="K451" s="113">
        <v>87799.950000000012</v>
      </c>
      <c r="L451" s="113">
        <v>87560.640000000014</v>
      </c>
      <c r="M451" s="113">
        <v>82720.62000000001</v>
      </c>
      <c r="N451" s="113">
        <v>82627.020000000019</v>
      </c>
      <c r="O451" s="113">
        <v>82627.010000000009</v>
      </c>
      <c r="P451" s="113">
        <v>82627.109999999986</v>
      </c>
      <c r="Q451" s="113">
        <f t="shared" si="10"/>
        <v>958809.39</v>
      </c>
      <c r="R451" s="110"/>
      <c r="T451" s="108"/>
      <c r="U451" s="113">
        <f>IF($E$5=Master!$D$4,E451,
IF($F$5=Master!$D$4,SUM(E451:F451),
IF($G$5=Master!$D$4,SUM(E451:G451),
IF($H$5=Master!$D$4,SUM(E451:H451),
IF($I$5=Master!$D$4,SUM(E451:I451),
IF($J$5=Master!$D$4,SUM(E451:J451),
IF($K$5=Master!$D$4,SUM(E451:K451),
IF($L$5=Master!$D$4,SUM(E451:L451),
IF($M$5=Master!$D$4,SUM(E451:M451),
IF($N$5=Master!$D$4,SUM(E451:N451),
IF($O$5=Master!$D$4,SUM(E451:O451),
IF($P$5=Master!$D$4,SUM(E451:P451),0))))))))))))</f>
        <v>710928.25</v>
      </c>
      <c r="V451" s="110"/>
    </row>
    <row r="452" spans="2:22" x14ac:dyDescent="0.3">
      <c r="B452" s="108"/>
      <c r="C452" s="111" t="s">
        <v>204</v>
      </c>
      <c r="D452" s="112" t="s">
        <v>472</v>
      </c>
      <c r="E452" s="113">
        <v>174834.24</v>
      </c>
      <c r="F452" s="113">
        <v>174746.23</v>
      </c>
      <c r="G452" s="113">
        <v>174746.23</v>
      </c>
      <c r="H452" s="113">
        <v>174746.23</v>
      </c>
      <c r="I452" s="113">
        <v>174746.23</v>
      </c>
      <c r="J452" s="113">
        <v>174746.23</v>
      </c>
      <c r="K452" s="113">
        <v>174746.23</v>
      </c>
      <c r="L452" s="113">
        <v>174746.23</v>
      </c>
      <c r="M452" s="113">
        <v>174746.23</v>
      </c>
      <c r="N452" s="113">
        <v>174746.23</v>
      </c>
      <c r="O452" s="113">
        <v>174746.23</v>
      </c>
      <c r="P452" s="113">
        <v>174658.90000000002</v>
      </c>
      <c r="Q452" s="113">
        <f t="shared" si="10"/>
        <v>2096955.44</v>
      </c>
      <c r="R452" s="110"/>
      <c r="T452" s="108"/>
      <c r="U452" s="113">
        <f>IF($E$5=Master!$D$4,E452,
IF($F$5=Master!$D$4,SUM(E452:F452),
IF($G$5=Master!$D$4,SUM(E452:G452),
IF($H$5=Master!$D$4,SUM(E452:H452),
IF($I$5=Master!$D$4,SUM(E452:I452),
IF($J$5=Master!$D$4,SUM(E452:J452),
IF($K$5=Master!$D$4,SUM(E452:K452),
IF($L$5=Master!$D$4,SUM(E452:L452),
IF($M$5=Master!$D$4,SUM(E452:M452),
IF($N$5=Master!$D$4,SUM(E452:N452),
IF($O$5=Master!$D$4,SUM(E452:O452),
IF($P$5=Master!$D$4,SUM(E452:P452),0))))))))))))</f>
        <v>1572804.0799999998</v>
      </c>
      <c r="V452" s="110"/>
    </row>
    <row r="453" spans="2:22" x14ac:dyDescent="0.3">
      <c r="B453" s="108"/>
      <c r="C453" s="111" t="s">
        <v>205</v>
      </c>
      <c r="D453" s="112" t="s">
        <v>473</v>
      </c>
      <c r="E453" s="113">
        <v>54106.92</v>
      </c>
      <c r="F453" s="113">
        <v>53632.84</v>
      </c>
      <c r="G453" s="113">
        <v>53632.84</v>
      </c>
      <c r="H453" s="113">
        <v>53632.84</v>
      </c>
      <c r="I453" s="113">
        <v>53632.34</v>
      </c>
      <c r="J453" s="113">
        <v>53632.34</v>
      </c>
      <c r="K453" s="113">
        <v>85449</v>
      </c>
      <c r="L453" s="113">
        <v>79449.009999999995</v>
      </c>
      <c r="M453" s="113">
        <v>79449</v>
      </c>
      <c r="N453" s="113">
        <v>79449</v>
      </c>
      <c r="O453" s="113">
        <v>79449</v>
      </c>
      <c r="P453" s="113">
        <v>78974.880000000005</v>
      </c>
      <c r="Q453" s="113">
        <f t="shared" si="10"/>
        <v>804490.01</v>
      </c>
      <c r="R453" s="110"/>
      <c r="T453" s="108"/>
      <c r="U453" s="113">
        <f>IF($E$5=Master!$D$4,E453,
IF($F$5=Master!$D$4,SUM(E453:F453),
IF($G$5=Master!$D$4,SUM(E453:G453),
IF($H$5=Master!$D$4,SUM(E453:H453),
IF($I$5=Master!$D$4,SUM(E453:I453),
IF($J$5=Master!$D$4,SUM(E453:J453),
IF($K$5=Master!$D$4,SUM(E453:K453),
IF($L$5=Master!$D$4,SUM(E453:L453),
IF($M$5=Master!$D$4,SUM(E453:M453),
IF($N$5=Master!$D$4,SUM(E453:N453),
IF($O$5=Master!$D$4,SUM(E453:O453),
IF($P$5=Master!$D$4,SUM(E453:P453),0))))))))))))</f>
        <v>566617.13</v>
      </c>
      <c r="V453" s="110"/>
    </row>
    <row r="454" spans="2:22" x14ac:dyDescent="0.3">
      <c r="B454" s="108"/>
      <c r="C454" s="111" t="s">
        <v>206</v>
      </c>
      <c r="D454" s="112" t="s">
        <v>474</v>
      </c>
      <c r="E454" s="113">
        <v>32225.99</v>
      </c>
      <c r="F454" s="113">
        <v>36125.990000000005</v>
      </c>
      <c r="G454" s="113">
        <v>74423.649999999994</v>
      </c>
      <c r="H454" s="113">
        <v>36993.19</v>
      </c>
      <c r="I454" s="113">
        <v>33800.950000000012</v>
      </c>
      <c r="J454" s="113">
        <v>32775.950000000012</v>
      </c>
      <c r="K454" s="113">
        <v>94652.799999999988</v>
      </c>
      <c r="L454" s="113">
        <v>58331.11</v>
      </c>
      <c r="M454" s="113">
        <v>44881.11</v>
      </c>
      <c r="N454" s="113">
        <v>45081.11</v>
      </c>
      <c r="O454" s="113">
        <v>42376.11</v>
      </c>
      <c r="P454" s="113">
        <v>36089.519999999997</v>
      </c>
      <c r="Q454" s="113">
        <f t="shared" si="10"/>
        <v>567757.48</v>
      </c>
      <c r="R454" s="110"/>
      <c r="T454" s="108"/>
      <c r="U454" s="113">
        <f>IF($E$5=Master!$D$4,E454,
IF($F$5=Master!$D$4,SUM(E454:F454),
IF($G$5=Master!$D$4,SUM(E454:G454),
IF($H$5=Master!$D$4,SUM(E454:H454),
IF($I$5=Master!$D$4,SUM(E454:I454),
IF($J$5=Master!$D$4,SUM(E454:J454),
IF($K$5=Master!$D$4,SUM(E454:K454),
IF($L$5=Master!$D$4,SUM(E454:L454),
IF($M$5=Master!$D$4,SUM(E454:M454),
IF($N$5=Master!$D$4,SUM(E454:N454),
IF($O$5=Master!$D$4,SUM(E454:O454),
IF($P$5=Master!$D$4,SUM(E454:P454),0))))))))))))</f>
        <v>444210.74</v>
      </c>
      <c r="V454" s="110"/>
    </row>
    <row r="455" spans="2:22" x14ac:dyDescent="0.3">
      <c r="B455" s="108"/>
      <c r="C455" s="111" t="s">
        <v>207</v>
      </c>
      <c r="D455" s="112" t="s">
        <v>475</v>
      </c>
      <c r="E455" s="113">
        <v>16231.300000000001</v>
      </c>
      <c r="F455" s="113">
        <v>17290.550000000007</v>
      </c>
      <c r="G455" s="113">
        <v>17390.550000000007</v>
      </c>
      <c r="H455" s="113">
        <v>17390.550000000007</v>
      </c>
      <c r="I455" s="113">
        <v>17390.550000000007</v>
      </c>
      <c r="J455" s="113">
        <v>17403.300000000007</v>
      </c>
      <c r="K455" s="113">
        <v>17741.300000000007</v>
      </c>
      <c r="L455" s="113">
        <v>17741.300000000007</v>
      </c>
      <c r="M455" s="113">
        <v>17741.300000000007</v>
      </c>
      <c r="N455" s="113">
        <v>17741.300000000007</v>
      </c>
      <c r="O455" s="113">
        <v>17736.300000000007</v>
      </c>
      <c r="P455" s="113">
        <v>17729.469999999998</v>
      </c>
      <c r="Q455" s="113">
        <f t="shared" si="10"/>
        <v>209527.77000000008</v>
      </c>
      <c r="R455" s="110"/>
      <c r="T455" s="108"/>
      <c r="U455" s="113">
        <f>IF($E$5=Master!$D$4,E455,
IF($F$5=Master!$D$4,SUM(E455:F455),
IF($G$5=Master!$D$4,SUM(E455:G455),
IF($H$5=Master!$D$4,SUM(E455:H455),
IF($I$5=Master!$D$4,SUM(E455:I455),
IF($J$5=Master!$D$4,SUM(E455:J455),
IF($K$5=Master!$D$4,SUM(E455:K455),
IF($L$5=Master!$D$4,SUM(E455:L455),
IF($M$5=Master!$D$4,SUM(E455:M455),
IF($N$5=Master!$D$4,SUM(E455:N455),
IF($O$5=Master!$D$4,SUM(E455:O455),
IF($P$5=Master!$D$4,SUM(E455:P455),0))))))))))))</f>
        <v>156320.70000000004</v>
      </c>
      <c r="V455" s="110"/>
    </row>
    <row r="456" spans="2:22" x14ac:dyDescent="0.3">
      <c r="B456" s="108"/>
      <c r="C456" s="111" t="s">
        <v>208</v>
      </c>
      <c r="D456" s="112" t="s">
        <v>476</v>
      </c>
      <c r="E456" s="113">
        <v>100.14999999999999</v>
      </c>
      <c r="F456" s="113">
        <v>400100.15000000008</v>
      </c>
      <c r="G456" s="113">
        <v>83715.150000000009</v>
      </c>
      <c r="H456" s="113">
        <v>80215.150000000009</v>
      </c>
      <c r="I456" s="113">
        <v>400208.4800000001</v>
      </c>
      <c r="J456" s="113">
        <v>17208.480000000003</v>
      </c>
      <c r="K456" s="113">
        <v>732208.47999999975</v>
      </c>
      <c r="L456" s="113">
        <v>709208.47999999975</v>
      </c>
      <c r="M456" s="113">
        <v>711208.47999999975</v>
      </c>
      <c r="N456" s="113">
        <v>709208.47999999975</v>
      </c>
      <c r="O456" s="113">
        <v>703196.4099999998</v>
      </c>
      <c r="P456" s="113">
        <v>700212.03999999992</v>
      </c>
      <c r="Q456" s="113">
        <f t="shared" si="10"/>
        <v>5246789.9299999988</v>
      </c>
      <c r="R456" s="110"/>
      <c r="T456" s="108"/>
      <c r="U456" s="113">
        <f>IF($E$5=Master!$D$4,E456,
IF($F$5=Master!$D$4,SUM(E456:F456),
IF($G$5=Master!$D$4,SUM(E456:G456),
IF($H$5=Master!$D$4,SUM(E456:H456),
IF($I$5=Master!$D$4,SUM(E456:I456),
IF($J$5=Master!$D$4,SUM(E456:J456),
IF($K$5=Master!$D$4,SUM(E456:K456),
IF($L$5=Master!$D$4,SUM(E456:L456),
IF($M$5=Master!$D$4,SUM(E456:M456),
IF($N$5=Master!$D$4,SUM(E456:N456),
IF($O$5=Master!$D$4,SUM(E456:O456),
IF($P$5=Master!$D$4,SUM(E456:P456),0))))))))))))</f>
        <v>3134172.9999999991</v>
      </c>
      <c r="V456" s="110"/>
    </row>
    <row r="457" spans="2:22" ht="26" x14ac:dyDescent="0.3">
      <c r="B457" s="108"/>
      <c r="C457" s="111" t="s">
        <v>209</v>
      </c>
      <c r="D457" s="112" t="s">
        <v>477</v>
      </c>
      <c r="E457" s="113">
        <v>7393.76</v>
      </c>
      <c r="F457" s="113">
        <v>8587.09</v>
      </c>
      <c r="G457" s="113">
        <v>8637.09</v>
      </c>
      <c r="H457" s="113">
        <v>8637.09</v>
      </c>
      <c r="I457" s="113">
        <v>8637.09</v>
      </c>
      <c r="J457" s="113">
        <v>9273.23</v>
      </c>
      <c r="K457" s="113">
        <v>10338.76</v>
      </c>
      <c r="L457" s="113">
        <v>9338.76</v>
      </c>
      <c r="M457" s="113">
        <v>9338.76</v>
      </c>
      <c r="N457" s="113">
        <v>9338.76</v>
      </c>
      <c r="O457" s="113">
        <v>9338.76</v>
      </c>
      <c r="P457" s="113">
        <v>9295.31</v>
      </c>
      <c r="Q457" s="113">
        <f t="shared" si="10"/>
        <v>108154.45999999998</v>
      </c>
      <c r="R457" s="110"/>
      <c r="T457" s="108"/>
      <c r="U457" s="113">
        <f>IF($E$5=Master!$D$4,E457,
IF($F$5=Master!$D$4,SUM(E457:F457),
IF($G$5=Master!$D$4,SUM(E457:G457),
IF($H$5=Master!$D$4,SUM(E457:H457),
IF($I$5=Master!$D$4,SUM(E457:I457),
IF($J$5=Master!$D$4,SUM(E457:J457),
IF($K$5=Master!$D$4,SUM(E457:K457),
IF($L$5=Master!$D$4,SUM(E457:L457),
IF($M$5=Master!$D$4,SUM(E457:M457),
IF($N$5=Master!$D$4,SUM(E457:N457),
IF($O$5=Master!$D$4,SUM(E457:O457),
IF($P$5=Master!$D$4,SUM(E457:P457),0))))))))))))</f>
        <v>80181.62999999999</v>
      </c>
      <c r="V457" s="110"/>
    </row>
    <row r="458" spans="2:22" x14ac:dyDescent="0.3">
      <c r="B458" s="108"/>
      <c r="C458" s="111" t="s">
        <v>210</v>
      </c>
      <c r="D458" s="112" t="s">
        <v>478</v>
      </c>
      <c r="E458" s="113">
        <v>0</v>
      </c>
      <c r="F458" s="113">
        <v>0</v>
      </c>
      <c r="G458" s="113">
        <v>0</v>
      </c>
      <c r="H458" s="113">
        <v>0</v>
      </c>
      <c r="I458" s="113">
        <v>0</v>
      </c>
      <c r="J458" s="113">
        <v>0</v>
      </c>
      <c r="K458" s="113">
        <v>0</v>
      </c>
      <c r="L458" s="113">
        <v>0</v>
      </c>
      <c r="M458" s="113">
        <v>0</v>
      </c>
      <c r="N458" s="113">
        <v>0</v>
      </c>
      <c r="O458" s="113">
        <v>0</v>
      </c>
      <c r="P458" s="113">
        <v>0</v>
      </c>
      <c r="Q458" s="113">
        <f t="shared" si="10"/>
        <v>0</v>
      </c>
      <c r="R458" s="110"/>
      <c r="T458" s="108"/>
      <c r="U458" s="113">
        <f>IF($E$5=Master!$D$4,E458,
IF($F$5=Master!$D$4,SUM(E458:F458),
IF($G$5=Master!$D$4,SUM(E458:G458),
IF($H$5=Master!$D$4,SUM(E458:H458),
IF($I$5=Master!$D$4,SUM(E458:I458),
IF($J$5=Master!$D$4,SUM(E458:J458),
IF($K$5=Master!$D$4,SUM(E458:K458),
IF($L$5=Master!$D$4,SUM(E458:L458),
IF($M$5=Master!$D$4,SUM(E458:M458),
IF($N$5=Master!$D$4,SUM(E458:N458),
IF($O$5=Master!$D$4,SUM(E458:O458),
IF($P$5=Master!$D$4,SUM(E458:P458),0))))))))))))</f>
        <v>0</v>
      </c>
      <c r="V458" s="110"/>
    </row>
    <row r="459" spans="2:22" x14ac:dyDescent="0.3">
      <c r="B459" s="108"/>
      <c r="C459" s="111" t="s">
        <v>211</v>
      </c>
      <c r="D459" s="112" t="s">
        <v>479</v>
      </c>
      <c r="E459" s="113">
        <v>0</v>
      </c>
      <c r="F459" s="113">
        <v>0</v>
      </c>
      <c r="G459" s="113">
        <v>0</v>
      </c>
      <c r="H459" s="113">
        <v>0</v>
      </c>
      <c r="I459" s="113">
        <v>0</v>
      </c>
      <c r="J459" s="113">
        <v>0</v>
      </c>
      <c r="K459" s="113">
        <v>0</v>
      </c>
      <c r="L459" s="113">
        <v>0</v>
      </c>
      <c r="M459" s="113">
        <v>0</v>
      </c>
      <c r="N459" s="113">
        <v>0</v>
      </c>
      <c r="O459" s="113">
        <v>0</v>
      </c>
      <c r="P459" s="113">
        <v>0</v>
      </c>
      <c r="Q459" s="113">
        <f t="shared" si="10"/>
        <v>0</v>
      </c>
      <c r="R459" s="110"/>
      <c r="T459" s="108"/>
      <c r="U459" s="113">
        <f>IF($E$5=Master!$D$4,E459,
IF($F$5=Master!$D$4,SUM(E459:F459),
IF($G$5=Master!$D$4,SUM(E459:G459),
IF($H$5=Master!$D$4,SUM(E459:H459),
IF($I$5=Master!$D$4,SUM(E459:I459),
IF($J$5=Master!$D$4,SUM(E459:J459),
IF($K$5=Master!$D$4,SUM(E459:K459),
IF($L$5=Master!$D$4,SUM(E459:L459),
IF($M$5=Master!$D$4,SUM(E459:M459),
IF($N$5=Master!$D$4,SUM(E459:N459),
IF($O$5=Master!$D$4,SUM(E459:O459),
IF($P$5=Master!$D$4,SUM(E459:P459),0))))))))))))</f>
        <v>0</v>
      </c>
      <c r="V459" s="110"/>
    </row>
    <row r="460" spans="2:22" x14ac:dyDescent="0.3">
      <c r="B460" s="108"/>
      <c r="C460" s="111" t="s">
        <v>212</v>
      </c>
      <c r="D460" s="112" t="s">
        <v>478</v>
      </c>
      <c r="E460" s="113">
        <v>95133.08</v>
      </c>
      <c r="F460" s="113">
        <v>107826.15000000001</v>
      </c>
      <c r="G460" s="113">
        <v>113859.48</v>
      </c>
      <c r="H460" s="113">
        <v>112092.82</v>
      </c>
      <c r="I460" s="113">
        <v>109992.84</v>
      </c>
      <c r="J460" s="113">
        <v>107326.17999999998</v>
      </c>
      <c r="K460" s="113">
        <v>143014.44999999998</v>
      </c>
      <c r="L460" s="113">
        <v>180881.11999999997</v>
      </c>
      <c r="M460" s="113">
        <v>150214.44999999995</v>
      </c>
      <c r="N460" s="113">
        <v>130168.55</v>
      </c>
      <c r="O460" s="113">
        <v>129722.24000000001</v>
      </c>
      <c r="P460" s="113">
        <v>130520.64999999998</v>
      </c>
      <c r="Q460" s="113">
        <f t="shared" si="10"/>
        <v>1510752.0099999998</v>
      </c>
      <c r="R460" s="110"/>
      <c r="T460" s="108"/>
      <c r="U460" s="113">
        <f>IF($E$5=Master!$D$4,E460,
IF($F$5=Master!$D$4,SUM(E460:F460),
IF($G$5=Master!$D$4,SUM(E460:G460),
IF($H$5=Master!$D$4,SUM(E460:H460),
IF($I$5=Master!$D$4,SUM(E460:I460),
IF($J$5=Master!$D$4,SUM(E460:J460),
IF($K$5=Master!$D$4,SUM(E460:K460),
IF($L$5=Master!$D$4,SUM(E460:L460),
IF($M$5=Master!$D$4,SUM(E460:M460),
IF($N$5=Master!$D$4,SUM(E460:N460),
IF($O$5=Master!$D$4,SUM(E460:O460),
IF($P$5=Master!$D$4,SUM(E460:P460),0))))))))))))</f>
        <v>1120340.5699999998</v>
      </c>
      <c r="V460" s="110"/>
    </row>
    <row r="461" spans="2:22" x14ac:dyDescent="0.3">
      <c r="B461" s="108"/>
      <c r="C461" s="111" t="s">
        <v>213</v>
      </c>
      <c r="D461" s="112" t="s">
        <v>480</v>
      </c>
      <c r="E461" s="113">
        <v>29021.7</v>
      </c>
      <c r="F461" s="113">
        <v>157688.35999999999</v>
      </c>
      <c r="G461" s="113">
        <v>23655.040000000001</v>
      </c>
      <c r="H461" s="113">
        <v>23655.040000000001</v>
      </c>
      <c r="I461" s="113">
        <v>21155.040000000001</v>
      </c>
      <c r="J461" s="113">
        <v>9905.0400000000009</v>
      </c>
      <c r="K461" s="113">
        <v>500521.56</v>
      </c>
      <c r="L461" s="113">
        <v>41438.36</v>
      </c>
      <c r="M461" s="113">
        <v>27688.560000000001</v>
      </c>
      <c r="N461" s="113">
        <v>25321.7</v>
      </c>
      <c r="O461" s="113">
        <v>23655.040000000001</v>
      </c>
      <c r="P461" s="113">
        <v>23654.93</v>
      </c>
      <c r="Q461" s="113">
        <f t="shared" si="10"/>
        <v>907360.37000000011</v>
      </c>
      <c r="R461" s="110"/>
      <c r="T461" s="108"/>
      <c r="U461" s="113">
        <f>IF($E$5=Master!$D$4,E461,
IF($F$5=Master!$D$4,SUM(E461:F461),
IF($G$5=Master!$D$4,SUM(E461:G461),
IF($H$5=Master!$D$4,SUM(E461:H461),
IF($I$5=Master!$D$4,SUM(E461:I461),
IF($J$5=Master!$D$4,SUM(E461:J461),
IF($K$5=Master!$D$4,SUM(E461:K461),
IF($L$5=Master!$D$4,SUM(E461:L461),
IF($M$5=Master!$D$4,SUM(E461:M461),
IF($N$5=Master!$D$4,SUM(E461:N461),
IF($O$5=Master!$D$4,SUM(E461:O461),
IF($P$5=Master!$D$4,SUM(E461:P461),0))))))))))))</f>
        <v>834728.70000000007</v>
      </c>
      <c r="V461" s="110"/>
    </row>
    <row r="462" spans="2:22" ht="26" x14ac:dyDescent="0.3">
      <c r="B462" s="108"/>
      <c r="C462" s="111" t="s">
        <v>214</v>
      </c>
      <c r="D462" s="112" t="s">
        <v>481</v>
      </c>
      <c r="E462" s="113">
        <v>0</v>
      </c>
      <c r="F462" s="113">
        <v>0</v>
      </c>
      <c r="G462" s="113">
        <v>2709841.81</v>
      </c>
      <c r="H462" s="113">
        <v>0</v>
      </c>
      <c r="I462" s="113">
        <v>0</v>
      </c>
      <c r="J462" s="113">
        <v>0</v>
      </c>
      <c r="K462" s="113">
        <v>464762.72</v>
      </c>
      <c r="L462" s="113">
        <v>0</v>
      </c>
      <c r="M462" s="113">
        <v>0</v>
      </c>
      <c r="N462" s="113">
        <v>0</v>
      </c>
      <c r="O462" s="113">
        <v>0</v>
      </c>
      <c r="P462" s="113">
        <v>0</v>
      </c>
      <c r="Q462" s="113">
        <f t="shared" si="10"/>
        <v>3174604.5300000003</v>
      </c>
      <c r="R462" s="110"/>
      <c r="T462" s="108"/>
      <c r="U462" s="113">
        <f>IF($E$5=Master!$D$4,E462,
IF($F$5=Master!$D$4,SUM(E462:F462),
IF($G$5=Master!$D$4,SUM(E462:G462),
IF($H$5=Master!$D$4,SUM(E462:H462),
IF($I$5=Master!$D$4,SUM(E462:I462),
IF($J$5=Master!$D$4,SUM(E462:J462),
IF($K$5=Master!$D$4,SUM(E462:K462),
IF($L$5=Master!$D$4,SUM(E462:L462),
IF($M$5=Master!$D$4,SUM(E462:M462),
IF($N$5=Master!$D$4,SUM(E462:N462),
IF($O$5=Master!$D$4,SUM(E462:O462),
IF($P$5=Master!$D$4,SUM(E462:P462),0))))))))))))</f>
        <v>3174604.5300000003</v>
      </c>
      <c r="V462" s="110"/>
    </row>
    <row r="463" spans="2:22" x14ac:dyDescent="0.3">
      <c r="B463" s="108"/>
      <c r="C463" s="111" t="s">
        <v>215</v>
      </c>
      <c r="D463" s="112" t="s">
        <v>482</v>
      </c>
      <c r="E463" s="113">
        <v>21550.31</v>
      </c>
      <c r="F463" s="113">
        <v>18456.980000000003</v>
      </c>
      <c r="G463" s="113">
        <v>58456.98</v>
      </c>
      <c r="H463" s="113">
        <v>18456.980000000003</v>
      </c>
      <c r="I463" s="113">
        <v>16106.980000000001</v>
      </c>
      <c r="J463" s="113">
        <v>16106.980000000001</v>
      </c>
      <c r="K463" s="113">
        <v>17755.310000000001</v>
      </c>
      <c r="L463" s="113">
        <v>59085.31</v>
      </c>
      <c r="M463" s="113">
        <v>17755.310000000001</v>
      </c>
      <c r="N463" s="113">
        <v>17755.310000000001</v>
      </c>
      <c r="O463" s="113">
        <v>17755.310000000001</v>
      </c>
      <c r="P463" s="113">
        <v>17671.849999999999</v>
      </c>
      <c r="Q463" s="113">
        <f t="shared" si="10"/>
        <v>296913.61000000004</v>
      </c>
      <c r="R463" s="110"/>
      <c r="T463" s="108"/>
      <c r="U463" s="113">
        <f>IF($E$5=Master!$D$4,E463,
IF($F$5=Master!$D$4,SUM(E463:F463),
IF($G$5=Master!$D$4,SUM(E463:G463),
IF($H$5=Master!$D$4,SUM(E463:H463),
IF($I$5=Master!$D$4,SUM(E463:I463),
IF($J$5=Master!$D$4,SUM(E463:J463),
IF($K$5=Master!$D$4,SUM(E463:K463),
IF($L$5=Master!$D$4,SUM(E463:L463),
IF($M$5=Master!$D$4,SUM(E463:M463),
IF($N$5=Master!$D$4,SUM(E463:N463),
IF($O$5=Master!$D$4,SUM(E463:O463),
IF($P$5=Master!$D$4,SUM(E463:P463),0))))))))))))</f>
        <v>243731.14000000004</v>
      </c>
      <c r="V463" s="110"/>
    </row>
    <row r="464" spans="2:22" x14ac:dyDescent="0.3">
      <c r="B464" s="108"/>
      <c r="C464" s="111" t="s">
        <v>216</v>
      </c>
      <c r="D464" s="112" t="s">
        <v>483</v>
      </c>
      <c r="E464" s="113">
        <v>2350</v>
      </c>
      <c r="F464" s="113">
        <v>92020</v>
      </c>
      <c r="G464" s="113">
        <v>35495</v>
      </c>
      <c r="H464" s="113">
        <v>37670</v>
      </c>
      <c r="I464" s="113">
        <v>33145</v>
      </c>
      <c r="J464" s="113">
        <v>33145</v>
      </c>
      <c r="K464" s="113">
        <v>43600</v>
      </c>
      <c r="L464" s="113">
        <v>43600</v>
      </c>
      <c r="M464" s="113">
        <v>43650</v>
      </c>
      <c r="N464" s="113">
        <v>43575</v>
      </c>
      <c r="O464" s="113">
        <v>43575</v>
      </c>
      <c r="P464" s="113">
        <v>43575</v>
      </c>
      <c r="Q464" s="113">
        <f t="shared" si="10"/>
        <v>495400</v>
      </c>
      <c r="R464" s="110"/>
      <c r="T464" s="108"/>
      <c r="U464" s="113">
        <f>IF($E$5=Master!$D$4,E464,
IF($F$5=Master!$D$4,SUM(E464:F464),
IF($G$5=Master!$D$4,SUM(E464:G464),
IF($H$5=Master!$D$4,SUM(E464:H464),
IF($I$5=Master!$D$4,SUM(E464:I464),
IF($J$5=Master!$D$4,SUM(E464:J464),
IF($K$5=Master!$D$4,SUM(E464:K464),
IF($L$5=Master!$D$4,SUM(E464:L464),
IF($M$5=Master!$D$4,SUM(E464:M464),
IF($N$5=Master!$D$4,SUM(E464:N464),
IF($O$5=Master!$D$4,SUM(E464:O464),
IF($P$5=Master!$D$4,SUM(E464:P464),0))))))))))))</f>
        <v>364675</v>
      </c>
      <c r="V464" s="110"/>
    </row>
    <row r="465" spans="2:22" x14ac:dyDescent="0.3">
      <c r="B465" s="108"/>
      <c r="C465" s="111" t="s">
        <v>217</v>
      </c>
      <c r="D465" s="112" t="s">
        <v>462</v>
      </c>
      <c r="E465" s="113">
        <v>53492.05000000001</v>
      </c>
      <c r="F465" s="113">
        <v>142416.04999999996</v>
      </c>
      <c r="G465" s="113">
        <v>58898.05000000001</v>
      </c>
      <c r="H465" s="113">
        <v>58898.05000000001</v>
      </c>
      <c r="I465" s="113">
        <v>56193.05000000001</v>
      </c>
      <c r="J465" s="113">
        <v>56143.05000000001</v>
      </c>
      <c r="K465" s="113">
        <v>71496.050000000017</v>
      </c>
      <c r="L465" s="113">
        <v>57833.05000000001</v>
      </c>
      <c r="M465" s="113">
        <v>57833.05000000001</v>
      </c>
      <c r="N465" s="113">
        <v>57833.05000000001</v>
      </c>
      <c r="O465" s="113">
        <v>57833.05000000001</v>
      </c>
      <c r="P465" s="113">
        <v>57832.060000000012</v>
      </c>
      <c r="Q465" s="113">
        <f t="shared" si="10"/>
        <v>786700.61000000022</v>
      </c>
      <c r="R465" s="110"/>
      <c r="T465" s="108"/>
      <c r="U465" s="113">
        <f>IF($E$5=Master!$D$4,E465,
IF($F$5=Master!$D$4,SUM(E465:F465),
IF($G$5=Master!$D$4,SUM(E465:G465),
IF($H$5=Master!$D$4,SUM(E465:H465),
IF($I$5=Master!$D$4,SUM(E465:I465),
IF($J$5=Master!$D$4,SUM(E465:J465),
IF($K$5=Master!$D$4,SUM(E465:K465),
IF($L$5=Master!$D$4,SUM(E465:L465),
IF($M$5=Master!$D$4,SUM(E465:M465),
IF($N$5=Master!$D$4,SUM(E465:N465),
IF($O$5=Master!$D$4,SUM(E465:O465),
IF($P$5=Master!$D$4,SUM(E465:P465),0))))))))))))</f>
        <v>613202.45000000007</v>
      </c>
      <c r="V465" s="110"/>
    </row>
    <row r="466" spans="2:22" x14ac:dyDescent="0.3">
      <c r="B466" s="108"/>
      <c r="C466" s="111" t="s">
        <v>218</v>
      </c>
      <c r="D466" s="112" t="s">
        <v>484</v>
      </c>
      <c r="E466" s="113">
        <v>1984823.08</v>
      </c>
      <c r="F466" s="113">
        <v>1984823.08</v>
      </c>
      <c r="G466" s="113">
        <v>1984823.08</v>
      </c>
      <c r="H466" s="113">
        <v>1984823.08</v>
      </c>
      <c r="I466" s="113">
        <v>1984823.04</v>
      </c>
      <c r="J466" s="113">
        <v>1984823.08</v>
      </c>
      <c r="K466" s="113">
        <v>1794261.23</v>
      </c>
      <c r="L466" s="113">
        <v>1794261.2600000002</v>
      </c>
      <c r="M466" s="113">
        <v>1794261.4300000002</v>
      </c>
      <c r="N466" s="113">
        <v>1794261.23</v>
      </c>
      <c r="O466" s="113">
        <v>1794261.2200000002</v>
      </c>
      <c r="P466" s="113">
        <v>1794261.0899999999</v>
      </c>
      <c r="Q466" s="113">
        <f t="shared" si="10"/>
        <v>22674505.899999999</v>
      </c>
      <c r="R466" s="110"/>
      <c r="T466" s="108"/>
      <c r="U466" s="113">
        <f>IF($E$5=Master!$D$4,E466,
IF($F$5=Master!$D$4,SUM(E466:F466),
IF($G$5=Master!$D$4,SUM(E466:G466),
IF($H$5=Master!$D$4,SUM(E466:H466),
IF($I$5=Master!$D$4,SUM(E466:I466),
IF($J$5=Master!$D$4,SUM(E466:J466),
IF($K$5=Master!$D$4,SUM(E466:K466),
IF($L$5=Master!$D$4,SUM(E466:L466),
IF($M$5=Master!$D$4,SUM(E466:M466),
IF($N$5=Master!$D$4,SUM(E466:N466),
IF($O$5=Master!$D$4,SUM(E466:O466),
IF($P$5=Master!$D$4,SUM(E466:P466),0))))))))))))</f>
        <v>17291722.359999999</v>
      </c>
      <c r="V466" s="110"/>
    </row>
    <row r="467" spans="2:22" x14ac:dyDescent="0.3">
      <c r="B467" s="108"/>
      <c r="C467" s="111" t="s">
        <v>219</v>
      </c>
      <c r="D467" s="112" t="s">
        <v>485</v>
      </c>
      <c r="E467" s="113">
        <v>292960.49000000005</v>
      </c>
      <c r="F467" s="113">
        <v>292960.49000000005</v>
      </c>
      <c r="G467" s="113">
        <v>282960.49000000005</v>
      </c>
      <c r="H467" s="113">
        <v>282960.47000000003</v>
      </c>
      <c r="I467" s="113">
        <v>282960.38999999996</v>
      </c>
      <c r="J467" s="113">
        <v>282960.40999999997</v>
      </c>
      <c r="K467" s="113">
        <v>451659.14</v>
      </c>
      <c r="L467" s="113">
        <v>305797.03000000003</v>
      </c>
      <c r="M467" s="113">
        <v>366067.20000000007</v>
      </c>
      <c r="N467" s="113">
        <v>366067.22000000003</v>
      </c>
      <c r="O467" s="113">
        <v>366067.14</v>
      </c>
      <c r="P467" s="113">
        <v>366067.47999999992</v>
      </c>
      <c r="Q467" s="113">
        <f t="shared" si="10"/>
        <v>3939487.9500000007</v>
      </c>
      <c r="R467" s="110"/>
      <c r="T467" s="108"/>
      <c r="U467" s="113">
        <f>IF($E$5=Master!$D$4,E467,
IF($F$5=Master!$D$4,SUM(E467:F467),
IF($G$5=Master!$D$4,SUM(E467:G467),
IF($H$5=Master!$D$4,SUM(E467:H467),
IF($I$5=Master!$D$4,SUM(E467:I467),
IF($J$5=Master!$D$4,SUM(E467:J467),
IF($K$5=Master!$D$4,SUM(E467:K467),
IF($L$5=Master!$D$4,SUM(E467:L467),
IF($M$5=Master!$D$4,SUM(E467:M467),
IF($N$5=Master!$D$4,SUM(E467:N467),
IF($O$5=Master!$D$4,SUM(E467:O467),
IF($P$5=Master!$D$4,SUM(E467:P467),0))))))))))))</f>
        <v>2841286.1100000003</v>
      </c>
      <c r="V467" s="110"/>
    </row>
    <row r="468" spans="2:22" x14ac:dyDescent="0.3">
      <c r="B468" s="108"/>
      <c r="C468" s="111" t="s">
        <v>220</v>
      </c>
      <c r="D468" s="112" t="s">
        <v>486</v>
      </c>
      <c r="E468" s="113">
        <v>754755.73</v>
      </c>
      <c r="F468" s="113">
        <v>754789.07</v>
      </c>
      <c r="G468" s="113">
        <v>754772.4</v>
      </c>
      <c r="H468" s="113">
        <v>754772.35</v>
      </c>
      <c r="I468" s="113">
        <v>754772.41999999993</v>
      </c>
      <c r="J468" s="113">
        <v>754780.41</v>
      </c>
      <c r="K468" s="113">
        <v>850852.65</v>
      </c>
      <c r="L468" s="113">
        <v>850860.67999999993</v>
      </c>
      <c r="M468" s="113">
        <v>850860.67</v>
      </c>
      <c r="N468" s="113">
        <v>490860.69</v>
      </c>
      <c r="O468" s="113">
        <v>490860.65</v>
      </c>
      <c r="P468" s="113">
        <v>490863.55</v>
      </c>
      <c r="Q468" s="113">
        <f t="shared" si="10"/>
        <v>8553801.2700000014</v>
      </c>
      <c r="R468" s="110"/>
      <c r="T468" s="108"/>
      <c r="U468" s="113">
        <f>IF($E$5=Master!$D$4,E468,
IF($F$5=Master!$D$4,SUM(E468:F468),
IF($G$5=Master!$D$4,SUM(E468:G468),
IF($H$5=Master!$D$4,SUM(E468:H468),
IF($I$5=Master!$D$4,SUM(E468:I468),
IF($J$5=Master!$D$4,SUM(E468:J468),
IF($K$5=Master!$D$4,SUM(E468:K468),
IF($L$5=Master!$D$4,SUM(E468:L468),
IF($M$5=Master!$D$4,SUM(E468:M468),
IF($N$5=Master!$D$4,SUM(E468:N468),
IF($O$5=Master!$D$4,SUM(E468:O468),
IF($P$5=Master!$D$4,SUM(E468:P468),0))))))))))))</f>
        <v>7081216.3799999999</v>
      </c>
      <c r="V468" s="110"/>
    </row>
    <row r="469" spans="2:22" x14ac:dyDescent="0.3">
      <c r="B469" s="108"/>
      <c r="C469" s="111" t="s">
        <v>221</v>
      </c>
      <c r="D469" s="112" t="s">
        <v>487</v>
      </c>
      <c r="E469" s="113">
        <v>1300242.08</v>
      </c>
      <c r="F469" s="113">
        <v>1300242.08</v>
      </c>
      <c r="G469" s="113">
        <v>1300242.08</v>
      </c>
      <c r="H469" s="113">
        <v>1300242.08</v>
      </c>
      <c r="I469" s="113">
        <v>1300242.1199999999</v>
      </c>
      <c r="J469" s="113">
        <v>1300242.1400000001</v>
      </c>
      <c r="K469" s="113">
        <v>1568199.69</v>
      </c>
      <c r="L469" s="113">
        <v>1568199.73</v>
      </c>
      <c r="M469" s="113">
        <v>1568199.71</v>
      </c>
      <c r="N469" s="113">
        <v>1568199.71</v>
      </c>
      <c r="O469" s="113">
        <v>1568199.71</v>
      </c>
      <c r="P469" s="113">
        <v>1568199.6600000001</v>
      </c>
      <c r="Q469" s="113">
        <f t="shared" si="10"/>
        <v>17210650.790000003</v>
      </c>
      <c r="R469" s="110"/>
      <c r="T469" s="108"/>
      <c r="U469" s="113">
        <f>IF($E$5=Master!$D$4,E469,
IF($F$5=Master!$D$4,SUM(E469:F469),
IF($G$5=Master!$D$4,SUM(E469:G469),
IF($H$5=Master!$D$4,SUM(E469:H469),
IF($I$5=Master!$D$4,SUM(E469:I469),
IF($J$5=Master!$D$4,SUM(E469:J469),
IF($K$5=Master!$D$4,SUM(E469:K469),
IF($L$5=Master!$D$4,SUM(E469:L469),
IF($M$5=Master!$D$4,SUM(E469:M469),
IF($N$5=Master!$D$4,SUM(E469:N469),
IF($O$5=Master!$D$4,SUM(E469:O469),
IF($P$5=Master!$D$4,SUM(E469:P469),0))))))))))))</f>
        <v>12506051.710000001</v>
      </c>
      <c r="V469" s="110"/>
    </row>
    <row r="470" spans="2:22" ht="26" x14ac:dyDescent="0.3">
      <c r="B470" s="108"/>
      <c r="C470" s="111" t="s">
        <v>222</v>
      </c>
      <c r="D470" s="112" t="s">
        <v>488</v>
      </c>
      <c r="E470" s="113">
        <v>0</v>
      </c>
      <c r="F470" s="113">
        <v>0</v>
      </c>
      <c r="G470" s="113">
        <v>0</v>
      </c>
      <c r="H470" s="113">
        <v>0</v>
      </c>
      <c r="I470" s="113">
        <v>0</v>
      </c>
      <c r="J470" s="113">
        <v>0</v>
      </c>
      <c r="K470" s="113">
        <v>0</v>
      </c>
      <c r="L470" s="113">
        <v>0</v>
      </c>
      <c r="M470" s="113">
        <v>0</v>
      </c>
      <c r="N470" s="113">
        <v>0</v>
      </c>
      <c r="O470" s="113">
        <v>0</v>
      </c>
      <c r="P470" s="113">
        <v>0</v>
      </c>
      <c r="Q470" s="113">
        <f t="shared" si="10"/>
        <v>0</v>
      </c>
      <c r="R470" s="110"/>
      <c r="T470" s="108"/>
      <c r="U470" s="113">
        <f>IF($E$5=Master!$D$4,E470,
IF($F$5=Master!$D$4,SUM(E470:F470),
IF($G$5=Master!$D$4,SUM(E470:G470),
IF($H$5=Master!$D$4,SUM(E470:H470),
IF($I$5=Master!$D$4,SUM(E470:I470),
IF($J$5=Master!$D$4,SUM(E470:J470),
IF($K$5=Master!$D$4,SUM(E470:K470),
IF($L$5=Master!$D$4,SUM(E470:L470),
IF($M$5=Master!$D$4,SUM(E470:M470),
IF($N$5=Master!$D$4,SUM(E470:N470),
IF($O$5=Master!$D$4,SUM(E470:O470),
IF($P$5=Master!$D$4,SUM(E470:P470),0))))))))))))</f>
        <v>0</v>
      </c>
      <c r="V470" s="110"/>
    </row>
    <row r="471" spans="2:22" ht="26" x14ac:dyDescent="0.3">
      <c r="B471" s="108"/>
      <c r="C471" s="111" t="s">
        <v>223</v>
      </c>
      <c r="D471" s="112" t="s">
        <v>489</v>
      </c>
      <c r="E471" s="113">
        <v>700</v>
      </c>
      <c r="F471" s="113">
        <v>700</v>
      </c>
      <c r="G471" s="113">
        <v>700</v>
      </c>
      <c r="H471" s="113">
        <v>700</v>
      </c>
      <c r="I471" s="113">
        <v>700</v>
      </c>
      <c r="J471" s="113">
        <v>700</v>
      </c>
      <c r="K471" s="113">
        <v>966.65</v>
      </c>
      <c r="L471" s="113">
        <v>966.67</v>
      </c>
      <c r="M471" s="113">
        <v>966.67</v>
      </c>
      <c r="N471" s="113">
        <v>966.67</v>
      </c>
      <c r="O471" s="113">
        <v>966.67</v>
      </c>
      <c r="P471" s="113">
        <v>966.67</v>
      </c>
      <c r="Q471" s="113">
        <f t="shared" si="10"/>
        <v>10000</v>
      </c>
      <c r="R471" s="110"/>
      <c r="T471" s="108"/>
      <c r="U471" s="113">
        <f>IF($E$5=Master!$D$4,E471,
IF($F$5=Master!$D$4,SUM(E471:F471),
IF($G$5=Master!$D$4,SUM(E471:G471),
IF($H$5=Master!$D$4,SUM(E471:H471),
IF($I$5=Master!$D$4,SUM(E471:I471),
IF($J$5=Master!$D$4,SUM(E471:J471),
IF($K$5=Master!$D$4,SUM(E471:K471),
IF($L$5=Master!$D$4,SUM(E471:L471),
IF($M$5=Master!$D$4,SUM(E471:M471),
IF($N$5=Master!$D$4,SUM(E471:N471),
IF($O$5=Master!$D$4,SUM(E471:O471),
IF($P$5=Master!$D$4,SUM(E471:P471),0))))))))))))</f>
        <v>7099.99</v>
      </c>
      <c r="V471" s="110"/>
    </row>
    <row r="472" spans="2:22" x14ac:dyDescent="0.3">
      <c r="B472" s="108"/>
      <c r="C472" s="111" t="s">
        <v>224</v>
      </c>
      <c r="D472" s="112" t="s">
        <v>490</v>
      </c>
      <c r="E472" s="113">
        <v>87531.98</v>
      </c>
      <c r="F472" s="113">
        <v>87531.98</v>
      </c>
      <c r="G472" s="113">
        <v>87531.98</v>
      </c>
      <c r="H472" s="113">
        <v>87531.959999999992</v>
      </c>
      <c r="I472" s="113">
        <v>87531.93</v>
      </c>
      <c r="J472" s="113">
        <v>87531.989999999991</v>
      </c>
      <c r="K472" s="113">
        <v>126542.64</v>
      </c>
      <c r="L472" s="113">
        <v>126542.64</v>
      </c>
      <c r="M472" s="113">
        <v>126542.67</v>
      </c>
      <c r="N472" s="113">
        <v>126542.61</v>
      </c>
      <c r="O472" s="113">
        <v>126542.61</v>
      </c>
      <c r="P472" s="113">
        <v>126542.58</v>
      </c>
      <c r="Q472" s="113">
        <f t="shared" si="10"/>
        <v>1284447.5700000003</v>
      </c>
      <c r="R472" s="110"/>
      <c r="T472" s="108"/>
      <c r="U472" s="113">
        <f>IF($E$5=Master!$D$4,E472,
IF($F$5=Master!$D$4,SUM(E472:F472),
IF($G$5=Master!$D$4,SUM(E472:G472),
IF($H$5=Master!$D$4,SUM(E472:H472),
IF($I$5=Master!$D$4,SUM(E472:I472),
IF($J$5=Master!$D$4,SUM(E472:J472),
IF($K$5=Master!$D$4,SUM(E472:K472),
IF($L$5=Master!$D$4,SUM(E472:L472),
IF($M$5=Master!$D$4,SUM(E472:M472),
IF($N$5=Master!$D$4,SUM(E472:N472),
IF($O$5=Master!$D$4,SUM(E472:O472),
IF($P$5=Master!$D$4,SUM(E472:P472),0))))))))))))</f>
        <v>904819.77000000014</v>
      </c>
      <c r="V472" s="110"/>
    </row>
    <row r="473" spans="2:22" x14ac:dyDescent="0.3">
      <c r="B473" s="108"/>
      <c r="C473" s="111" t="s">
        <v>225</v>
      </c>
      <c r="D473" s="112" t="s">
        <v>491</v>
      </c>
      <c r="E473" s="113">
        <v>27643.120000000003</v>
      </c>
      <c r="F473" s="113">
        <v>27643.120000000003</v>
      </c>
      <c r="G473" s="113">
        <v>27643.120000000003</v>
      </c>
      <c r="H473" s="113">
        <v>27643.120000000003</v>
      </c>
      <c r="I473" s="113">
        <v>27643.1</v>
      </c>
      <c r="J473" s="113">
        <v>27643.07</v>
      </c>
      <c r="K473" s="113">
        <v>34852.79</v>
      </c>
      <c r="L473" s="113">
        <v>34852.82</v>
      </c>
      <c r="M473" s="113">
        <v>34852.800000000003</v>
      </c>
      <c r="N473" s="113">
        <v>34852.79</v>
      </c>
      <c r="O473" s="113">
        <v>34852.78</v>
      </c>
      <c r="P473" s="113">
        <v>34852.659999999996</v>
      </c>
      <c r="Q473" s="113">
        <f t="shared" si="10"/>
        <v>374975.29</v>
      </c>
      <c r="R473" s="110"/>
      <c r="T473" s="108"/>
      <c r="U473" s="113">
        <f>IF($E$5=Master!$D$4,E473,
IF($F$5=Master!$D$4,SUM(E473:F473),
IF($G$5=Master!$D$4,SUM(E473:G473),
IF($H$5=Master!$D$4,SUM(E473:H473),
IF($I$5=Master!$D$4,SUM(E473:I473),
IF($J$5=Master!$D$4,SUM(E473:J473),
IF($K$5=Master!$D$4,SUM(E473:K473),
IF($L$5=Master!$D$4,SUM(E473:L473),
IF($M$5=Master!$D$4,SUM(E473:M473),
IF($N$5=Master!$D$4,SUM(E473:N473),
IF($O$5=Master!$D$4,SUM(E473:O473),
IF($P$5=Master!$D$4,SUM(E473:P473),0))))))))))))</f>
        <v>270417.06000000006</v>
      </c>
      <c r="V473" s="110"/>
    </row>
    <row r="474" spans="2:22" x14ac:dyDescent="0.3">
      <c r="B474" s="108"/>
      <c r="C474" s="111" t="s">
        <v>226</v>
      </c>
      <c r="D474" s="112" t="s">
        <v>492</v>
      </c>
      <c r="E474" s="113">
        <v>484225.08999999997</v>
      </c>
      <c r="F474" s="113">
        <v>484225.08999999997</v>
      </c>
      <c r="G474" s="113">
        <v>484225.08999999997</v>
      </c>
      <c r="H474" s="113">
        <v>484225.01000000013</v>
      </c>
      <c r="I474" s="113">
        <v>484225.03000000009</v>
      </c>
      <c r="J474" s="113">
        <v>484223.14999999991</v>
      </c>
      <c r="K474" s="113">
        <v>508432.91</v>
      </c>
      <c r="L474" s="113">
        <v>508433.83</v>
      </c>
      <c r="M474" s="113">
        <v>508432.99000000005</v>
      </c>
      <c r="N474" s="113">
        <v>508432.83000000007</v>
      </c>
      <c r="O474" s="113">
        <v>508432.87000000005</v>
      </c>
      <c r="P474" s="113">
        <v>508432.99999999988</v>
      </c>
      <c r="Q474" s="113">
        <f t="shared" si="10"/>
        <v>5955946.8900000006</v>
      </c>
      <c r="R474" s="110"/>
      <c r="T474" s="108"/>
      <c r="U474" s="113">
        <f>IF($E$5=Master!$D$4,E474,
IF($F$5=Master!$D$4,SUM(E474:F474),
IF($G$5=Master!$D$4,SUM(E474:G474),
IF($H$5=Master!$D$4,SUM(E474:H474),
IF($I$5=Master!$D$4,SUM(E474:I474),
IF($J$5=Master!$D$4,SUM(E474:J474),
IF($K$5=Master!$D$4,SUM(E474:K474),
IF($L$5=Master!$D$4,SUM(E474:L474),
IF($M$5=Master!$D$4,SUM(E474:M474),
IF($N$5=Master!$D$4,SUM(E474:N474),
IF($O$5=Master!$D$4,SUM(E474:O474),
IF($P$5=Master!$D$4,SUM(E474:P474),0))))))))))))</f>
        <v>4430648.1900000004</v>
      </c>
      <c r="V474" s="110"/>
    </row>
    <row r="475" spans="2:22" x14ac:dyDescent="0.3">
      <c r="B475" s="108"/>
      <c r="C475" s="111" t="s">
        <v>227</v>
      </c>
      <c r="D475" s="112" t="s">
        <v>493</v>
      </c>
      <c r="E475" s="113">
        <v>267185.06</v>
      </c>
      <c r="F475" s="113">
        <v>267185.06</v>
      </c>
      <c r="G475" s="113">
        <v>267185.06</v>
      </c>
      <c r="H475" s="113">
        <v>267185.02999999997</v>
      </c>
      <c r="I475" s="113">
        <v>267185.01</v>
      </c>
      <c r="J475" s="113">
        <v>17185.060000000005</v>
      </c>
      <c r="K475" s="113">
        <v>26591.23</v>
      </c>
      <c r="L475" s="113">
        <v>26591.27</v>
      </c>
      <c r="M475" s="113">
        <v>26591.24</v>
      </c>
      <c r="N475" s="113">
        <v>26591.23</v>
      </c>
      <c r="O475" s="113">
        <v>26591.22</v>
      </c>
      <c r="P475" s="113">
        <v>26591.210000000003</v>
      </c>
      <c r="Q475" s="113">
        <f t="shared" si="10"/>
        <v>1512657.68</v>
      </c>
      <c r="R475" s="110"/>
      <c r="T475" s="108"/>
      <c r="U475" s="113">
        <f>IF($E$5=Master!$D$4,E475,
IF($F$5=Master!$D$4,SUM(E475:F475),
IF($G$5=Master!$D$4,SUM(E475:G475),
IF($H$5=Master!$D$4,SUM(E475:H475),
IF($I$5=Master!$D$4,SUM(E475:I475),
IF($J$5=Master!$D$4,SUM(E475:J475),
IF($K$5=Master!$D$4,SUM(E475:K475),
IF($L$5=Master!$D$4,SUM(E475:L475),
IF($M$5=Master!$D$4,SUM(E475:M475),
IF($N$5=Master!$D$4,SUM(E475:N475),
IF($O$5=Master!$D$4,SUM(E475:O475),
IF($P$5=Master!$D$4,SUM(E475:P475),0))))))))))))</f>
        <v>1432884.02</v>
      </c>
      <c r="V475" s="110"/>
    </row>
    <row r="476" spans="2:22" x14ac:dyDescent="0.3">
      <c r="B476" s="108"/>
      <c r="C476" s="111" t="s">
        <v>228</v>
      </c>
      <c r="D476" s="112" t="s">
        <v>494</v>
      </c>
      <c r="E476" s="113">
        <v>46431.14</v>
      </c>
      <c r="F476" s="113">
        <v>46431.14</v>
      </c>
      <c r="G476" s="113">
        <v>46271.14</v>
      </c>
      <c r="H476" s="113">
        <v>45494.34</v>
      </c>
      <c r="I476" s="113">
        <v>45494.30000000001</v>
      </c>
      <c r="J476" s="113">
        <v>45494.35</v>
      </c>
      <c r="K476" s="113">
        <v>75354.45</v>
      </c>
      <c r="L476" s="113">
        <v>75336.929999999993</v>
      </c>
      <c r="M476" s="113">
        <v>75278.94</v>
      </c>
      <c r="N476" s="113">
        <v>75278.829999999987</v>
      </c>
      <c r="O476" s="113">
        <v>75278.89</v>
      </c>
      <c r="P476" s="113">
        <v>75283.59</v>
      </c>
      <c r="Q476" s="113">
        <f t="shared" si="10"/>
        <v>727428.03999999992</v>
      </c>
      <c r="R476" s="110"/>
      <c r="T476" s="108"/>
      <c r="U476" s="113">
        <f>IF($E$5=Master!$D$4,E476,
IF($F$5=Master!$D$4,SUM(E476:F476),
IF($G$5=Master!$D$4,SUM(E476:G476),
IF($H$5=Master!$D$4,SUM(E476:H476),
IF($I$5=Master!$D$4,SUM(E476:I476),
IF($J$5=Master!$D$4,SUM(E476:J476),
IF($K$5=Master!$D$4,SUM(E476:K476),
IF($L$5=Master!$D$4,SUM(E476:L476),
IF($M$5=Master!$D$4,SUM(E476:M476),
IF($N$5=Master!$D$4,SUM(E476:N476),
IF($O$5=Master!$D$4,SUM(E476:O476),
IF($P$5=Master!$D$4,SUM(E476:P476),0))))))))))))</f>
        <v>501586.73</v>
      </c>
      <c r="V476" s="110"/>
    </row>
    <row r="477" spans="2:22" ht="26" x14ac:dyDescent="0.3">
      <c r="B477" s="108"/>
      <c r="C477" s="111" t="s">
        <v>229</v>
      </c>
      <c r="D477" s="112" t="s">
        <v>488</v>
      </c>
      <c r="E477" s="113">
        <v>77229.000000000015</v>
      </c>
      <c r="F477" s="113">
        <v>79229.000000000015</v>
      </c>
      <c r="G477" s="113">
        <v>77229.000000000015</v>
      </c>
      <c r="H477" s="113">
        <v>77229.000000000015</v>
      </c>
      <c r="I477" s="113">
        <v>77229.010000000024</v>
      </c>
      <c r="J477" s="113">
        <v>77228.960000000006</v>
      </c>
      <c r="K477" s="113">
        <v>97550.640000000029</v>
      </c>
      <c r="L477" s="113">
        <v>97550.60000000002</v>
      </c>
      <c r="M477" s="113">
        <v>97550.630000000019</v>
      </c>
      <c r="N477" s="113">
        <v>97550.680000000008</v>
      </c>
      <c r="O477" s="113">
        <v>96968.300000000032</v>
      </c>
      <c r="P477" s="113">
        <v>79979.48000000001</v>
      </c>
      <c r="Q477" s="113">
        <f t="shared" si="10"/>
        <v>1032524.3000000002</v>
      </c>
      <c r="R477" s="110"/>
      <c r="T477" s="108"/>
      <c r="U477" s="113">
        <f>IF($E$5=Master!$D$4,E477,
IF($F$5=Master!$D$4,SUM(E477:F477),
IF($G$5=Master!$D$4,SUM(E477:G477),
IF($H$5=Master!$D$4,SUM(E477:H477),
IF($I$5=Master!$D$4,SUM(E477:I477),
IF($J$5=Master!$D$4,SUM(E477:J477),
IF($K$5=Master!$D$4,SUM(E477:K477),
IF($L$5=Master!$D$4,SUM(E477:L477),
IF($M$5=Master!$D$4,SUM(E477:M477),
IF($N$5=Master!$D$4,SUM(E477:N477),
IF($O$5=Master!$D$4,SUM(E477:O477),
IF($P$5=Master!$D$4,SUM(E477:P477),0))))))))))))</f>
        <v>758025.84000000008</v>
      </c>
      <c r="V477" s="110"/>
    </row>
    <row r="478" spans="2:22" x14ac:dyDescent="0.3">
      <c r="B478" s="108"/>
      <c r="C478" s="111" t="s">
        <v>230</v>
      </c>
      <c r="D478" s="112" t="s">
        <v>495</v>
      </c>
      <c r="E478" s="113">
        <v>62610.06</v>
      </c>
      <c r="F478" s="113">
        <v>62609.98000000001</v>
      </c>
      <c r="G478" s="113">
        <v>112276.63000000002</v>
      </c>
      <c r="H478" s="113">
        <v>62276.650000000009</v>
      </c>
      <c r="I478" s="113">
        <v>64776.650000000009</v>
      </c>
      <c r="J478" s="113">
        <v>64776.73000000001</v>
      </c>
      <c r="K478" s="113">
        <v>182835</v>
      </c>
      <c r="L478" s="113">
        <v>127934.99999999999</v>
      </c>
      <c r="M478" s="113">
        <v>94268.329999999987</v>
      </c>
      <c r="N478" s="113">
        <v>94268.329999999987</v>
      </c>
      <c r="O478" s="113">
        <v>94268.329999999987</v>
      </c>
      <c r="P478" s="113">
        <v>94268.3</v>
      </c>
      <c r="Q478" s="113">
        <f t="shared" si="10"/>
        <v>1117169.99</v>
      </c>
      <c r="R478" s="110"/>
      <c r="T478" s="108"/>
      <c r="U478" s="113">
        <f>IF($E$5=Master!$D$4,E478,
IF($F$5=Master!$D$4,SUM(E478:F478),
IF($G$5=Master!$D$4,SUM(E478:G478),
IF($H$5=Master!$D$4,SUM(E478:H478),
IF($I$5=Master!$D$4,SUM(E478:I478),
IF($J$5=Master!$D$4,SUM(E478:J478),
IF($K$5=Master!$D$4,SUM(E478:K478),
IF($L$5=Master!$D$4,SUM(E478:L478),
IF($M$5=Master!$D$4,SUM(E478:M478),
IF($N$5=Master!$D$4,SUM(E478:N478),
IF($O$5=Master!$D$4,SUM(E478:O478),
IF($P$5=Master!$D$4,SUM(E478:P478),0))))))))))))</f>
        <v>834365.03</v>
      </c>
      <c r="V478" s="110"/>
    </row>
    <row r="479" spans="2:22" x14ac:dyDescent="0.3">
      <c r="B479" s="108"/>
      <c r="C479" s="111" t="s">
        <v>231</v>
      </c>
      <c r="D479" s="112" t="s">
        <v>496</v>
      </c>
      <c r="E479" s="113">
        <v>9052.0099999999984</v>
      </c>
      <c r="F479" s="113">
        <v>7960.0099999999993</v>
      </c>
      <c r="G479" s="113">
        <v>7960.0099999999993</v>
      </c>
      <c r="H479" s="113">
        <v>7960.0099999999993</v>
      </c>
      <c r="I479" s="113">
        <v>7960.0099999999993</v>
      </c>
      <c r="J479" s="113">
        <v>7959.99</v>
      </c>
      <c r="K479" s="113">
        <v>26590</v>
      </c>
      <c r="L479" s="113">
        <v>10940.01</v>
      </c>
      <c r="M479" s="113">
        <v>10940.01</v>
      </c>
      <c r="N479" s="113">
        <v>10939.880000000001</v>
      </c>
      <c r="O479" s="113">
        <v>10721.25</v>
      </c>
      <c r="P479" s="113">
        <v>10067.82</v>
      </c>
      <c r="Q479" s="113">
        <f t="shared" si="10"/>
        <v>129051.00999999998</v>
      </c>
      <c r="R479" s="110"/>
      <c r="T479" s="108"/>
      <c r="U479" s="113">
        <f>IF($E$5=Master!$D$4,E479,
IF($F$5=Master!$D$4,SUM(E479:F479),
IF($G$5=Master!$D$4,SUM(E479:G479),
IF($H$5=Master!$D$4,SUM(E479:H479),
IF($I$5=Master!$D$4,SUM(E479:I479),
IF($J$5=Master!$D$4,SUM(E479:J479),
IF($K$5=Master!$D$4,SUM(E479:K479),
IF($L$5=Master!$D$4,SUM(E479:L479),
IF($M$5=Master!$D$4,SUM(E479:M479),
IF($N$5=Master!$D$4,SUM(E479:N479),
IF($O$5=Master!$D$4,SUM(E479:O479),
IF($P$5=Master!$D$4,SUM(E479:P479),0))))))))))))</f>
        <v>97322.059999999983</v>
      </c>
      <c r="V479" s="110"/>
    </row>
    <row r="480" spans="2:22" x14ac:dyDescent="0.3">
      <c r="B480" s="108"/>
      <c r="C480" s="111" t="s">
        <v>232</v>
      </c>
      <c r="D480" s="112" t="s">
        <v>497</v>
      </c>
      <c r="E480" s="113">
        <v>89187.9</v>
      </c>
      <c r="F480" s="113">
        <v>99153.33</v>
      </c>
      <c r="G480" s="113">
        <v>89153.33</v>
      </c>
      <c r="H480" s="113">
        <v>89153.33</v>
      </c>
      <c r="I480" s="113">
        <v>89153.33</v>
      </c>
      <c r="J480" s="113">
        <v>89153.34</v>
      </c>
      <c r="K480" s="113">
        <v>197646.65</v>
      </c>
      <c r="L480" s="113">
        <v>176646.66999999998</v>
      </c>
      <c r="M480" s="113">
        <v>146146.66</v>
      </c>
      <c r="N480" s="113">
        <v>135146.66</v>
      </c>
      <c r="O480" s="113">
        <v>135136.63</v>
      </c>
      <c r="P480" s="113">
        <v>125122.19</v>
      </c>
      <c r="Q480" s="113">
        <f t="shared" si="10"/>
        <v>1460800.02</v>
      </c>
      <c r="R480" s="110"/>
      <c r="T480" s="108"/>
      <c r="U480" s="113">
        <f>IF($E$5=Master!$D$4,E480,
IF($F$5=Master!$D$4,SUM(E480:F480),
IF($G$5=Master!$D$4,SUM(E480:G480),
IF($H$5=Master!$D$4,SUM(E480:H480),
IF($I$5=Master!$D$4,SUM(E480:I480),
IF($J$5=Master!$D$4,SUM(E480:J480),
IF($K$5=Master!$D$4,SUM(E480:K480),
IF($L$5=Master!$D$4,SUM(E480:L480),
IF($M$5=Master!$D$4,SUM(E480:M480),
IF($N$5=Master!$D$4,SUM(E480:N480),
IF($O$5=Master!$D$4,SUM(E480:O480),
IF($P$5=Master!$D$4,SUM(E480:P480),0))))))))))))</f>
        <v>1065394.54</v>
      </c>
      <c r="V480" s="110"/>
    </row>
    <row r="481" spans="2:22" x14ac:dyDescent="0.3">
      <c r="B481" s="108"/>
      <c r="C481" s="111" t="s">
        <v>233</v>
      </c>
      <c r="D481" s="112" t="s">
        <v>498</v>
      </c>
      <c r="E481" s="113">
        <v>88467.8</v>
      </c>
      <c r="F481" s="113">
        <v>8618.31</v>
      </c>
      <c r="G481" s="113">
        <v>9351.6799999999985</v>
      </c>
      <c r="H481" s="113">
        <v>8018.329999999999</v>
      </c>
      <c r="I481" s="113">
        <v>8018.329999999999</v>
      </c>
      <c r="J481" s="113">
        <v>7684.9999999999991</v>
      </c>
      <c r="K481" s="113">
        <v>179651.67</v>
      </c>
      <c r="L481" s="113">
        <v>9651.6699999999983</v>
      </c>
      <c r="M481" s="113">
        <v>9371.6699999999983</v>
      </c>
      <c r="N481" s="113">
        <v>8585.02</v>
      </c>
      <c r="O481" s="113">
        <v>8251.6699999999983</v>
      </c>
      <c r="P481" s="113">
        <v>8068.8499999999995</v>
      </c>
      <c r="Q481" s="113">
        <f t="shared" si="10"/>
        <v>353739.99999999994</v>
      </c>
      <c r="R481" s="110"/>
      <c r="T481" s="108"/>
      <c r="U481" s="113">
        <f>IF($E$5=Master!$D$4,E481,
IF($F$5=Master!$D$4,SUM(E481:F481),
IF($G$5=Master!$D$4,SUM(E481:G481),
IF($H$5=Master!$D$4,SUM(E481:H481),
IF($I$5=Master!$D$4,SUM(E481:I481),
IF($J$5=Master!$D$4,SUM(E481:J481),
IF($K$5=Master!$D$4,SUM(E481:K481),
IF($L$5=Master!$D$4,SUM(E481:L481),
IF($M$5=Master!$D$4,SUM(E481:M481),
IF($N$5=Master!$D$4,SUM(E481:N481),
IF($O$5=Master!$D$4,SUM(E481:O481),
IF($P$5=Master!$D$4,SUM(E481:P481),0))))))))))))</f>
        <v>328834.45999999996</v>
      </c>
      <c r="V481" s="110"/>
    </row>
    <row r="482" spans="2:22" x14ac:dyDescent="0.3">
      <c r="B482" s="108"/>
      <c r="C482" s="111" t="s">
        <v>234</v>
      </c>
      <c r="D482" s="112" t="s">
        <v>499</v>
      </c>
      <c r="E482" s="113">
        <v>23148.829999999984</v>
      </c>
      <c r="F482" s="113">
        <v>22457.970000000023</v>
      </c>
      <c r="G482" s="113">
        <v>22457.970000000023</v>
      </c>
      <c r="H482" s="113">
        <v>22457.970000000023</v>
      </c>
      <c r="I482" s="113">
        <v>22457.970000000023</v>
      </c>
      <c r="J482" s="113">
        <v>23457.970000000023</v>
      </c>
      <c r="K482" s="113">
        <v>83686.990000000005</v>
      </c>
      <c r="L482" s="113">
        <v>34686.990000000005</v>
      </c>
      <c r="M482" s="113">
        <v>33186.990000000005</v>
      </c>
      <c r="N482" s="113">
        <v>33182.490000000005</v>
      </c>
      <c r="O482" s="113">
        <v>33106.33</v>
      </c>
      <c r="P482" s="113">
        <v>33081.520000000004</v>
      </c>
      <c r="Q482" s="113">
        <f t="shared" si="10"/>
        <v>387369.99000000011</v>
      </c>
      <c r="R482" s="110"/>
      <c r="T482" s="108"/>
      <c r="U482" s="113">
        <f>IF($E$5=Master!$D$4,E482,
IF($F$5=Master!$D$4,SUM(E482:F482),
IF($G$5=Master!$D$4,SUM(E482:G482),
IF($H$5=Master!$D$4,SUM(E482:H482),
IF($I$5=Master!$D$4,SUM(E482:I482),
IF($J$5=Master!$D$4,SUM(E482:J482),
IF($K$5=Master!$D$4,SUM(E482:K482),
IF($L$5=Master!$D$4,SUM(E482:L482),
IF($M$5=Master!$D$4,SUM(E482:M482),
IF($N$5=Master!$D$4,SUM(E482:N482),
IF($O$5=Master!$D$4,SUM(E482:O482),
IF($P$5=Master!$D$4,SUM(E482:P482),0))))))))))))</f>
        <v>287999.65000000008</v>
      </c>
      <c r="V482" s="110"/>
    </row>
    <row r="483" spans="2:22" x14ac:dyDescent="0.3">
      <c r="B483" s="108"/>
      <c r="C483" s="111" t="s">
        <v>235</v>
      </c>
      <c r="D483" s="112" t="s">
        <v>500</v>
      </c>
      <c r="E483" s="113">
        <v>100456.33000000003</v>
      </c>
      <c r="F483" s="113">
        <v>100994.51000000002</v>
      </c>
      <c r="G483" s="113">
        <v>99794.510000000024</v>
      </c>
      <c r="H483" s="113">
        <v>86765.510000000024</v>
      </c>
      <c r="I483" s="113">
        <v>92584.260000000024</v>
      </c>
      <c r="J483" s="113">
        <v>92584.260000000024</v>
      </c>
      <c r="K483" s="113">
        <v>141818.23999999993</v>
      </c>
      <c r="L483" s="113">
        <v>141818.23999999993</v>
      </c>
      <c r="M483" s="113">
        <v>141818.23999999993</v>
      </c>
      <c r="N483" s="113">
        <v>141818.23999999993</v>
      </c>
      <c r="O483" s="113">
        <v>141818.29999999993</v>
      </c>
      <c r="P483" s="113">
        <v>146818.75999999992</v>
      </c>
      <c r="Q483" s="113">
        <f t="shared" si="10"/>
        <v>1429089.4000000001</v>
      </c>
      <c r="R483" s="110"/>
      <c r="T483" s="108"/>
      <c r="U483" s="113">
        <f>IF($E$5=Master!$D$4,E483,
IF($F$5=Master!$D$4,SUM(E483:F483),
IF($G$5=Master!$D$4,SUM(E483:G483),
IF($H$5=Master!$D$4,SUM(E483:H483),
IF($I$5=Master!$D$4,SUM(E483:I483),
IF($J$5=Master!$D$4,SUM(E483:J483),
IF($K$5=Master!$D$4,SUM(E483:K483),
IF($L$5=Master!$D$4,SUM(E483:L483),
IF($M$5=Master!$D$4,SUM(E483:M483),
IF($N$5=Master!$D$4,SUM(E483:N483),
IF($O$5=Master!$D$4,SUM(E483:O483),
IF($P$5=Master!$D$4,SUM(E483:P483),0))))))))))))</f>
        <v>998634.10000000009</v>
      </c>
      <c r="V483" s="110"/>
    </row>
    <row r="484" spans="2:22" x14ac:dyDescent="0.3">
      <c r="B484" s="108"/>
      <c r="C484" s="111" t="s">
        <v>236</v>
      </c>
      <c r="D484" s="112" t="s">
        <v>501</v>
      </c>
      <c r="E484" s="113">
        <v>727398.81</v>
      </c>
      <c r="F484" s="113">
        <v>728731.32000000007</v>
      </c>
      <c r="G484" s="113">
        <v>726531.3</v>
      </c>
      <c r="H484" s="113">
        <v>723080.3</v>
      </c>
      <c r="I484" s="113">
        <v>723793.04</v>
      </c>
      <c r="J484" s="113">
        <v>723192.74</v>
      </c>
      <c r="K484" s="113">
        <v>1071095.82</v>
      </c>
      <c r="L484" s="113">
        <v>1072283.32</v>
      </c>
      <c r="M484" s="113">
        <v>1072283.32</v>
      </c>
      <c r="N484" s="113">
        <v>1072383.32</v>
      </c>
      <c r="O484" s="113">
        <v>1074107.29</v>
      </c>
      <c r="P484" s="113">
        <v>1073439.67</v>
      </c>
      <c r="Q484" s="113">
        <f t="shared" si="10"/>
        <v>10788320.250000002</v>
      </c>
      <c r="R484" s="110"/>
      <c r="T484" s="108"/>
      <c r="U484" s="113">
        <f>IF($E$5=Master!$D$4,E484,
IF($F$5=Master!$D$4,SUM(E484:F484),
IF($G$5=Master!$D$4,SUM(E484:G484),
IF($H$5=Master!$D$4,SUM(E484:H484),
IF($I$5=Master!$D$4,SUM(E484:I484),
IF($J$5=Master!$D$4,SUM(E484:J484),
IF($K$5=Master!$D$4,SUM(E484:K484),
IF($L$5=Master!$D$4,SUM(E484:L484),
IF($M$5=Master!$D$4,SUM(E484:M484),
IF($N$5=Master!$D$4,SUM(E484:N484),
IF($O$5=Master!$D$4,SUM(E484:O484),
IF($P$5=Master!$D$4,SUM(E484:P484),0))))))))))))</f>
        <v>7568389.9700000016</v>
      </c>
      <c r="V484" s="110"/>
    </row>
    <row r="485" spans="2:22" x14ac:dyDescent="0.3">
      <c r="B485" s="108"/>
      <c r="C485" s="111" t="s">
        <v>237</v>
      </c>
      <c r="D485" s="112" t="s">
        <v>502</v>
      </c>
      <c r="E485" s="113">
        <v>1382026.6400000001</v>
      </c>
      <c r="F485" s="113">
        <v>2573520.3200000003</v>
      </c>
      <c r="G485" s="113">
        <v>3621674.2200000007</v>
      </c>
      <c r="H485" s="113">
        <v>1383026.6400000001</v>
      </c>
      <c r="I485" s="113">
        <v>1404026.56</v>
      </c>
      <c r="J485" s="113">
        <v>1404026.56</v>
      </c>
      <c r="K485" s="113">
        <v>1420161.7100000004</v>
      </c>
      <c r="L485" s="113">
        <v>1417161.7100000004</v>
      </c>
      <c r="M485" s="113">
        <v>3351939.7100000004</v>
      </c>
      <c r="N485" s="113">
        <v>2261242.4500000002</v>
      </c>
      <c r="O485" s="113">
        <v>1382661.7100000004</v>
      </c>
      <c r="P485" s="113">
        <v>1382770.0000000007</v>
      </c>
      <c r="Q485" s="113">
        <f t="shared" si="10"/>
        <v>22984238.230000004</v>
      </c>
      <c r="R485" s="110"/>
      <c r="T485" s="108"/>
      <c r="U485" s="113">
        <f>IF($E$5=Master!$D$4,E485,
IF($F$5=Master!$D$4,SUM(E485:F485),
IF($G$5=Master!$D$4,SUM(E485:G485),
IF($H$5=Master!$D$4,SUM(E485:H485),
IF($I$5=Master!$D$4,SUM(E485:I485),
IF($J$5=Master!$D$4,SUM(E485:J485),
IF($K$5=Master!$D$4,SUM(E485:K485),
IF($L$5=Master!$D$4,SUM(E485:L485),
IF($M$5=Master!$D$4,SUM(E485:M485),
IF($N$5=Master!$D$4,SUM(E485:N485),
IF($O$5=Master!$D$4,SUM(E485:O485),
IF($P$5=Master!$D$4,SUM(E485:P485),0))))))))))))</f>
        <v>17957564.070000004</v>
      </c>
      <c r="V485" s="110"/>
    </row>
    <row r="486" spans="2:22" x14ac:dyDescent="0.3">
      <c r="B486" s="108"/>
      <c r="C486" s="111" t="s">
        <v>238</v>
      </c>
      <c r="D486" s="112" t="s">
        <v>503</v>
      </c>
      <c r="E486" s="113">
        <v>5036.82</v>
      </c>
      <c r="F486" s="113">
        <v>5641.7999999999993</v>
      </c>
      <c r="G486" s="113">
        <v>4794.0999999999995</v>
      </c>
      <c r="H486" s="113">
        <v>4923.4999999999991</v>
      </c>
      <c r="I486" s="113">
        <v>5936.7500000000018</v>
      </c>
      <c r="J486" s="113">
        <v>5361.7500000000009</v>
      </c>
      <c r="K486" s="113">
        <v>6503.8800000000028</v>
      </c>
      <c r="L486" s="113">
        <v>6503.8800000000028</v>
      </c>
      <c r="M486" s="113">
        <v>6503.8800000000028</v>
      </c>
      <c r="N486" s="113">
        <v>6503.8800000000028</v>
      </c>
      <c r="O486" s="113">
        <v>6503.8800000000028</v>
      </c>
      <c r="P486" s="113">
        <v>7401.7400000000025</v>
      </c>
      <c r="Q486" s="113">
        <f t="shared" si="10"/>
        <v>71615.86000000003</v>
      </c>
      <c r="R486" s="110"/>
      <c r="T486" s="108"/>
      <c r="U486" s="113">
        <f>IF($E$5=Master!$D$4,E486,
IF($F$5=Master!$D$4,SUM(E486:F486),
IF($G$5=Master!$D$4,SUM(E486:G486),
IF($H$5=Master!$D$4,SUM(E486:H486),
IF($I$5=Master!$D$4,SUM(E486:I486),
IF($J$5=Master!$D$4,SUM(E486:J486),
IF($K$5=Master!$D$4,SUM(E486:K486),
IF($L$5=Master!$D$4,SUM(E486:L486),
IF($M$5=Master!$D$4,SUM(E486:M486),
IF($N$5=Master!$D$4,SUM(E486:N486),
IF($O$5=Master!$D$4,SUM(E486:O486),
IF($P$5=Master!$D$4,SUM(E486:P486),0))))))))))))</f>
        <v>51206.360000000015</v>
      </c>
      <c r="V486" s="110"/>
    </row>
    <row r="487" spans="2:22" x14ac:dyDescent="0.3">
      <c r="B487" s="108"/>
      <c r="C487" s="111" t="s">
        <v>239</v>
      </c>
      <c r="D487" s="112" t="s">
        <v>504</v>
      </c>
      <c r="E487" s="113">
        <v>0</v>
      </c>
      <c r="F487" s="113">
        <v>0</v>
      </c>
      <c r="G487" s="113">
        <v>0</v>
      </c>
      <c r="H487" s="113">
        <v>0</v>
      </c>
      <c r="I487" s="113">
        <v>0</v>
      </c>
      <c r="J487" s="113">
        <v>0</v>
      </c>
      <c r="K487" s="113">
        <v>0</v>
      </c>
      <c r="L487" s="113">
        <v>0</v>
      </c>
      <c r="M487" s="113">
        <v>0</v>
      </c>
      <c r="N487" s="113">
        <v>0</v>
      </c>
      <c r="O487" s="113">
        <v>0</v>
      </c>
      <c r="P487" s="113">
        <v>0</v>
      </c>
      <c r="Q487" s="113">
        <f t="shared" ref="Q487:Q550" si="11">SUM(E487:P487)</f>
        <v>0</v>
      </c>
      <c r="R487" s="110"/>
      <c r="T487" s="108"/>
      <c r="U487" s="113">
        <f>IF($E$5=Master!$D$4,E487,
IF($F$5=Master!$D$4,SUM(E487:F487),
IF($G$5=Master!$D$4,SUM(E487:G487),
IF($H$5=Master!$D$4,SUM(E487:H487),
IF($I$5=Master!$D$4,SUM(E487:I487),
IF($J$5=Master!$D$4,SUM(E487:J487),
IF($K$5=Master!$D$4,SUM(E487:K487),
IF($L$5=Master!$D$4,SUM(E487:L487),
IF($M$5=Master!$D$4,SUM(E487:M487),
IF($N$5=Master!$D$4,SUM(E487:N487),
IF($O$5=Master!$D$4,SUM(E487:O487),
IF($P$5=Master!$D$4,SUM(E487:P487),0))))))))))))</f>
        <v>0</v>
      </c>
      <c r="V487" s="110"/>
    </row>
    <row r="488" spans="2:22" x14ac:dyDescent="0.3">
      <c r="B488" s="108"/>
      <c r="C488" s="111" t="s">
        <v>240</v>
      </c>
      <c r="D488" s="112" t="s">
        <v>505</v>
      </c>
      <c r="E488" s="113">
        <v>86252.41</v>
      </c>
      <c r="F488" s="113">
        <v>86252.41</v>
      </c>
      <c r="G488" s="113">
        <v>86252.41</v>
      </c>
      <c r="H488" s="113">
        <v>86252.41</v>
      </c>
      <c r="I488" s="113">
        <v>86252.41</v>
      </c>
      <c r="J488" s="113">
        <v>86252.41</v>
      </c>
      <c r="K488" s="113">
        <v>119110.25999999998</v>
      </c>
      <c r="L488" s="113">
        <v>119110.43999999999</v>
      </c>
      <c r="M488" s="113">
        <v>119110.43999999999</v>
      </c>
      <c r="N488" s="113">
        <v>119110.43999999999</v>
      </c>
      <c r="O488" s="113">
        <v>119110.43999999999</v>
      </c>
      <c r="P488" s="113">
        <v>119110.51999999997</v>
      </c>
      <c r="Q488" s="113">
        <f t="shared" si="11"/>
        <v>1232177</v>
      </c>
      <c r="R488" s="110"/>
      <c r="T488" s="108"/>
      <c r="U488" s="113">
        <f>IF($E$5=Master!$D$4,E488,
IF($F$5=Master!$D$4,SUM(E488:F488),
IF($G$5=Master!$D$4,SUM(E488:G488),
IF($H$5=Master!$D$4,SUM(E488:H488),
IF($I$5=Master!$D$4,SUM(E488:I488),
IF($J$5=Master!$D$4,SUM(E488:J488),
IF($K$5=Master!$D$4,SUM(E488:K488),
IF($L$5=Master!$D$4,SUM(E488:L488),
IF($M$5=Master!$D$4,SUM(E488:M488),
IF($N$5=Master!$D$4,SUM(E488:N488),
IF($O$5=Master!$D$4,SUM(E488:O488),
IF($P$5=Master!$D$4,SUM(E488:P488),0))))))))))))</f>
        <v>874845.6</v>
      </c>
      <c r="V488" s="110"/>
    </row>
    <row r="489" spans="2:22" x14ac:dyDescent="0.3">
      <c r="B489" s="108"/>
      <c r="C489" s="111" t="s">
        <v>241</v>
      </c>
      <c r="D489" s="112" t="s">
        <v>506</v>
      </c>
      <c r="E489" s="113">
        <v>4846625.8200000012</v>
      </c>
      <c r="F489" s="113">
        <v>3651197.8200000003</v>
      </c>
      <c r="G489" s="113">
        <v>4351348.82</v>
      </c>
      <c r="H489" s="113">
        <v>4442847.82</v>
      </c>
      <c r="I489" s="113">
        <v>4831966.82</v>
      </c>
      <c r="J489" s="113">
        <v>4379844.82</v>
      </c>
      <c r="K489" s="113">
        <v>6619450.8200000022</v>
      </c>
      <c r="L489" s="113">
        <v>5590931.8200000012</v>
      </c>
      <c r="M489" s="113">
        <v>4336722.8200000012</v>
      </c>
      <c r="N489" s="113">
        <v>3907123.8200000012</v>
      </c>
      <c r="O489" s="113">
        <v>3759331.8200000012</v>
      </c>
      <c r="P489" s="113">
        <v>2420674.9800000009</v>
      </c>
      <c r="Q489" s="113">
        <f t="shared" si="11"/>
        <v>53138068.000000007</v>
      </c>
      <c r="R489" s="110"/>
      <c r="T489" s="108"/>
      <c r="U489" s="113">
        <f>IF($E$5=Master!$D$4,E489,
IF($F$5=Master!$D$4,SUM(E489:F489),
IF($G$5=Master!$D$4,SUM(E489:G489),
IF($H$5=Master!$D$4,SUM(E489:H489),
IF($I$5=Master!$D$4,SUM(E489:I489),
IF($J$5=Master!$D$4,SUM(E489:J489),
IF($K$5=Master!$D$4,SUM(E489:K489),
IF($L$5=Master!$D$4,SUM(E489:L489),
IF($M$5=Master!$D$4,SUM(E489:M489),
IF($N$5=Master!$D$4,SUM(E489:N489),
IF($O$5=Master!$D$4,SUM(E489:O489),
IF($P$5=Master!$D$4,SUM(E489:P489),0))))))))))))</f>
        <v>43050937.380000003</v>
      </c>
      <c r="V489" s="110"/>
    </row>
    <row r="490" spans="2:22" x14ac:dyDescent="0.3">
      <c r="B490" s="108"/>
      <c r="C490" s="111" t="s">
        <v>242</v>
      </c>
      <c r="D490" s="112" t="s">
        <v>507</v>
      </c>
      <c r="E490" s="113">
        <v>421762.5</v>
      </c>
      <c r="F490" s="113">
        <v>421762.5</v>
      </c>
      <c r="G490" s="113">
        <v>421762.5</v>
      </c>
      <c r="H490" s="113">
        <v>421762.5</v>
      </c>
      <c r="I490" s="113">
        <v>421762.5</v>
      </c>
      <c r="J490" s="113">
        <v>421762.5</v>
      </c>
      <c r="K490" s="113">
        <v>421762.5</v>
      </c>
      <c r="L490" s="113">
        <v>421762.5</v>
      </c>
      <c r="M490" s="113">
        <v>421762.5</v>
      </c>
      <c r="N490" s="113">
        <v>421762.5</v>
      </c>
      <c r="O490" s="113">
        <v>421762.5</v>
      </c>
      <c r="P490" s="113">
        <v>421762.5</v>
      </c>
      <c r="Q490" s="113">
        <f t="shared" si="11"/>
        <v>5061150</v>
      </c>
      <c r="R490" s="110"/>
      <c r="T490" s="108"/>
      <c r="U490" s="113">
        <f>IF($E$5=Master!$D$4,E490,
IF($F$5=Master!$D$4,SUM(E490:F490),
IF($G$5=Master!$D$4,SUM(E490:G490),
IF($H$5=Master!$D$4,SUM(E490:H490),
IF($I$5=Master!$D$4,SUM(E490:I490),
IF($J$5=Master!$D$4,SUM(E490:J490),
IF($K$5=Master!$D$4,SUM(E490:K490),
IF($L$5=Master!$D$4,SUM(E490:L490),
IF($M$5=Master!$D$4,SUM(E490:M490),
IF($N$5=Master!$D$4,SUM(E490:N490),
IF($O$5=Master!$D$4,SUM(E490:O490),
IF($P$5=Master!$D$4,SUM(E490:P490),0))))))))))))</f>
        <v>3795862.5</v>
      </c>
      <c r="V490" s="110"/>
    </row>
    <row r="491" spans="2:22" x14ac:dyDescent="0.3">
      <c r="B491" s="108"/>
      <c r="C491" s="111" t="s">
        <v>243</v>
      </c>
      <c r="D491" s="112" t="s">
        <v>508</v>
      </c>
      <c r="E491" s="113">
        <v>287500.08</v>
      </c>
      <c r="F491" s="113">
        <v>287500.08</v>
      </c>
      <c r="G491" s="113">
        <v>287500.08</v>
      </c>
      <c r="H491" s="113">
        <v>287500.08</v>
      </c>
      <c r="I491" s="113">
        <v>287500.08</v>
      </c>
      <c r="J491" s="113">
        <v>287500.08</v>
      </c>
      <c r="K491" s="113">
        <v>287500.08</v>
      </c>
      <c r="L491" s="113">
        <v>287500.08</v>
      </c>
      <c r="M491" s="113">
        <v>287500.08</v>
      </c>
      <c r="N491" s="113">
        <v>287500.08</v>
      </c>
      <c r="O491" s="113">
        <v>287500.08</v>
      </c>
      <c r="P491" s="113">
        <v>287500.12</v>
      </c>
      <c r="Q491" s="113">
        <f t="shared" si="11"/>
        <v>3450001.0000000005</v>
      </c>
      <c r="R491" s="110"/>
      <c r="T491" s="108"/>
      <c r="U491" s="113">
        <f>IF($E$5=Master!$D$4,E491,
IF($F$5=Master!$D$4,SUM(E491:F491),
IF($G$5=Master!$D$4,SUM(E491:G491),
IF($H$5=Master!$D$4,SUM(E491:H491),
IF($I$5=Master!$D$4,SUM(E491:I491),
IF($J$5=Master!$D$4,SUM(E491:J491),
IF($K$5=Master!$D$4,SUM(E491:K491),
IF($L$5=Master!$D$4,SUM(E491:L491),
IF($M$5=Master!$D$4,SUM(E491:M491),
IF($N$5=Master!$D$4,SUM(E491:N491),
IF($O$5=Master!$D$4,SUM(E491:O491),
IF($P$5=Master!$D$4,SUM(E491:P491),0))))))))))))</f>
        <v>2587500.7200000002</v>
      </c>
      <c r="V491" s="110"/>
    </row>
    <row r="492" spans="2:22" x14ac:dyDescent="0.3">
      <c r="B492" s="108"/>
      <c r="C492" s="111" t="s">
        <v>244</v>
      </c>
      <c r="D492" s="112" t="s">
        <v>509</v>
      </c>
      <c r="E492" s="113">
        <v>3114884.400000005</v>
      </c>
      <c r="F492" s="113">
        <v>3114883.7700000051</v>
      </c>
      <c r="G492" s="113">
        <v>3114883.7700000051</v>
      </c>
      <c r="H492" s="113">
        <v>3114883.7700000051</v>
      </c>
      <c r="I492" s="113">
        <v>3114883.7700000051</v>
      </c>
      <c r="J492" s="113">
        <v>3114883.7700000051</v>
      </c>
      <c r="K492" s="113">
        <v>3690613.6100000064</v>
      </c>
      <c r="L492" s="113">
        <v>3686793.6700000064</v>
      </c>
      <c r="M492" s="113">
        <v>3680273.7000000058</v>
      </c>
      <c r="N492" s="113">
        <v>3680273.670000006</v>
      </c>
      <c r="O492" s="113">
        <v>3680273.670000006</v>
      </c>
      <c r="P492" s="113">
        <v>3680278.4300000099</v>
      </c>
      <c r="Q492" s="113">
        <f t="shared" si="11"/>
        <v>40787810.000000067</v>
      </c>
      <c r="R492" s="110"/>
      <c r="T492" s="108"/>
      <c r="U492" s="113">
        <f>IF($E$5=Master!$D$4,E492,
IF($F$5=Master!$D$4,SUM(E492:F492),
IF($G$5=Master!$D$4,SUM(E492:G492),
IF($H$5=Master!$D$4,SUM(E492:H492),
IF($I$5=Master!$D$4,SUM(E492:I492),
IF($J$5=Master!$D$4,SUM(E492:J492),
IF($K$5=Master!$D$4,SUM(E492:K492),
IF($L$5=Master!$D$4,SUM(E492:L492),
IF($M$5=Master!$D$4,SUM(E492:M492),
IF($N$5=Master!$D$4,SUM(E492:N492),
IF($O$5=Master!$D$4,SUM(E492:O492),
IF($P$5=Master!$D$4,SUM(E492:P492),0))))))))))))</f>
        <v>29746984.230000049</v>
      </c>
      <c r="V492" s="110"/>
    </row>
    <row r="493" spans="2:22" ht="26" x14ac:dyDescent="0.3">
      <c r="B493" s="108"/>
      <c r="C493" s="111" t="s">
        <v>245</v>
      </c>
      <c r="D493" s="112" t="s">
        <v>510</v>
      </c>
      <c r="E493" s="113">
        <v>385019.99</v>
      </c>
      <c r="F493" s="113">
        <v>385019.99</v>
      </c>
      <c r="G493" s="113">
        <v>385019.99</v>
      </c>
      <c r="H493" s="113">
        <v>385019.99</v>
      </c>
      <c r="I493" s="113">
        <v>385019.99</v>
      </c>
      <c r="J493" s="113">
        <v>385019.99</v>
      </c>
      <c r="K493" s="113">
        <v>385019.99</v>
      </c>
      <c r="L493" s="113">
        <v>385019.99</v>
      </c>
      <c r="M493" s="113">
        <v>385019.99</v>
      </c>
      <c r="N493" s="113">
        <v>385019.99</v>
      </c>
      <c r="O493" s="113">
        <v>385019.99</v>
      </c>
      <c r="P493" s="113">
        <v>385020.11</v>
      </c>
      <c r="Q493" s="113">
        <f t="shared" si="11"/>
        <v>4620240.0000000009</v>
      </c>
      <c r="R493" s="110"/>
      <c r="T493" s="108"/>
      <c r="U493" s="113">
        <f>IF($E$5=Master!$D$4,E493,
IF($F$5=Master!$D$4,SUM(E493:F493),
IF($G$5=Master!$D$4,SUM(E493:G493),
IF($H$5=Master!$D$4,SUM(E493:H493),
IF($I$5=Master!$D$4,SUM(E493:I493),
IF($J$5=Master!$D$4,SUM(E493:J493),
IF($K$5=Master!$D$4,SUM(E493:K493),
IF($L$5=Master!$D$4,SUM(E493:L493),
IF($M$5=Master!$D$4,SUM(E493:M493),
IF($N$5=Master!$D$4,SUM(E493:N493),
IF($O$5=Master!$D$4,SUM(E493:O493),
IF($P$5=Master!$D$4,SUM(E493:P493),0))))))))))))</f>
        <v>3465179.91</v>
      </c>
      <c r="V493" s="110"/>
    </row>
    <row r="494" spans="2:22" x14ac:dyDescent="0.3">
      <c r="B494" s="108"/>
      <c r="C494" s="111" t="s">
        <v>246</v>
      </c>
      <c r="D494" s="112" t="s">
        <v>511</v>
      </c>
      <c r="E494" s="113">
        <v>79236.14</v>
      </c>
      <c r="F494" s="113">
        <v>79236.14</v>
      </c>
      <c r="G494" s="113">
        <v>79236.14</v>
      </c>
      <c r="H494" s="113">
        <v>79234.41</v>
      </c>
      <c r="I494" s="113">
        <v>79231.03</v>
      </c>
      <c r="J494" s="113">
        <v>79236.08</v>
      </c>
      <c r="K494" s="113">
        <v>101471.84000000001</v>
      </c>
      <c r="L494" s="113">
        <v>101471.84000000001</v>
      </c>
      <c r="M494" s="113">
        <v>101471.84000000001</v>
      </c>
      <c r="N494" s="113">
        <v>101471.84000000001</v>
      </c>
      <c r="O494" s="113">
        <v>101471.84000000001</v>
      </c>
      <c r="P494" s="113">
        <v>101471.85</v>
      </c>
      <c r="Q494" s="113">
        <f t="shared" si="11"/>
        <v>1084240.99</v>
      </c>
      <c r="R494" s="110"/>
      <c r="T494" s="108"/>
      <c r="U494" s="113">
        <f>IF($E$5=Master!$D$4,E494,
IF($F$5=Master!$D$4,SUM(E494:F494),
IF($G$5=Master!$D$4,SUM(E494:G494),
IF($H$5=Master!$D$4,SUM(E494:H494),
IF($I$5=Master!$D$4,SUM(E494:I494),
IF($J$5=Master!$D$4,SUM(E494:J494),
IF($K$5=Master!$D$4,SUM(E494:K494),
IF($L$5=Master!$D$4,SUM(E494:L494),
IF($M$5=Master!$D$4,SUM(E494:M494),
IF($N$5=Master!$D$4,SUM(E494:N494),
IF($O$5=Master!$D$4,SUM(E494:O494),
IF($P$5=Master!$D$4,SUM(E494:P494),0))))))))))))</f>
        <v>779825.46</v>
      </c>
      <c r="V494" s="110"/>
    </row>
    <row r="495" spans="2:22" x14ac:dyDescent="0.3">
      <c r="B495" s="108"/>
      <c r="C495" s="111" t="s">
        <v>247</v>
      </c>
      <c r="D495" s="112" t="s">
        <v>512</v>
      </c>
      <c r="E495" s="113">
        <v>224733.48999999996</v>
      </c>
      <c r="F495" s="113">
        <v>224733.48999999996</v>
      </c>
      <c r="G495" s="113">
        <v>224733.48999999996</v>
      </c>
      <c r="H495" s="113">
        <v>224733.48999999996</v>
      </c>
      <c r="I495" s="113">
        <v>37233.490000000005</v>
      </c>
      <c r="J495" s="113">
        <v>37232.509999999995</v>
      </c>
      <c r="K495" s="113">
        <v>47566.86</v>
      </c>
      <c r="L495" s="113">
        <v>47566.86</v>
      </c>
      <c r="M495" s="113">
        <v>47566.86</v>
      </c>
      <c r="N495" s="113">
        <v>47566.86</v>
      </c>
      <c r="O495" s="113">
        <v>47566.86</v>
      </c>
      <c r="P495" s="113">
        <v>47566.74</v>
      </c>
      <c r="Q495" s="113">
        <f t="shared" si="11"/>
        <v>1258801.0000000002</v>
      </c>
      <c r="R495" s="110"/>
      <c r="T495" s="108"/>
      <c r="U495" s="113">
        <f>IF($E$5=Master!$D$4,E495,
IF($F$5=Master!$D$4,SUM(E495:F495),
IF($G$5=Master!$D$4,SUM(E495:G495),
IF($H$5=Master!$D$4,SUM(E495:H495),
IF($I$5=Master!$D$4,SUM(E495:I495),
IF($J$5=Master!$D$4,SUM(E495:J495),
IF($K$5=Master!$D$4,SUM(E495:K495),
IF($L$5=Master!$D$4,SUM(E495:L495),
IF($M$5=Master!$D$4,SUM(E495:M495),
IF($N$5=Master!$D$4,SUM(E495:N495),
IF($O$5=Master!$D$4,SUM(E495:O495),
IF($P$5=Master!$D$4,SUM(E495:P495),0))))))))))))</f>
        <v>1116100.54</v>
      </c>
      <c r="V495" s="110"/>
    </row>
    <row r="496" spans="2:22" x14ac:dyDescent="0.3">
      <c r="B496" s="108"/>
      <c r="C496" s="111" t="s">
        <v>248</v>
      </c>
      <c r="D496" s="112" t="s">
        <v>513</v>
      </c>
      <c r="E496" s="113">
        <v>160617.70000000007</v>
      </c>
      <c r="F496" s="113">
        <v>160617.70000000007</v>
      </c>
      <c r="G496" s="113">
        <v>160617.71000000005</v>
      </c>
      <c r="H496" s="113">
        <v>160617.72000000003</v>
      </c>
      <c r="I496" s="113">
        <v>160617.78000000003</v>
      </c>
      <c r="J496" s="113">
        <v>160618.11000000004</v>
      </c>
      <c r="K496" s="113">
        <v>203259.36999999982</v>
      </c>
      <c r="L496" s="113">
        <v>203259.35999999978</v>
      </c>
      <c r="M496" s="113">
        <v>203259.35999999978</v>
      </c>
      <c r="N496" s="113">
        <v>203259.39999999979</v>
      </c>
      <c r="O496" s="113">
        <v>203259.3799999998</v>
      </c>
      <c r="P496" s="113">
        <v>203260.21999999986</v>
      </c>
      <c r="Q496" s="113">
        <f t="shared" si="11"/>
        <v>2183263.8099999996</v>
      </c>
      <c r="R496" s="110"/>
      <c r="T496" s="108"/>
      <c r="U496" s="113">
        <f>IF($E$5=Master!$D$4,E496,
IF($F$5=Master!$D$4,SUM(E496:F496),
IF($G$5=Master!$D$4,SUM(E496:G496),
IF($H$5=Master!$D$4,SUM(E496:H496),
IF($I$5=Master!$D$4,SUM(E496:I496),
IF($J$5=Master!$D$4,SUM(E496:J496),
IF($K$5=Master!$D$4,SUM(E496:K496),
IF($L$5=Master!$D$4,SUM(E496:L496),
IF($M$5=Master!$D$4,SUM(E496:M496),
IF($N$5=Master!$D$4,SUM(E496:N496),
IF($O$5=Master!$D$4,SUM(E496:O496),
IF($P$5=Master!$D$4,SUM(E496:P496),0))))))))))))</f>
        <v>1573484.81</v>
      </c>
      <c r="V496" s="110"/>
    </row>
    <row r="497" spans="2:22" x14ac:dyDescent="0.3">
      <c r="B497" s="108"/>
      <c r="C497" s="111" t="s">
        <v>249</v>
      </c>
      <c r="D497" s="112" t="s">
        <v>514</v>
      </c>
      <c r="E497" s="113">
        <v>1219725.6299999999</v>
      </c>
      <c r="F497" s="113">
        <v>1219726.33</v>
      </c>
      <c r="G497" s="113">
        <v>1219726.33</v>
      </c>
      <c r="H497" s="113">
        <v>1219726.33</v>
      </c>
      <c r="I497" s="113">
        <v>1219726.3500000001</v>
      </c>
      <c r="J497" s="113">
        <v>1219726.29</v>
      </c>
      <c r="K497" s="113">
        <v>1492979.5799999994</v>
      </c>
      <c r="L497" s="113">
        <v>1492979.5999999992</v>
      </c>
      <c r="M497" s="113">
        <v>1492979.5999999992</v>
      </c>
      <c r="N497" s="113">
        <v>1492979.5999999992</v>
      </c>
      <c r="O497" s="113">
        <v>1492979.5999999992</v>
      </c>
      <c r="P497" s="113">
        <v>1492981.7600000007</v>
      </c>
      <c r="Q497" s="113">
        <f t="shared" si="11"/>
        <v>16276237</v>
      </c>
      <c r="R497" s="110"/>
      <c r="T497" s="108"/>
      <c r="U497" s="113">
        <f>IF($E$5=Master!$D$4,E497,
IF($F$5=Master!$D$4,SUM(E497:F497),
IF($G$5=Master!$D$4,SUM(E497:G497),
IF($H$5=Master!$D$4,SUM(E497:H497),
IF($I$5=Master!$D$4,SUM(E497:I497),
IF($J$5=Master!$D$4,SUM(E497:J497),
IF($K$5=Master!$D$4,SUM(E497:K497),
IF($L$5=Master!$D$4,SUM(E497:L497),
IF($M$5=Master!$D$4,SUM(E497:M497),
IF($N$5=Master!$D$4,SUM(E497:N497),
IF($O$5=Master!$D$4,SUM(E497:O497),
IF($P$5=Master!$D$4,SUM(E497:P497),0))))))))))))</f>
        <v>11797296.039999999</v>
      </c>
      <c r="V497" s="110"/>
    </row>
    <row r="498" spans="2:22" x14ac:dyDescent="0.3">
      <c r="B498" s="108"/>
      <c r="C498" s="111" t="s">
        <v>250</v>
      </c>
      <c r="D498" s="112" t="s">
        <v>515</v>
      </c>
      <c r="E498" s="113">
        <v>80416.33</v>
      </c>
      <c r="F498" s="113">
        <v>46638.250000000007</v>
      </c>
      <c r="G498" s="113">
        <v>46638.250000000007</v>
      </c>
      <c r="H498" s="113">
        <v>46638.250000000007</v>
      </c>
      <c r="I498" s="113">
        <v>46638.250000000007</v>
      </c>
      <c r="J498" s="113">
        <v>46638.250000000007</v>
      </c>
      <c r="K498" s="113">
        <v>56873.090000000004</v>
      </c>
      <c r="L498" s="113">
        <v>56873.83</v>
      </c>
      <c r="M498" s="113">
        <v>56873.83</v>
      </c>
      <c r="N498" s="113">
        <v>56873.83</v>
      </c>
      <c r="O498" s="113">
        <v>56873.83</v>
      </c>
      <c r="P498" s="113">
        <v>56274.01</v>
      </c>
      <c r="Q498" s="113">
        <f t="shared" si="11"/>
        <v>654250</v>
      </c>
      <c r="R498" s="110"/>
      <c r="T498" s="108"/>
      <c r="U498" s="113">
        <f>IF($E$5=Master!$D$4,E498,
IF($F$5=Master!$D$4,SUM(E498:F498),
IF($G$5=Master!$D$4,SUM(E498:G498),
IF($H$5=Master!$D$4,SUM(E498:H498),
IF($I$5=Master!$D$4,SUM(E498:I498),
IF($J$5=Master!$D$4,SUM(E498:J498),
IF($K$5=Master!$D$4,SUM(E498:K498),
IF($L$5=Master!$D$4,SUM(E498:L498),
IF($M$5=Master!$D$4,SUM(E498:M498),
IF($N$5=Master!$D$4,SUM(E498:N498),
IF($O$5=Master!$D$4,SUM(E498:O498),
IF($P$5=Master!$D$4,SUM(E498:P498),0))))))))))))</f>
        <v>484228.33000000007</v>
      </c>
      <c r="V498" s="110"/>
    </row>
    <row r="499" spans="2:22" x14ac:dyDescent="0.3">
      <c r="B499" s="108"/>
      <c r="C499" s="111" t="s">
        <v>251</v>
      </c>
      <c r="D499" s="112" t="s">
        <v>516</v>
      </c>
      <c r="E499" s="113">
        <v>142773.85999999999</v>
      </c>
      <c r="F499" s="113">
        <v>208400.22999999998</v>
      </c>
      <c r="G499" s="113">
        <v>207400.22999999998</v>
      </c>
      <c r="H499" s="113">
        <v>190900.23</v>
      </c>
      <c r="I499" s="113">
        <v>201900.23</v>
      </c>
      <c r="J499" s="113">
        <v>235900.25000000003</v>
      </c>
      <c r="K499" s="113">
        <v>194466.93000000002</v>
      </c>
      <c r="L499" s="113">
        <v>182966.93000000002</v>
      </c>
      <c r="M499" s="113">
        <v>243966.93000000002</v>
      </c>
      <c r="N499" s="113">
        <v>182966.93000000002</v>
      </c>
      <c r="O499" s="113">
        <v>217966.93000000002</v>
      </c>
      <c r="P499" s="113">
        <v>244592.32999999996</v>
      </c>
      <c r="Q499" s="113">
        <f t="shared" si="11"/>
        <v>2454202.0099999998</v>
      </c>
      <c r="R499" s="110"/>
      <c r="T499" s="108"/>
      <c r="U499" s="113">
        <f>IF($E$5=Master!$D$4,E499,
IF($F$5=Master!$D$4,SUM(E499:F499),
IF($G$5=Master!$D$4,SUM(E499:G499),
IF($H$5=Master!$D$4,SUM(E499:H499),
IF($I$5=Master!$D$4,SUM(E499:I499),
IF($J$5=Master!$D$4,SUM(E499:J499),
IF($K$5=Master!$D$4,SUM(E499:K499),
IF($L$5=Master!$D$4,SUM(E499:L499),
IF($M$5=Master!$D$4,SUM(E499:M499),
IF($N$5=Master!$D$4,SUM(E499:N499),
IF($O$5=Master!$D$4,SUM(E499:O499),
IF($P$5=Master!$D$4,SUM(E499:P499),0))))))))))))</f>
        <v>1808675.8199999998</v>
      </c>
      <c r="V499" s="110"/>
    </row>
    <row r="500" spans="2:22" x14ac:dyDescent="0.3">
      <c r="B500" s="108"/>
      <c r="C500" s="111" t="s">
        <v>252</v>
      </c>
      <c r="D500" s="112" t="s">
        <v>517</v>
      </c>
      <c r="E500" s="113">
        <v>136366.68000000002</v>
      </c>
      <c r="F500" s="113">
        <v>136366.68000000002</v>
      </c>
      <c r="G500" s="113">
        <v>136366.68000000002</v>
      </c>
      <c r="H500" s="113">
        <v>136366.68000000002</v>
      </c>
      <c r="I500" s="113">
        <v>136366.70000000001</v>
      </c>
      <c r="J500" s="113">
        <v>136366.66</v>
      </c>
      <c r="K500" s="113">
        <v>163366.68</v>
      </c>
      <c r="L500" s="113">
        <v>163366.68</v>
      </c>
      <c r="M500" s="113">
        <v>163366.68</v>
      </c>
      <c r="N500" s="113">
        <v>163366.68</v>
      </c>
      <c r="O500" s="113">
        <v>163366.68</v>
      </c>
      <c r="P500" s="113">
        <v>163366.53</v>
      </c>
      <c r="Q500" s="113">
        <f t="shared" si="11"/>
        <v>1798400.01</v>
      </c>
      <c r="R500" s="110"/>
      <c r="T500" s="108"/>
      <c r="U500" s="113">
        <f>IF($E$5=Master!$D$4,E500,
IF($F$5=Master!$D$4,SUM(E500:F500),
IF($G$5=Master!$D$4,SUM(E500:G500),
IF($H$5=Master!$D$4,SUM(E500:H500),
IF($I$5=Master!$D$4,SUM(E500:I500),
IF($J$5=Master!$D$4,SUM(E500:J500),
IF($K$5=Master!$D$4,SUM(E500:K500),
IF($L$5=Master!$D$4,SUM(E500:L500),
IF($M$5=Master!$D$4,SUM(E500:M500),
IF($N$5=Master!$D$4,SUM(E500:N500),
IF($O$5=Master!$D$4,SUM(E500:O500),
IF($P$5=Master!$D$4,SUM(E500:P500),0))))))))))))</f>
        <v>1308300.1200000001</v>
      </c>
      <c r="V500" s="110"/>
    </row>
    <row r="501" spans="2:22" ht="26" x14ac:dyDescent="0.3">
      <c r="B501" s="108"/>
      <c r="C501" s="111" t="s">
        <v>253</v>
      </c>
      <c r="D501" s="112" t="s">
        <v>518</v>
      </c>
      <c r="E501" s="113">
        <v>0</v>
      </c>
      <c r="F501" s="113">
        <v>0</v>
      </c>
      <c r="G501" s="113">
        <v>0</v>
      </c>
      <c r="H501" s="113">
        <v>0</v>
      </c>
      <c r="I501" s="113">
        <v>0</v>
      </c>
      <c r="J501" s="113">
        <v>0</v>
      </c>
      <c r="K501" s="113">
        <v>0</v>
      </c>
      <c r="L501" s="113">
        <v>0</v>
      </c>
      <c r="M501" s="113">
        <v>0</v>
      </c>
      <c r="N501" s="113">
        <v>0</v>
      </c>
      <c r="O501" s="113">
        <v>0</v>
      </c>
      <c r="P501" s="113">
        <v>0</v>
      </c>
      <c r="Q501" s="113">
        <f t="shared" si="11"/>
        <v>0</v>
      </c>
      <c r="R501" s="110"/>
      <c r="T501" s="108"/>
      <c r="U501" s="113">
        <f>IF($E$5=Master!$D$4,E501,
IF($F$5=Master!$D$4,SUM(E501:F501),
IF($G$5=Master!$D$4,SUM(E501:G501),
IF($H$5=Master!$D$4,SUM(E501:H501),
IF($I$5=Master!$D$4,SUM(E501:I501),
IF($J$5=Master!$D$4,SUM(E501:J501),
IF($K$5=Master!$D$4,SUM(E501:K501),
IF($L$5=Master!$D$4,SUM(E501:L501),
IF($M$5=Master!$D$4,SUM(E501:M501),
IF($N$5=Master!$D$4,SUM(E501:N501),
IF($O$5=Master!$D$4,SUM(E501:O501),
IF($P$5=Master!$D$4,SUM(E501:P501),0))))))))))))</f>
        <v>0</v>
      </c>
      <c r="V501" s="110"/>
    </row>
    <row r="502" spans="2:22" ht="26" x14ac:dyDescent="0.3">
      <c r="B502" s="108"/>
      <c r="C502" s="111" t="s">
        <v>254</v>
      </c>
      <c r="D502" s="112" t="s">
        <v>518</v>
      </c>
      <c r="E502" s="113">
        <v>2750.16</v>
      </c>
      <c r="F502" s="113">
        <v>2750.16</v>
      </c>
      <c r="G502" s="113">
        <v>2750.16</v>
      </c>
      <c r="H502" s="113">
        <v>2750.16</v>
      </c>
      <c r="I502" s="113">
        <v>2750.16</v>
      </c>
      <c r="J502" s="113">
        <v>2750.16</v>
      </c>
      <c r="K502" s="113">
        <v>2750.16</v>
      </c>
      <c r="L502" s="113">
        <v>2750.16</v>
      </c>
      <c r="M502" s="113">
        <v>2750.16</v>
      </c>
      <c r="N502" s="113">
        <v>2750.16</v>
      </c>
      <c r="O502" s="113">
        <v>2750.16</v>
      </c>
      <c r="P502" s="113">
        <v>2750.24</v>
      </c>
      <c r="Q502" s="113">
        <f t="shared" si="11"/>
        <v>33002</v>
      </c>
      <c r="R502" s="110"/>
      <c r="T502" s="108"/>
      <c r="U502" s="113">
        <f>IF($E$5=Master!$D$4,E502,
IF($F$5=Master!$D$4,SUM(E502:F502),
IF($G$5=Master!$D$4,SUM(E502:G502),
IF($H$5=Master!$D$4,SUM(E502:H502),
IF($I$5=Master!$D$4,SUM(E502:I502),
IF($J$5=Master!$D$4,SUM(E502:J502),
IF($K$5=Master!$D$4,SUM(E502:K502),
IF($L$5=Master!$D$4,SUM(E502:L502),
IF($M$5=Master!$D$4,SUM(E502:M502),
IF($N$5=Master!$D$4,SUM(E502:N502),
IF($O$5=Master!$D$4,SUM(E502:O502),
IF($P$5=Master!$D$4,SUM(E502:P502),0))))))))))))</f>
        <v>24751.439999999999</v>
      </c>
      <c r="V502" s="110"/>
    </row>
    <row r="503" spans="2:22" x14ac:dyDescent="0.3">
      <c r="B503" s="108"/>
      <c r="C503" s="111" t="s">
        <v>255</v>
      </c>
      <c r="D503" s="112" t="s">
        <v>519</v>
      </c>
      <c r="E503" s="113">
        <v>89376.359999999986</v>
      </c>
      <c r="F503" s="113">
        <v>88369.999999999985</v>
      </c>
      <c r="G503" s="113">
        <v>88369.999999999985</v>
      </c>
      <c r="H503" s="113">
        <v>88369.999999999985</v>
      </c>
      <c r="I503" s="113">
        <v>87869.999999999985</v>
      </c>
      <c r="J503" s="113">
        <v>87869.959999999977</v>
      </c>
      <c r="K503" s="113">
        <v>91496.430000000008</v>
      </c>
      <c r="L503" s="113">
        <v>91496.430000000008</v>
      </c>
      <c r="M503" s="113">
        <v>91496.430000000008</v>
      </c>
      <c r="N503" s="113">
        <v>91496.430000000008</v>
      </c>
      <c r="O503" s="113">
        <v>91496.430000000008</v>
      </c>
      <c r="P503" s="113">
        <v>91496.489999999991</v>
      </c>
      <c r="Q503" s="113">
        <f t="shared" si="11"/>
        <v>1079204.9600000002</v>
      </c>
      <c r="R503" s="110"/>
      <c r="T503" s="108"/>
      <c r="U503" s="113">
        <f>IF($E$5=Master!$D$4,E503,
IF($F$5=Master!$D$4,SUM(E503:F503),
IF($G$5=Master!$D$4,SUM(E503:G503),
IF($H$5=Master!$D$4,SUM(E503:H503),
IF($I$5=Master!$D$4,SUM(E503:I503),
IF($J$5=Master!$D$4,SUM(E503:J503),
IF($K$5=Master!$D$4,SUM(E503:K503),
IF($L$5=Master!$D$4,SUM(E503:L503),
IF($M$5=Master!$D$4,SUM(E503:M503),
IF($N$5=Master!$D$4,SUM(E503:N503),
IF($O$5=Master!$D$4,SUM(E503:O503),
IF($P$5=Master!$D$4,SUM(E503:P503),0))))))))))))</f>
        <v>804715.6100000001</v>
      </c>
      <c r="V503" s="110"/>
    </row>
    <row r="504" spans="2:22" ht="26" x14ac:dyDescent="0.3">
      <c r="B504" s="108"/>
      <c r="C504" s="111" t="s">
        <v>256</v>
      </c>
      <c r="D504" s="112" t="s">
        <v>518</v>
      </c>
      <c r="E504" s="113">
        <v>126109.57</v>
      </c>
      <c r="F504" s="113">
        <v>122946.73000000003</v>
      </c>
      <c r="G504" s="113">
        <v>127280.04000000002</v>
      </c>
      <c r="H504" s="113">
        <v>126946.76000000002</v>
      </c>
      <c r="I504" s="113">
        <v>125946.73000000001</v>
      </c>
      <c r="J504" s="113">
        <v>125946.83999999997</v>
      </c>
      <c r="K504" s="113">
        <v>161594.80999999994</v>
      </c>
      <c r="L504" s="113">
        <v>157594.80999999994</v>
      </c>
      <c r="M504" s="113">
        <v>157594.80999999994</v>
      </c>
      <c r="N504" s="113">
        <v>157594.80999999994</v>
      </c>
      <c r="O504" s="113">
        <v>157594.80999999994</v>
      </c>
      <c r="P504" s="113">
        <v>150099.06999999995</v>
      </c>
      <c r="Q504" s="113">
        <f t="shared" si="11"/>
        <v>1697249.79</v>
      </c>
      <c r="R504" s="110"/>
      <c r="T504" s="108"/>
      <c r="U504" s="113">
        <f>IF($E$5=Master!$D$4,E504,
IF($F$5=Master!$D$4,SUM(E504:F504),
IF($G$5=Master!$D$4,SUM(E504:G504),
IF($H$5=Master!$D$4,SUM(E504:H504),
IF($I$5=Master!$D$4,SUM(E504:I504),
IF($J$5=Master!$D$4,SUM(E504:J504),
IF($K$5=Master!$D$4,SUM(E504:K504),
IF($L$5=Master!$D$4,SUM(E504:L504),
IF($M$5=Master!$D$4,SUM(E504:M504),
IF($N$5=Master!$D$4,SUM(E504:N504),
IF($O$5=Master!$D$4,SUM(E504:O504),
IF($P$5=Master!$D$4,SUM(E504:P504),0))))))))))))</f>
        <v>1231961.1000000001</v>
      </c>
      <c r="V504" s="110"/>
    </row>
    <row r="505" spans="2:22" x14ac:dyDescent="0.3">
      <c r="B505" s="108"/>
      <c r="C505" s="111" t="s">
        <v>257</v>
      </c>
      <c r="D505" s="112" t="s">
        <v>520</v>
      </c>
      <c r="E505" s="113">
        <v>135596.28000000003</v>
      </c>
      <c r="F505" s="113">
        <v>140914.40000000002</v>
      </c>
      <c r="G505" s="113">
        <v>130164.40000000001</v>
      </c>
      <c r="H505" s="113">
        <v>121252.40000000001</v>
      </c>
      <c r="I505" s="113">
        <v>119541.00000000001</v>
      </c>
      <c r="J505" s="113">
        <v>111578.40000000001</v>
      </c>
      <c r="K505" s="113">
        <v>181510.45</v>
      </c>
      <c r="L505" s="113">
        <v>147693.43</v>
      </c>
      <c r="M505" s="113">
        <v>137331.93</v>
      </c>
      <c r="N505" s="113">
        <v>127277.93000000001</v>
      </c>
      <c r="O505" s="113">
        <v>120947.73000000001</v>
      </c>
      <c r="P505" s="113">
        <v>102231.46999999996</v>
      </c>
      <c r="Q505" s="113">
        <f t="shared" si="11"/>
        <v>1576039.8199999998</v>
      </c>
      <c r="R505" s="110"/>
      <c r="T505" s="108"/>
      <c r="U505" s="113">
        <f>IF($E$5=Master!$D$4,E505,
IF($F$5=Master!$D$4,SUM(E505:F505),
IF($G$5=Master!$D$4,SUM(E505:G505),
IF($H$5=Master!$D$4,SUM(E505:H505),
IF($I$5=Master!$D$4,SUM(E505:I505),
IF($J$5=Master!$D$4,SUM(E505:J505),
IF($K$5=Master!$D$4,SUM(E505:K505),
IF($L$5=Master!$D$4,SUM(E505:L505),
IF($M$5=Master!$D$4,SUM(E505:M505),
IF($N$5=Master!$D$4,SUM(E505:N505),
IF($O$5=Master!$D$4,SUM(E505:O505),
IF($P$5=Master!$D$4,SUM(E505:P505),0))))))))))))</f>
        <v>1225582.69</v>
      </c>
      <c r="V505" s="110"/>
    </row>
    <row r="506" spans="2:22" x14ac:dyDescent="0.3">
      <c r="B506" s="108"/>
      <c r="C506" s="111" t="s">
        <v>258</v>
      </c>
      <c r="D506" s="112" t="s">
        <v>521</v>
      </c>
      <c r="E506" s="113">
        <v>10773.480000000001</v>
      </c>
      <c r="F506" s="113">
        <v>14667.32</v>
      </c>
      <c r="G506" s="113">
        <v>12987.26</v>
      </c>
      <c r="H506" s="113">
        <v>12557.26</v>
      </c>
      <c r="I506" s="113">
        <v>12217.26</v>
      </c>
      <c r="J506" s="113">
        <v>11147.26</v>
      </c>
      <c r="K506" s="113">
        <v>21057.260000000002</v>
      </c>
      <c r="L506" s="113">
        <v>19497.260000000002</v>
      </c>
      <c r="M506" s="113">
        <v>14247.26</v>
      </c>
      <c r="N506" s="113">
        <v>11597.26</v>
      </c>
      <c r="O506" s="113">
        <v>11377.26</v>
      </c>
      <c r="P506" s="113">
        <v>9907.2599999999984</v>
      </c>
      <c r="Q506" s="113">
        <f t="shared" si="11"/>
        <v>162033.40000000002</v>
      </c>
      <c r="R506" s="110"/>
      <c r="T506" s="108"/>
      <c r="U506" s="113">
        <f>IF($E$5=Master!$D$4,E506,
IF($F$5=Master!$D$4,SUM(E506:F506),
IF($G$5=Master!$D$4,SUM(E506:G506),
IF($H$5=Master!$D$4,SUM(E506:H506),
IF($I$5=Master!$D$4,SUM(E506:I506),
IF($J$5=Master!$D$4,SUM(E506:J506),
IF($K$5=Master!$D$4,SUM(E506:K506),
IF($L$5=Master!$D$4,SUM(E506:L506),
IF($M$5=Master!$D$4,SUM(E506:M506),
IF($N$5=Master!$D$4,SUM(E506:N506),
IF($O$5=Master!$D$4,SUM(E506:O506),
IF($P$5=Master!$D$4,SUM(E506:P506),0))))))))))))</f>
        <v>129151.62000000001</v>
      </c>
      <c r="V506" s="110"/>
    </row>
    <row r="507" spans="2:22" x14ac:dyDescent="0.3">
      <c r="B507" s="108"/>
      <c r="C507" s="111" t="s">
        <v>259</v>
      </c>
      <c r="D507" s="112" t="s">
        <v>522</v>
      </c>
      <c r="E507" s="113">
        <v>592415.93000000017</v>
      </c>
      <c r="F507" s="113">
        <v>592415.93000000017</v>
      </c>
      <c r="G507" s="113">
        <v>592415.93000000017</v>
      </c>
      <c r="H507" s="113">
        <v>592413.93000000017</v>
      </c>
      <c r="I507" s="113">
        <v>592415.93000000017</v>
      </c>
      <c r="J507" s="113">
        <v>592405.93000000017</v>
      </c>
      <c r="K507" s="113">
        <v>1129778.9299999997</v>
      </c>
      <c r="L507" s="113">
        <v>1144047.9299999997</v>
      </c>
      <c r="M507" s="113">
        <v>1144046.9299999997</v>
      </c>
      <c r="N507" s="113">
        <v>1144046.9299999997</v>
      </c>
      <c r="O507" s="113">
        <v>1144046.9299999997</v>
      </c>
      <c r="P507" s="113">
        <v>1144053.02</v>
      </c>
      <c r="Q507" s="113">
        <f t="shared" si="11"/>
        <v>10404504.25</v>
      </c>
      <c r="R507" s="110"/>
      <c r="T507" s="108"/>
      <c r="U507" s="113">
        <f>IF($E$5=Master!$D$4,E507,
IF($F$5=Master!$D$4,SUM(E507:F507),
IF($G$5=Master!$D$4,SUM(E507:G507),
IF($H$5=Master!$D$4,SUM(E507:H507),
IF($I$5=Master!$D$4,SUM(E507:I507),
IF($J$5=Master!$D$4,SUM(E507:J507),
IF($K$5=Master!$D$4,SUM(E507:K507),
IF($L$5=Master!$D$4,SUM(E507:L507),
IF($M$5=Master!$D$4,SUM(E507:M507),
IF($N$5=Master!$D$4,SUM(E507:N507),
IF($O$5=Master!$D$4,SUM(E507:O507),
IF($P$5=Master!$D$4,SUM(E507:P507),0))))))))))))</f>
        <v>6972357.3700000001</v>
      </c>
      <c r="V507" s="110"/>
    </row>
    <row r="508" spans="2:22" x14ac:dyDescent="0.3">
      <c r="B508" s="108"/>
      <c r="C508" s="111" t="s">
        <v>260</v>
      </c>
      <c r="D508" s="112" t="s">
        <v>523</v>
      </c>
      <c r="E508" s="113">
        <v>105766.28</v>
      </c>
      <c r="F508" s="113">
        <v>105767.28</v>
      </c>
      <c r="G508" s="113">
        <v>105764.28</v>
      </c>
      <c r="H508" s="113">
        <v>105764.28</v>
      </c>
      <c r="I508" s="113">
        <v>605766.28</v>
      </c>
      <c r="J508" s="113">
        <v>2207853.4</v>
      </c>
      <c r="K508" s="113">
        <v>2225818.2799999998</v>
      </c>
      <c r="L508" s="113">
        <v>123731.04</v>
      </c>
      <c r="M508" s="113">
        <v>123731.28</v>
      </c>
      <c r="N508" s="113">
        <v>123732.28</v>
      </c>
      <c r="O508" s="113">
        <v>123732.28</v>
      </c>
      <c r="P508" s="113">
        <v>123732.32</v>
      </c>
      <c r="Q508" s="113">
        <f t="shared" si="11"/>
        <v>6081159.2800000012</v>
      </c>
      <c r="R508" s="110"/>
      <c r="T508" s="108"/>
      <c r="U508" s="113">
        <f>IF($E$5=Master!$D$4,E508,
IF($F$5=Master!$D$4,SUM(E508:F508),
IF($G$5=Master!$D$4,SUM(E508:G508),
IF($H$5=Master!$D$4,SUM(E508:H508),
IF($I$5=Master!$D$4,SUM(E508:I508),
IF($J$5=Master!$D$4,SUM(E508:J508),
IF($K$5=Master!$D$4,SUM(E508:K508),
IF($L$5=Master!$D$4,SUM(E508:L508),
IF($M$5=Master!$D$4,SUM(E508:M508),
IF($N$5=Master!$D$4,SUM(E508:N508),
IF($O$5=Master!$D$4,SUM(E508:O508),
IF($P$5=Master!$D$4,SUM(E508:P508),0))))))))))))</f>
        <v>5709962.4000000004</v>
      </c>
      <c r="V508" s="110"/>
    </row>
    <row r="509" spans="2:22" x14ac:dyDescent="0.3">
      <c r="B509" s="108"/>
      <c r="C509" s="111" t="s">
        <v>261</v>
      </c>
      <c r="D509" s="112" t="s">
        <v>524</v>
      </c>
      <c r="E509" s="113">
        <v>125540.48000000001</v>
      </c>
      <c r="F509" s="113">
        <v>125599.80000000002</v>
      </c>
      <c r="G509" s="113">
        <v>125620.14000000001</v>
      </c>
      <c r="H509" s="113">
        <v>124332.14000000001</v>
      </c>
      <c r="I509" s="113">
        <v>124334.14000000001</v>
      </c>
      <c r="J509" s="113">
        <v>124775.14000000001</v>
      </c>
      <c r="K509" s="113">
        <v>150386.46999999997</v>
      </c>
      <c r="L509" s="113">
        <v>150553.46999999997</v>
      </c>
      <c r="M509" s="113">
        <v>150553.46999999997</v>
      </c>
      <c r="N509" s="113">
        <v>150553.46999999997</v>
      </c>
      <c r="O509" s="113">
        <v>150555.46999999997</v>
      </c>
      <c r="P509" s="113">
        <v>150459.25999999998</v>
      </c>
      <c r="Q509" s="113">
        <f t="shared" si="11"/>
        <v>1653263.45</v>
      </c>
      <c r="R509" s="110"/>
      <c r="T509" s="108"/>
      <c r="U509" s="113">
        <f>IF($E$5=Master!$D$4,E509,
IF($F$5=Master!$D$4,SUM(E509:F509),
IF($G$5=Master!$D$4,SUM(E509:G509),
IF($H$5=Master!$D$4,SUM(E509:H509),
IF($I$5=Master!$D$4,SUM(E509:I509),
IF($J$5=Master!$D$4,SUM(E509:J509),
IF($K$5=Master!$D$4,SUM(E509:K509),
IF($L$5=Master!$D$4,SUM(E509:L509),
IF($M$5=Master!$D$4,SUM(E509:M509),
IF($N$5=Master!$D$4,SUM(E509:N509),
IF($O$5=Master!$D$4,SUM(E509:O509),
IF($P$5=Master!$D$4,SUM(E509:P509),0))))))))))))</f>
        <v>1201695.25</v>
      </c>
      <c r="V509" s="110"/>
    </row>
    <row r="510" spans="2:22" x14ac:dyDescent="0.3">
      <c r="B510" s="108"/>
      <c r="C510" s="111" t="s">
        <v>262</v>
      </c>
      <c r="D510" s="112" t="s">
        <v>525</v>
      </c>
      <c r="E510" s="113">
        <v>62800.290000000008</v>
      </c>
      <c r="F510" s="113">
        <v>62800.290000000008</v>
      </c>
      <c r="G510" s="113">
        <v>62801.290000000008</v>
      </c>
      <c r="H510" s="113">
        <v>62800.290000000008</v>
      </c>
      <c r="I510" s="113">
        <v>62801.290000000008</v>
      </c>
      <c r="J510" s="113">
        <v>63824.660000000011</v>
      </c>
      <c r="K510" s="113">
        <v>75923.290000000008</v>
      </c>
      <c r="L510" s="113">
        <v>75447.290000000008</v>
      </c>
      <c r="M510" s="113">
        <v>75357.290000000008</v>
      </c>
      <c r="N510" s="113">
        <v>74757.290000000008</v>
      </c>
      <c r="O510" s="113">
        <v>74759.290000000008</v>
      </c>
      <c r="P510" s="113">
        <v>73683.95</v>
      </c>
      <c r="Q510" s="113">
        <f t="shared" si="11"/>
        <v>827756.51000000024</v>
      </c>
      <c r="R510" s="110"/>
      <c r="T510" s="108"/>
      <c r="U510" s="113">
        <f>IF($E$5=Master!$D$4,E510,
IF($F$5=Master!$D$4,SUM(E510:F510),
IF($G$5=Master!$D$4,SUM(E510:G510),
IF($H$5=Master!$D$4,SUM(E510:H510),
IF($I$5=Master!$D$4,SUM(E510:I510),
IF($J$5=Master!$D$4,SUM(E510:J510),
IF($K$5=Master!$D$4,SUM(E510:K510),
IF($L$5=Master!$D$4,SUM(E510:L510),
IF($M$5=Master!$D$4,SUM(E510:M510),
IF($N$5=Master!$D$4,SUM(E510:N510),
IF($O$5=Master!$D$4,SUM(E510:O510),
IF($P$5=Master!$D$4,SUM(E510:P510),0))))))))))))</f>
        <v>604555.98000000021</v>
      </c>
      <c r="V510" s="110"/>
    </row>
    <row r="511" spans="2:22" x14ac:dyDescent="0.3">
      <c r="B511" s="108"/>
      <c r="C511" s="111" t="s">
        <v>263</v>
      </c>
      <c r="D511" s="112" t="s">
        <v>526</v>
      </c>
      <c r="E511" s="113">
        <v>57730.470000000008</v>
      </c>
      <c r="F511" s="113">
        <v>60539.470000000008</v>
      </c>
      <c r="G511" s="113">
        <v>58826.470000000008</v>
      </c>
      <c r="H511" s="113">
        <v>57276.470000000008</v>
      </c>
      <c r="I511" s="113">
        <v>57376.470000000008</v>
      </c>
      <c r="J511" s="113">
        <v>57576.880000000012</v>
      </c>
      <c r="K511" s="113">
        <v>64765.880000000012</v>
      </c>
      <c r="L511" s="113">
        <v>65748.880000000019</v>
      </c>
      <c r="M511" s="113">
        <v>73956.880000000019</v>
      </c>
      <c r="N511" s="113">
        <v>72640.880000000019</v>
      </c>
      <c r="O511" s="113">
        <v>72636.880000000019</v>
      </c>
      <c r="P511" s="113">
        <v>72481.03</v>
      </c>
      <c r="Q511" s="113">
        <f t="shared" si="11"/>
        <v>771556.66000000015</v>
      </c>
      <c r="R511" s="110"/>
      <c r="T511" s="108"/>
      <c r="U511" s="113">
        <f>IF($E$5=Master!$D$4,E511,
IF($F$5=Master!$D$4,SUM(E511:F511),
IF($G$5=Master!$D$4,SUM(E511:G511),
IF($H$5=Master!$D$4,SUM(E511:H511),
IF($I$5=Master!$D$4,SUM(E511:I511),
IF($J$5=Master!$D$4,SUM(E511:J511),
IF($K$5=Master!$D$4,SUM(E511:K511),
IF($L$5=Master!$D$4,SUM(E511:L511),
IF($M$5=Master!$D$4,SUM(E511:M511),
IF($N$5=Master!$D$4,SUM(E511:N511),
IF($O$5=Master!$D$4,SUM(E511:O511),
IF($P$5=Master!$D$4,SUM(E511:P511),0))))))))))))</f>
        <v>553797.87000000011</v>
      </c>
      <c r="V511" s="110"/>
    </row>
    <row r="512" spans="2:22" ht="26" x14ac:dyDescent="0.3">
      <c r="B512" s="108"/>
      <c r="C512" s="111" t="s">
        <v>264</v>
      </c>
      <c r="D512" s="112" t="s">
        <v>527</v>
      </c>
      <c r="E512" s="113">
        <v>29440.330000000009</v>
      </c>
      <c r="F512" s="113">
        <v>29557.330000000009</v>
      </c>
      <c r="G512" s="113">
        <v>29573.48000000001</v>
      </c>
      <c r="H512" s="113">
        <v>29445.330000000009</v>
      </c>
      <c r="I512" s="113">
        <v>29454.330000000009</v>
      </c>
      <c r="J512" s="113">
        <v>29448.330000000009</v>
      </c>
      <c r="K512" s="113">
        <v>34919.330000000009</v>
      </c>
      <c r="L512" s="113">
        <v>34167.330000000009</v>
      </c>
      <c r="M512" s="113">
        <v>34167.330000000009</v>
      </c>
      <c r="N512" s="113">
        <v>34159.330000000009</v>
      </c>
      <c r="O512" s="113">
        <v>34157.330000000009</v>
      </c>
      <c r="P512" s="113">
        <v>33569.33</v>
      </c>
      <c r="Q512" s="113">
        <f t="shared" si="11"/>
        <v>382059.11000000016</v>
      </c>
      <c r="R512" s="110"/>
      <c r="T512" s="108"/>
      <c r="U512" s="113">
        <f>IF($E$5=Master!$D$4,E512,
IF($F$5=Master!$D$4,SUM(E512:F512),
IF($G$5=Master!$D$4,SUM(E512:G512),
IF($H$5=Master!$D$4,SUM(E512:H512),
IF($I$5=Master!$D$4,SUM(E512:I512),
IF($J$5=Master!$D$4,SUM(E512:J512),
IF($K$5=Master!$D$4,SUM(E512:K512),
IF($L$5=Master!$D$4,SUM(E512:L512),
IF($M$5=Master!$D$4,SUM(E512:M512),
IF($N$5=Master!$D$4,SUM(E512:N512),
IF($O$5=Master!$D$4,SUM(E512:O512),
IF($P$5=Master!$D$4,SUM(E512:P512),0))))))))))))</f>
        <v>280173.12000000011</v>
      </c>
      <c r="V512" s="110"/>
    </row>
    <row r="513" spans="2:22" x14ac:dyDescent="0.3">
      <c r="B513" s="108"/>
      <c r="C513" s="111" t="s">
        <v>265</v>
      </c>
      <c r="D513" s="112" t="s">
        <v>528</v>
      </c>
      <c r="E513" s="113">
        <v>0</v>
      </c>
      <c r="F513" s="113">
        <v>0</v>
      </c>
      <c r="G513" s="113">
        <v>0</v>
      </c>
      <c r="H513" s="113">
        <v>0</v>
      </c>
      <c r="I513" s="113">
        <v>0</v>
      </c>
      <c r="J513" s="113">
        <v>0</v>
      </c>
      <c r="K513" s="113">
        <v>0</v>
      </c>
      <c r="L513" s="113">
        <v>0</v>
      </c>
      <c r="M513" s="113">
        <v>0</v>
      </c>
      <c r="N513" s="113">
        <v>0</v>
      </c>
      <c r="O513" s="113">
        <v>0</v>
      </c>
      <c r="P513" s="113">
        <v>0</v>
      </c>
      <c r="Q513" s="113">
        <f t="shared" si="11"/>
        <v>0</v>
      </c>
      <c r="R513" s="110"/>
      <c r="T513" s="108"/>
      <c r="U513" s="113">
        <f>IF($E$5=Master!$D$4,E513,
IF($F$5=Master!$D$4,SUM(E513:F513),
IF($G$5=Master!$D$4,SUM(E513:G513),
IF($H$5=Master!$D$4,SUM(E513:H513),
IF($I$5=Master!$D$4,SUM(E513:I513),
IF($J$5=Master!$D$4,SUM(E513:J513),
IF($K$5=Master!$D$4,SUM(E513:K513),
IF($L$5=Master!$D$4,SUM(E513:L513),
IF($M$5=Master!$D$4,SUM(E513:M513),
IF($N$5=Master!$D$4,SUM(E513:N513),
IF($O$5=Master!$D$4,SUM(E513:O513),
IF($P$5=Master!$D$4,SUM(E513:P513),0))))))))))))</f>
        <v>0</v>
      </c>
      <c r="V513" s="110"/>
    </row>
    <row r="514" spans="2:22" x14ac:dyDescent="0.3">
      <c r="B514" s="108"/>
      <c r="C514" s="111" t="s">
        <v>266</v>
      </c>
      <c r="D514" s="112" t="s">
        <v>529</v>
      </c>
      <c r="E514" s="113">
        <v>0</v>
      </c>
      <c r="F514" s="113">
        <v>0</v>
      </c>
      <c r="G514" s="113">
        <v>0</v>
      </c>
      <c r="H514" s="113">
        <v>0</v>
      </c>
      <c r="I514" s="113">
        <v>0</v>
      </c>
      <c r="J514" s="113">
        <v>0</v>
      </c>
      <c r="K514" s="113">
        <v>0</v>
      </c>
      <c r="L514" s="113">
        <v>0</v>
      </c>
      <c r="M514" s="113">
        <v>0</v>
      </c>
      <c r="N514" s="113">
        <v>0</v>
      </c>
      <c r="O514" s="113">
        <v>0</v>
      </c>
      <c r="P514" s="113">
        <v>0</v>
      </c>
      <c r="Q514" s="113">
        <f t="shared" si="11"/>
        <v>0</v>
      </c>
      <c r="R514" s="110"/>
      <c r="T514" s="108"/>
      <c r="U514" s="113">
        <f>IF($E$5=Master!$D$4,E514,
IF($F$5=Master!$D$4,SUM(E514:F514),
IF($G$5=Master!$D$4,SUM(E514:G514),
IF($H$5=Master!$D$4,SUM(E514:H514),
IF($I$5=Master!$D$4,SUM(E514:I514),
IF($J$5=Master!$D$4,SUM(E514:J514),
IF($K$5=Master!$D$4,SUM(E514:K514),
IF($L$5=Master!$D$4,SUM(E514:L514),
IF($M$5=Master!$D$4,SUM(E514:M514),
IF($N$5=Master!$D$4,SUM(E514:N514),
IF($O$5=Master!$D$4,SUM(E514:O514),
IF($P$5=Master!$D$4,SUM(E514:P514),0))))))))))))</f>
        <v>0</v>
      </c>
      <c r="V514" s="110"/>
    </row>
    <row r="515" spans="2:22" x14ac:dyDescent="0.3">
      <c r="B515" s="108"/>
      <c r="C515" s="111" t="s">
        <v>267</v>
      </c>
      <c r="D515" s="112" t="s">
        <v>530</v>
      </c>
      <c r="E515" s="113">
        <v>0</v>
      </c>
      <c r="F515" s="113">
        <v>0</v>
      </c>
      <c r="G515" s="113">
        <v>0</v>
      </c>
      <c r="H515" s="113">
        <v>0</v>
      </c>
      <c r="I515" s="113">
        <v>0</v>
      </c>
      <c r="J515" s="113">
        <v>0</v>
      </c>
      <c r="K515" s="113">
        <v>0</v>
      </c>
      <c r="L515" s="113">
        <v>0</v>
      </c>
      <c r="M515" s="113">
        <v>0</v>
      </c>
      <c r="N515" s="113">
        <v>0</v>
      </c>
      <c r="O515" s="113">
        <v>0</v>
      </c>
      <c r="P515" s="113">
        <v>0</v>
      </c>
      <c r="Q515" s="113">
        <f t="shared" si="11"/>
        <v>0</v>
      </c>
      <c r="R515" s="110"/>
      <c r="T515" s="108"/>
      <c r="U515" s="113">
        <f>IF($E$5=Master!$D$4,E515,
IF($F$5=Master!$D$4,SUM(E515:F515),
IF($G$5=Master!$D$4,SUM(E515:G515),
IF($H$5=Master!$D$4,SUM(E515:H515),
IF($I$5=Master!$D$4,SUM(E515:I515),
IF($J$5=Master!$D$4,SUM(E515:J515),
IF($K$5=Master!$D$4,SUM(E515:K515),
IF($L$5=Master!$D$4,SUM(E515:L515),
IF($M$5=Master!$D$4,SUM(E515:M515),
IF($N$5=Master!$D$4,SUM(E515:N515),
IF($O$5=Master!$D$4,SUM(E515:O515),
IF($P$5=Master!$D$4,SUM(E515:P515),0))))))))))))</f>
        <v>0</v>
      </c>
      <c r="V515" s="110"/>
    </row>
    <row r="516" spans="2:22" x14ac:dyDescent="0.3">
      <c r="B516" s="108"/>
      <c r="C516" s="111" t="s">
        <v>268</v>
      </c>
      <c r="D516" s="112" t="s">
        <v>531</v>
      </c>
      <c r="E516" s="113">
        <v>1098810.9999999993</v>
      </c>
      <c r="F516" s="113">
        <v>1098810.9999999993</v>
      </c>
      <c r="G516" s="113">
        <v>1098810.9999999993</v>
      </c>
      <c r="H516" s="113">
        <v>1098810.9999999993</v>
      </c>
      <c r="I516" s="113">
        <v>1098810.9999999993</v>
      </c>
      <c r="J516" s="113">
        <v>1098810.9999999993</v>
      </c>
      <c r="K516" s="113">
        <v>1098810.9999999993</v>
      </c>
      <c r="L516" s="113">
        <v>1098810.9999999993</v>
      </c>
      <c r="M516" s="113">
        <v>1098810.9999999993</v>
      </c>
      <c r="N516" s="113">
        <v>1098810.9999999993</v>
      </c>
      <c r="O516" s="113">
        <v>1098810.9999999993</v>
      </c>
      <c r="P516" s="113">
        <v>1098812.9999999998</v>
      </c>
      <c r="Q516" s="113">
        <f t="shared" si="11"/>
        <v>13185733.999999994</v>
      </c>
      <c r="R516" s="110"/>
      <c r="T516" s="108"/>
      <c r="U516" s="113">
        <f>IF($E$5=Master!$D$4,E516,
IF($F$5=Master!$D$4,SUM(E516:F516),
IF($G$5=Master!$D$4,SUM(E516:G516),
IF($H$5=Master!$D$4,SUM(E516:H516),
IF($I$5=Master!$D$4,SUM(E516:I516),
IF($J$5=Master!$D$4,SUM(E516:J516),
IF($K$5=Master!$D$4,SUM(E516:K516),
IF($L$5=Master!$D$4,SUM(E516:L516),
IF($M$5=Master!$D$4,SUM(E516:M516),
IF($N$5=Master!$D$4,SUM(E516:N516),
IF($O$5=Master!$D$4,SUM(E516:O516),
IF($P$5=Master!$D$4,SUM(E516:P516),0))))))))))))</f>
        <v>9889298.9999999944</v>
      </c>
      <c r="V516" s="110"/>
    </row>
    <row r="517" spans="2:22" x14ac:dyDescent="0.3">
      <c r="B517" s="108"/>
      <c r="C517" s="111" t="s">
        <v>269</v>
      </c>
      <c r="D517" s="112" t="s">
        <v>530</v>
      </c>
      <c r="E517" s="113">
        <v>23374.99</v>
      </c>
      <c r="F517" s="113">
        <v>23374.99</v>
      </c>
      <c r="G517" s="113">
        <v>23374.99</v>
      </c>
      <c r="H517" s="113">
        <v>23374.99</v>
      </c>
      <c r="I517" s="113">
        <v>23374.99</v>
      </c>
      <c r="J517" s="113">
        <v>23374.99</v>
      </c>
      <c r="K517" s="113">
        <v>23374.99</v>
      </c>
      <c r="L517" s="113">
        <v>23374.99</v>
      </c>
      <c r="M517" s="113">
        <v>23374.99</v>
      </c>
      <c r="N517" s="113">
        <v>23374.99</v>
      </c>
      <c r="O517" s="113">
        <v>23374.99</v>
      </c>
      <c r="P517" s="113">
        <v>23375.11</v>
      </c>
      <c r="Q517" s="113">
        <f t="shared" si="11"/>
        <v>280499.99999999994</v>
      </c>
      <c r="R517" s="110"/>
      <c r="T517" s="108"/>
      <c r="U517" s="113">
        <f>IF($E$5=Master!$D$4,E517,
IF($F$5=Master!$D$4,SUM(E517:F517),
IF($G$5=Master!$D$4,SUM(E517:G517),
IF($H$5=Master!$D$4,SUM(E517:H517),
IF($I$5=Master!$D$4,SUM(E517:I517),
IF($J$5=Master!$D$4,SUM(E517:J517),
IF($K$5=Master!$D$4,SUM(E517:K517),
IF($L$5=Master!$D$4,SUM(E517:L517),
IF($M$5=Master!$D$4,SUM(E517:M517),
IF($N$5=Master!$D$4,SUM(E517:N517),
IF($O$5=Master!$D$4,SUM(E517:O517),
IF($P$5=Master!$D$4,SUM(E517:P517),0))))))))))))</f>
        <v>210374.90999999997</v>
      </c>
      <c r="V517" s="110"/>
    </row>
    <row r="518" spans="2:22" x14ac:dyDescent="0.3">
      <c r="B518" s="108"/>
      <c r="C518" s="111" t="s">
        <v>270</v>
      </c>
      <c r="D518" s="112" t="s">
        <v>532</v>
      </c>
      <c r="E518" s="113">
        <v>2936725.27</v>
      </c>
      <c r="F518" s="113">
        <v>2833865.95</v>
      </c>
      <c r="G518" s="113">
        <v>2833865.95</v>
      </c>
      <c r="H518" s="113">
        <v>2833865.95</v>
      </c>
      <c r="I518" s="113">
        <v>2833865.95</v>
      </c>
      <c r="J518" s="113">
        <v>2833857.95</v>
      </c>
      <c r="K518" s="113">
        <v>2931828.95</v>
      </c>
      <c r="L518" s="113">
        <v>2946788.95</v>
      </c>
      <c r="M518" s="113">
        <v>2948851.95</v>
      </c>
      <c r="N518" s="113">
        <v>2948851.95</v>
      </c>
      <c r="O518" s="113">
        <v>2944719.92</v>
      </c>
      <c r="P518" s="113">
        <v>2850117.43</v>
      </c>
      <c r="Q518" s="113">
        <f t="shared" si="11"/>
        <v>34677206.169999994</v>
      </c>
      <c r="R518" s="110"/>
      <c r="T518" s="108"/>
      <c r="U518" s="113">
        <f>IF($E$5=Master!$D$4,E518,
IF($F$5=Master!$D$4,SUM(E518:F518),
IF($G$5=Master!$D$4,SUM(E518:G518),
IF($H$5=Master!$D$4,SUM(E518:H518),
IF($I$5=Master!$D$4,SUM(E518:I518),
IF($J$5=Master!$D$4,SUM(E518:J518),
IF($K$5=Master!$D$4,SUM(E518:K518),
IF($L$5=Master!$D$4,SUM(E518:L518),
IF($M$5=Master!$D$4,SUM(E518:M518),
IF($N$5=Master!$D$4,SUM(E518:N518),
IF($O$5=Master!$D$4,SUM(E518:O518),
IF($P$5=Master!$D$4,SUM(E518:P518),0))))))))))))</f>
        <v>25933516.869999997</v>
      </c>
      <c r="V518" s="110"/>
    </row>
    <row r="519" spans="2:22" x14ac:dyDescent="0.3">
      <c r="B519" s="108"/>
      <c r="C519" s="111" t="s">
        <v>271</v>
      </c>
      <c r="D519" s="112" t="s">
        <v>533</v>
      </c>
      <c r="E519" s="113">
        <v>9219817.9700000025</v>
      </c>
      <c r="F519" s="113">
        <v>9203696.950000003</v>
      </c>
      <c r="G519" s="113">
        <v>9203696.950000003</v>
      </c>
      <c r="H519" s="113">
        <v>9203702.950000003</v>
      </c>
      <c r="I519" s="113">
        <v>9203700.950000003</v>
      </c>
      <c r="J519" s="113">
        <v>9203692.950000003</v>
      </c>
      <c r="K519" s="113">
        <v>9498970.950000003</v>
      </c>
      <c r="L519" s="113">
        <v>9545691.950000003</v>
      </c>
      <c r="M519" s="113">
        <v>9549131.950000003</v>
      </c>
      <c r="N519" s="113">
        <v>9549133.950000003</v>
      </c>
      <c r="O519" s="113">
        <v>9549126.950000003</v>
      </c>
      <c r="P519" s="113">
        <v>9533016.8099999987</v>
      </c>
      <c r="Q519" s="113">
        <f t="shared" si="11"/>
        <v>112463381.28000003</v>
      </c>
      <c r="R519" s="110"/>
      <c r="T519" s="108"/>
      <c r="U519" s="113">
        <f>IF($E$5=Master!$D$4,E519,
IF($F$5=Master!$D$4,SUM(E519:F519),
IF($G$5=Master!$D$4,SUM(E519:G519),
IF($H$5=Master!$D$4,SUM(E519:H519),
IF($I$5=Master!$D$4,SUM(E519:I519),
IF($J$5=Master!$D$4,SUM(E519:J519),
IF($K$5=Master!$D$4,SUM(E519:K519),
IF($L$5=Master!$D$4,SUM(E519:L519),
IF($M$5=Master!$D$4,SUM(E519:M519),
IF($N$5=Master!$D$4,SUM(E519:N519),
IF($O$5=Master!$D$4,SUM(E519:O519),
IF($P$5=Master!$D$4,SUM(E519:P519),0))))))))))))</f>
        <v>83832103.570000023</v>
      </c>
      <c r="V519" s="110"/>
    </row>
    <row r="520" spans="2:22" x14ac:dyDescent="0.3">
      <c r="B520" s="108"/>
      <c r="C520" s="111" t="s">
        <v>272</v>
      </c>
      <c r="D520" s="112" t="s">
        <v>534</v>
      </c>
      <c r="E520" s="113">
        <v>3618368.32</v>
      </c>
      <c r="F520" s="113">
        <v>3588542.06</v>
      </c>
      <c r="G520" s="113">
        <v>3588542.06</v>
      </c>
      <c r="H520" s="113">
        <v>3588542.06</v>
      </c>
      <c r="I520" s="113">
        <v>3588542.06</v>
      </c>
      <c r="J520" s="113">
        <v>3588539.06</v>
      </c>
      <c r="K520" s="113">
        <v>3692349.06</v>
      </c>
      <c r="L520" s="113">
        <v>3700423.06</v>
      </c>
      <c r="M520" s="113">
        <v>3700423.06</v>
      </c>
      <c r="N520" s="113">
        <v>3700416.06</v>
      </c>
      <c r="O520" s="113">
        <v>3700415.06</v>
      </c>
      <c r="P520" s="113">
        <v>3670586.7200000007</v>
      </c>
      <c r="Q520" s="113">
        <f t="shared" si="11"/>
        <v>43725688.639999993</v>
      </c>
      <c r="R520" s="110"/>
      <c r="T520" s="108"/>
      <c r="U520" s="113">
        <f>IF($E$5=Master!$D$4,E520,
IF($F$5=Master!$D$4,SUM(E520:F520),
IF($G$5=Master!$D$4,SUM(E520:G520),
IF($H$5=Master!$D$4,SUM(E520:H520),
IF($I$5=Master!$D$4,SUM(E520:I520),
IF($J$5=Master!$D$4,SUM(E520:J520),
IF($K$5=Master!$D$4,SUM(E520:K520),
IF($L$5=Master!$D$4,SUM(E520:L520),
IF($M$5=Master!$D$4,SUM(E520:M520),
IF($N$5=Master!$D$4,SUM(E520:N520),
IF($O$5=Master!$D$4,SUM(E520:O520),
IF($P$5=Master!$D$4,SUM(E520:P520),0))))))))))))</f>
        <v>32654270.799999993</v>
      </c>
      <c r="V520" s="110"/>
    </row>
    <row r="521" spans="2:22" x14ac:dyDescent="0.3">
      <c r="B521" s="108"/>
      <c r="C521" s="111" t="s">
        <v>273</v>
      </c>
      <c r="D521" s="112" t="s">
        <v>535</v>
      </c>
      <c r="E521" s="113">
        <v>664373.75</v>
      </c>
      <c r="F521" s="113">
        <v>1248723.75</v>
      </c>
      <c r="G521" s="113">
        <v>1248723.75</v>
      </c>
      <c r="H521" s="113">
        <v>1248723.75</v>
      </c>
      <c r="I521" s="113">
        <v>1248723.75</v>
      </c>
      <c r="J521" s="113">
        <v>1248725.75</v>
      </c>
      <c r="K521" s="113">
        <v>1262357.75</v>
      </c>
      <c r="L521" s="113">
        <v>1262357.75</v>
      </c>
      <c r="M521" s="113">
        <v>1262378.75</v>
      </c>
      <c r="N521" s="113">
        <v>678012.75</v>
      </c>
      <c r="O521" s="113">
        <v>515407.75</v>
      </c>
      <c r="P521" s="113">
        <v>515607.83</v>
      </c>
      <c r="Q521" s="113">
        <f t="shared" si="11"/>
        <v>12404117.08</v>
      </c>
      <c r="R521" s="110"/>
      <c r="T521" s="108"/>
      <c r="U521" s="113">
        <f>IF($E$5=Master!$D$4,E521,
IF($F$5=Master!$D$4,SUM(E521:F521),
IF($G$5=Master!$D$4,SUM(E521:G521),
IF($H$5=Master!$D$4,SUM(E521:H521),
IF($I$5=Master!$D$4,SUM(E521:I521),
IF($J$5=Master!$D$4,SUM(E521:J521),
IF($K$5=Master!$D$4,SUM(E521:K521),
IF($L$5=Master!$D$4,SUM(E521:L521),
IF($M$5=Master!$D$4,SUM(E521:M521),
IF($N$5=Master!$D$4,SUM(E521:N521),
IF($O$5=Master!$D$4,SUM(E521:O521),
IF($P$5=Master!$D$4,SUM(E521:P521),0))))))))))))</f>
        <v>10695088.75</v>
      </c>
      <c r="V521" s="110"/>
    </row>
    <row r="522" spans="2:22" x14ac:dyDescent="0.3">
      <c r="B522" s="108"/>
      <c r="C522" s="111" t="s">
        <v>274</v>
      </c>
      <c r="D522" s="112" t="s">
        <v>536</v>
      </c>
      <c r="E522" s="113">
        <v>3031979.4899999998</v>
      </c>
      <c r="F522" s="113">
        <v>3031979.4899999998</v>
      </c>
      <c r="G522" s="113">
        <v>3031979.4899999998</v>
      </c>
      <c r="H522" s="113">
        <v>3027847.4899999998</v>
      </c>
      <c r="I522" s="113">
        <v>3027647.4899999998</v>
      </c>
      <c r="J522" s="113">
        <v>3027883.4899999998</v>
      </c>
      <c r="K522" s="113">
        <v>3035109.4899999998</v>
      </c>
      <c r="L522" s="113">
        <v>3035683.4899999998</v>
      </c>
      <c r="M522" s="113">
        <v>3037683.4899999998</v>
      </c>
      <c r="N522" s="113">
        <v>3037683.4899999998</v>
      </c>
      <c r="O522" s="113">
        <v>3037016.4899999998</v>
      </c>
      <c r="P522" s="113">
        <v>3037088.7200000007</v>
      </c>
      <c r="Q522" s="113">
        <f t="shared" si="11"/>
        <v>36399582.109999992</v>
      </c>
      <c r="R522" s="110"/>
      <c r="T522" s="108"/>
      <c r="U522" s="113">
        <f>IF($E$5=Master!$D$4,E522,
IF($F$5=Master!$D$4,SUM(E522:F522),
IF($G$5=Master!$D$4,SUM(E522:G522),
IF($H$5=Master!$D$4,SUM(E522:H522),
IF($I$5=Master!$D$4,SUM(E522:I522),
IF($J$5=Master!$D$4,SUM(E522:J522),
IF($K$5=Master!$D$4,SUM(E522:K522),
IF($L$5=Master!$D$4,SUM(E522:L522),
IF($M$5=Master!$D$4,SUM(E522:M522),
IF($N$5=Master!$D$4,SUM(E522:N522),
IF($O$5=Master!$D$4,SUM(E522:O522),
IF($P$5=Master!$D$4,SUM(E522:P522),0))))))))))))</f>
        <v>27287793.409999993</v>
      </c>
      <c r="V522" s="110"/>
    </row>
    <row r="523" spans="2:22" x14ac:dyDescent="0.3">
      <c r="B523" s="108"/>
      <c r="C523" s="111" t="s">
        <v>275</v>
      </c>
      <c r="D523" s="112" t="s">
        <v>537</v>
      </c>
      <c r="E523" s="113">
        <v>0</v>
      </c>
      <c r="F523" s="113">
        <v>1039120</v>
      </c>
      <c r="G523" s="113">
        <v>527093.33000000007</v>
      </c>
      <c r="H523" s="113">
        <v>549093.33000000007</v>
      </c>
      <c r="I523" s="113">
        <v>518093.33</v>
      </c>
      <c r="J523" s="113">
        <v>465093.33</v>
      </c>
      <c r="K523" s="113">
        <v>291333.33</v>
      </c>
      <c r="L523" s="113">
        <v>270333.33</v>
      </c>
      <c r="M523" s="113">
        <v>538093.33000000007</v>
      </c>
      <c r="N523" s="113">
        <v>554093.33000000007</v>
      </c>
      <c r="O523" s="113">
        <v>589093.33000000007</v>
      </c>
      <c r="P523" s="113">
        <v>583160.03</v>
      </c>
      <c r="Q523" s="113">
        <f t="shared" si="11"/>
        <v>5924600.0000000009</v>
      </c>
      <c r="R523" s="110"/>
      <c r="T523" s="108"/>
      <c r="U523" s="113">
        <f>IF($E$5=Master!$D$4,E523,
IF($F$5=Master!$D$4,SUM(E523:F523),
IF($G$5=Master!$D$4,SUM(E523:G523),
IF($H$5=Master!$D$4,SUM(E523:H523),
IF($I$5=Master!$D$4,SUM(E523:I523),
IF($J$5=Master!$D$4,SUM(E523:J523),
IF($K$5=Master!$D$4,SUM(E523:K523),
IF($L$5=Master!$D$4,SUM(E523:L523),
IF($M$5=Master!$D$4,SUM(E523:M523),
IF($N$5=Master!$D$4,SUM(E523:N523),
IF($O$5=Master!$D$4,SUM(E523:O523),
IF($P$5=Master!$D$4,SUM(E523:P523),0))))))))))))</f>
        <v>4198253.3100000005</v>
      </c>
      <c r="V523" s="110"/>
    </row>
    <row r="524" spans="2:22" x14ac:dyDescent="0.3">
      <c r="B524" s="108"/>
      <c r="C524" s="111" t="s">
        <v>276</v>
      </c>
      <c r="D524" s="112" t="s">
        <v>538</v>
      </c>
      <c r="E524" s="113">
        <v>218307.11000000004</v>
      </c>
      <c r="F524" s="113">
        <v>1536107.11</v>
      </c>
      <c r="G524" s="113">
        <v>852207.1100000001</v>
      </c>
      <c r="H524" s="113">
        <v>849207.1100000001</v>
      </c>
      <c r="I524" s="113">
        <v>829207.1100000001</v>
      </c>
      <c r="J524" s="113">
        <v>829207.1100000001</v>
      </c>
      <c r="K524" s="113">
        <v>230307.11000000004</v>
      </c>
      <c r="L524" s="113">
        <v>240307.11000000004</v>
      </c>
      <c r="M524" s="113">
        <v>844207.1100000001</v>
      </c>
      <c r="N524" s="113">
        <v>852207.1100000001</v>
      </c>
      <c r="O524" s="113">
        <v>607207.1100000001</v>
      </c>
      <c r="P524" s="113">
        <v>607207.14</v>
      </c>
      <c r="Q524" s="113">
        <f t="shared" si="11"/>
        <v>8495685.3500000034</v>
      </c>
      <c r="R524" s="110"/>
      <c r="T524" s="108"/>
      <c r="U524" s="113">
        <f>IF($E$5=Master!$D$4,E524,
IF($F$5=Master!$D$4,SUM(E524:F524),
IF($G$5=Master!$D$4,SUM(E524:G524),
IF($H$5=Master!$D$4,SUM(E524:H524),
IF($I$5=Master!$D$4,SUM(E524:I524),
IF($J$5=Master!$D$4,SUM(E524:J524),
IF($K$5=Master!$D$4,SUM(E524:K524),
IF($L$5=Master!$D$4,SUM(E524:L524),
IF($M$5=Master!$D$4,SUM(E524:M524),
IF($N$5=Master!$D$4,SUM(E524:N524),
IF($O$5=Master!$D$4,SUM(E524:O524),
IF($P$5=Master!$D$4,SUM(E524:P524),0))))))))))))</f>
        <v>6429063.9900000021</v>
      </c>
      <c r="V524" s="110"/>
    </row>
    <row r="525" spans="2:22" x14ac:dyDescent="0.3">
      <c r="B525" s="108"/>
      <c r="C525" s="111" t="s">
        <v>277</v>
      </c>
      <c r="D525" s="112" t="s">
        <v>539</v>
      </c>
      <c r="E525" s="113">
        <v>181830.83</v>
      </c>
      <c r="F525" s="113">
        <v>181830.83</v>
      </c>
      <c r="G525" s="113">
        <v>181830.83</v>
      </c>
      <c r="H525" s="113">
        <v>181830.83</v>
      </c>
      <c r="I525" s="113">
        <v>181830.76999999993</v>
      </c>
      <c r="J525" s="113">
        <v>181830.89000000004</v>
      </c>
      <c r="K525" s="113">
        <v>223954.92999999996</v>
      </c>
      <c r="L525" s="113">
        <v>223954.92999999996</v>
      </c>
      <c r="M525" s="113">
        <v>223954.90999999997</v>
      </c>
      <c r="N525" s="113">
        <v>223954.88999999998</v>
      </c>
      <c r="O525" s="113">
        <v>223954.93000000002</v>
      </c>
      <c r="P525" s="113">
        <v>223954.93000000002</v>
      </c>
      <c r="Q525" s="113">
        <f t="shared" si="11"/>
        <v>2434714.5</v>
      </c>
      <c r="R525" s="110"/>
      <c r="T525" s="108"/>
      <c r="U525" s="113">
        <f>IF($E$5=Master!$D$4,E525,
IF($F$5=Master!$D$4,SUM(E525:F525),
IF($G$5=Master!$D$4,SUM(E525:G525),
IF($H$5=Master!$D$4,SUM(E525:H525),
IF($I$5=Master!$D$4,SUM(E525:I525),
IF($J$5=Master!$D$4,SUM(E525:J525),
IF($K$5=Master!$D$4,SUM(E525:K525),
IF($L$5=Master!$D$4,SUM(E525:L525),
IF($M$5=Master!$D$4,SUM(E525:M525),
IF($N$5=Master!$D$4,SUM(E525:N525),
IF($O$5=Master!$D$4,SUM(E525:O525),
IF($P$5=Master!$D$4,SUM(E525:P525),0))))))))))))</f>
        <v>1762849.7499999998</v>
      </c>
      <c r="V525" s="110"/>
    </row>
    <row r="526" spans="2:22" x14ac:dyDescent="0.3">
      <c r="B526" s="108"/>
      <c r="C526" s="111" t="s">
        <v>278</v>
      </c>
      <c r="D526" s="112" t="s">
        <v>540</v>
      </c>
      <c r="E526" s="113">
        <v>393000.16</v>
      </c>
      <c r="F526" s="113">
        <v>393000.16</v>
      </c>
      <c r="G526" s="113">
        <v>393000.16</v>
      </c>
      <c r="H526" s="113">
        <v>393000.16</v>
      </c>
      <c r="I526" s="113">
        <v>393000.16</v>
      </c>
      <c r="J526" s="113">
        <v>393000.16</v>
      </c>
      <c r="K526" s="113">
        <v>639500.16</v>
      </c>
      <c r="L526" s="113">
        <v>639500.16</v>
      </c>
      <c r="M526" s="113">
        <v>639500.16</v>
      </c>
      <c r="N526" s="113">
        <v>639500.16</v>
      </c>
      <c r="O526" s="113">
        <v>639500.16</v>
      </c>
      <c r="P526" s="113">
        <v>639500.24</v>
      </c>
      <c r="Q526" s="113">
        <f t="shared" si="11"/>
        <v>6195002.0000000009</v>
      </c>
      <c r="R526" s="110"/>
      <c r="T526" s="108"/>
      <c r="U526" s="113">
        <f>IF($E$5=Master!$D$4,E526,
IF($F$5=Master!$D$4,SUM(E526:F526),
IF($G$5=Master!$D$4,SUM(E526:G526),
IF($H$5=Master!$D$4,SUM(E526:H526),
IF($I$5=Master!$D$4,SUM(E526:I526),
IF($J$5=Master!$D$4,SUM(E526:J526),
IF($K$5=Master!$D$4,SUM(E526:K526),
IF($L$5=Master!$D$4,SUM(E526:L526),
IF($M$5=Master!$D$4,SUM(E526:M526),
IF($N$5=Master!$D$4,SUM(E526:N526),
IF($O$5=Master!$D$4,SUM(E526:O526),
IF($P$5=Master!$D$4,SUM(E526:P526),0))))))))))))</f>
        <v>4276501.4400000004</v>
      </c>
      <c r="V526" s="110"/>
    </row>
    <row r="527" spans="2:22" x14ac:dyDescent="0.3">
      <c r="B527" s="108"/>
      <c r="C527" s="111" t="s">
        <v>279</v>
      </c>
      <c r="D527" s="112" t="s">
        <v>541</v>
      </c>
      <c r="E527" s="113">
        <v>0</v>
      </c>
      <c r="F527" s="113">
        <v>0</v>
      </c>
      <c r="G527" s="113">
        <v>0</v>
      </c>
      <c r="H527" s="113">
        <v>0</v>
      </c>
      <c r="I527" s="113">
        <v>0</v>
      </c>
      <c r="J527" s="113">
        <v>0</v>
      </c>
      <c r="K527" s="113">
        <v>0</v>
      </c>
      <c r="L527" s="113">
        <v>0</v>
      </c>
      <c r="M527" s="113">
        <v>0</v>
      </c>
      <c r="N527" s="113">
        <v>0</v>
      </c>
      <c r="O527" s="113">
        <v>0</v>
      </c>
      <c r="P527" s="113">
        <v>0</v>
      </c>
      <c r="Q527" s="113">
        <f t="shared" si="11"/>
        <v>0</v>
      </c>
      <c r="R527" s="110"/>
      <c r="T527" s="108"/>
      <c r="U527" s="113">
        <f>IF($E$5=Master!$D$4,E527,
IF($F$5=Master!$D$4,SUM(E527:F527),
IF($G$5=Master!$D$4,SUM(E527:G527),
IF($H$5=Master!$D$4,SUM(E527:H527),
IF($I$5=Master!$D$4,SUM(E527:I527),
IF($J$5=Master!$D$4,SUM(E527:J527),
IF($K$5=Master!$D$4,SUM(E527:K527),
IF($L$5=Master!$D$4,SUM(E527:L527),
IF($M$5=Master!$D$4,SUM(E527:M527),
IF($N$5=Master!$D$4,SUM(E527:N527),
IF($O$5=Master!$D$4,SUM(E527:O527),
IF($P$5=Master!$D$4,SUM(E527:P527),0))))))))))))</f>
        <v>0</v>
      </c>
      <c r="V527" s="110"/>
    </row>
    <row r="528" spans="2:22" x14ac:dyDescent="0.3">
      <c r="B528" s="108"/>
      <c r="C528" s="111" t="s">
        <v>280</v>
      </c>
      <c r="D528" s="112" t="s">
        <v>542</v>
      </c>
      <c r="E528" s="113">
        <v>57890.73</v>
      </c>
      <c r="F528" s="113">
        <v>60390.69000000001</v>
      </c>
      <c r="G528" s="113">
        <v>58724.060000000005</v>
      </c>
      <c r="H528" s="113">
        <v>58724.060000000005</v>
      </c>
      <c r="I528" s="113">
        <v>56890.73</v>
      </c>
      <c r="J528" s="113">
        <v>55690.73</v>
      </c>
      <c r="K528" s="113">
        <v>55690.73</v>
      </c>
      <c r="L528" s="113">
        <v>55690.73</v>
      </c>
      <c r="M528" s="113">
        <v>55690.770000000004</v>
      </c>
      <c r="N528" s="113">
        <v>54857.4</v>
      </c>
      <c r="O528" s="113">
        <v>54857.4</v>
      </c>
      <c r="P528" s="113">
        <v>53190.529999999992</v>
      </c>
      <c r="Q528" s="113">
        <f t="shared" si="11"/>
        <v>678288.56</v>
      </c>
      <c r="R528" s="110"/>
      <c r="T528" s="108"/>
      <c r="U528" s="113">
        <f>IF($E$5=Master!$D$4,E528,
IF($F$5=Master!$D$4,SUM(E528:F528),
IF($G$5=Master!$D$4,SUM(E528:G528),
IF($H$5=Master!$D$4,SUM(E528:H528),
IF($I$5=Master!$D$4,SUM(E528:I528),
IF($J$5=Master!$D$4,SUM(E528:J528),
IF($K$5=Master!$D$4,SUM(E528:K528),
IF($L$5=Master!$D$4,SUM(E528:L528),
IF($M$5=Master!$D$4,SUM(E528:M528),
IF($N$5=Master!$D$4,SUM(E528:N528),
IF($O$5=Master!$D$4,SUM(E528:O528),
IF($P$5=Master!$D$4,SUM(E528:P528),0))))))))))))</f>
        <v>515383.23</v>
      </c>
      <c r="V528" s="110"/>
    </row>
    <row r="529" spans="2:22" x14ac:dyDescent="0.3">
      <c r="B529" s="108"/>
      <c r="C529" s="111" t="s">
        <v>281</v>
      </c>
      <c r="D529" s="112" t="s">
        <v>529</v>
      </c>
      <c r="E529" s="113">
        <v>300929.15999999997</v>
      </c>
      <c r="F529" s="113">
        <v>300929.15999999997</v>
      </c>
      <c r="G529" s="113">
        <v>300929.15999999997</v>
      </c>
      <c r="H529" s="113">
        <v>300929.15999999997</v>
      </c>
      <c r="I529" s="113">
        <v>300929.15999999997</v>
      </c>
      <c r="J529" s="113">
        <v>300929.15999999997</v>
      </c>
      <c r="K529" s="113">
        <v>300929.15999999997</v>
      </c>
      <c r="L529" s="113">
        <v>300929.15999999997</v>
      </c>
      <c r="M529" s="113">
        <v>300929.15999999997</v>
      </c>
      <c r="N529" s="113">
        <v>300929.15999999997</v>
      </c>
      <c r="O529" s="113">
        <v>300929.15999999997</v>
      </c>
      <c r="P529" s="113">
        <v>300929.24</v>
      </c>
      <c r="Q529" s="113">
        <f t="shared" si="11"/>
        <v>3611150</v>
      </c>
      <c r="R529" s="110"/>
      <c r="T529" s="108"/>
      <c r="U529" s="113">
        <f>IF($E$5=Master!$D$4,E529,
IF($F$5=Master!$D$4,SUM(E529:F529),
IF($G$5=Master!$D$4,SUM(E529:G529),
IF($H$5=Master!$D$4,SUM(E529:H529),
IF($I$5=Master!$D$4,SUM(E529:I529),
IF($J$5=Master!$D$4,SUM(E529:J529),
IF($K$5=Master!$D$4,SUM(E529:K529),
IF($L$5=Master!$D$4,SUM(E529:L529),
IF($M$5=Master!$D$4,SUM(E529:M529),
IF($N$5=Master!$D$4,SUM(E529:N529),
IF($O$5=Master!$D$4,SUM(E529:O529),
IF($P$5=Master!$D$4,SUM(E529:P529),0))))))))))))</f>
        <v>2708362.44</v>
      </c>
      <c r="V529" s="110"/>
    </row>
    <row r="530" spans="2:22" x14ac:dyDescent="0.3">
      <c r="B530" s="108"/>
      <c r="C530" s="111" t="s">
        <v>282</v>
      </c>
      <c r="D530" s="112" t="s">
        <v>543</v>
      </c>
      <c r="E530" s="113">
        <v>36041.61</v>
      </c>
      <c r="F530" s="113">
        <v>36041.61</v>
      </c>
      <c r="G530" s="113">
        <v>36041.61</v>
      </c>
      <c r="H530" s="113">
        <v>36041.61</v>
      </c>
      <c r="I530" s="113">
        <v>36041.61</v>
      </c>
      <c r="J530" s="113">
        <v>36041.61</v>
      </c>
      <c r="K530" s="113">
        <v>36041.61</v>
      </c>
      <c r="L530" s="113">
        <v>36041.61</v>
      </c>
      <c r="M530" s="113">
        <v>36041.61</v>
      </c>
      <c r="N530" s="113">
        <v>36041.61</v>
      </c>
      <c r="O530" s="113">
        <v>29741.61</v>
      </c>
      <c r="P530" s="113">
        <v>29741.68</v>
      </c>
      <c r="Q530" s="113">
        <f t="shared" si="11"/>
        <v>419899.3899999999</v>
      </c>
      <c r="R530" s="110"/>
      <c r="T530" s="108"/>
      <c r="U530" s="113">
        <f>IF($E$5=Master!$D$4,E530,
IF($F$5=Master!$D$4,SUM(E530:F530),
IF($G$5=Master!$D$4,SUM(E530:G530),
IF($H$5=Master!$D$4,SUM(E530:H530),
IF($I$5=Master!$D$4,SUM(E530:I530),
IF($J$5=Master!$D$4,SUM(E530:J530),
IF($K$5=Master!$D$4,SUM(E530:K530),
IF($L$5=Master!$D$4,SUM(E530:L530),
IF($M$5=Master!$D$4,SUM(E530:M530),
IF($N$5=Master!$D$4,SUM(E530:N530),
IF($O$5=Master!$D$4,SUM(E530:O530),
IF($P$5=Master!$D$4,SUM(E530:P530),0))))))))))))</f>
        <v>324374.48999999993</v>
      </c>
      <c r="V530" s="110"/>
    </row>
    <row r="531" spans="2:22" x14ac:dyDescent="0.3">
      <c r="B531" s="108"/>
      <c r="C531" s="111" t="s">
        <v>283</v>
      </c>
      <c r="D531" s="112" t="s">
        <v>544</v>
      </c>
      <c r="E531" s="113">
        <v>82199.7</v>
      </c>
      <c r="F531" s="113">
        <v>249866.36</v>
      </c>
      <c r="G531" s="113">
        <v>427523.04</v>
      </c>
      <c r="H531" s="113">
        <v>1009471.6799999999</v>
      </c>
      <c r="I531" s="113">
        <v>13496.68</v>
      </c>
      <c r="J531" s="113">
        <v>13496.68</v>
      </c>
      <c r="K531" s="113">
        <v>1641173.7</v>
      </c>
      <c r="L531" s="113">
        <v>270074.3</v>
      </c>
      <c r="M531" s="113">
        <v>173088.55</v>
      </c>
      <c r="N531" s="113">
        <v>134238.37</v>
      </c>
      <c r="O531" s="113">
        <v>32571.68</v>
      </c>
      <c r="P531" s="113">
        <v>32571.679999999997</v>
      </c>
      <c r="Q531" s="113">
        <f t="shared" si="11"/>
        <v>4079772.42</v>
      </c>
      <c r="R531" s="110"/>
      <c r="T531" s="108"/>
      <c r="U531" s="113">
        <f>IF($E$5=Master!$D$4,E531,
IF($F$5=Master!$D$4,SUM(E531:F531),
IF($G$5=Master!$D$4,SUM(E531:G531),
IF($H$5=Master!$D$4,SUM(E531:H531),
IF($I$5=Master!$D$4,SUM(E531:I531),
IF($J$5=Master!$D$4,SUM(E531:J531),
IF($K$5=Master!$D$4,SUM(E531:K531),
IF($L$5=Master!$D$4,SUM(E531:L531),
IF($M$5=Master!$D$4,SUM(E531:M531),
IF($N$5=Master!$D$4,SUM(E531:N531),
IF($O$5=Master!$D$4,SUM(E531:O531),
IF($P$5=Master!$D$4,SUM(E531:P531),0))))))))))))</f>
        <v>3880390.6899999995</v>
      </c>
      <c r="V531" s="110"/>
    </row>
    <row r="532" spans="2:22" x14ac:dyDescent="0.3">
      <c r="B532" s="108"/>
      <c r="C532" s="111" t="s">
        <v>284</v>
      </c>
      <c r="D532" s="112" t="s">
        <v>545</v>
      </c>
      <c r="E532" s="113">
        <v>28201.330000000013</v>
      </c>
      <c r="F532" s="113">
        <v>34104.640000000007</v>
      </c>
      <c r="G532" s="113">
        <v>29704.69000000001</v>
      </c>
      <c r="H532" s="113">
        <v>23284.670000000013</v>
      </c>
      <c r="I532" s="113">
        <v>17428.810000000005</v>
      </c>
      <c r="J532" s="113">
        <v>16128.809999999998</v>
      </c>
      <c r="K532" s="113">
        <v>47112.19000000001</v>
      </c>
      <c r="L532" s="113">
        <v>36611.540000000008</v>
      </c>
      <c r="M532" s="113">
        <v>33788.860000000008</v>
      </c>
      <c r="N532" s="113">
        <v>25638.880000000005</v>
      </c>
      <c r="O532" s="113">
        <v>20451.340000000011</v>
      </c>
      <c r="P532" s="113">
        <v>19118.349999999995</v>
      </c>
      <c r="Q532" s="113">
        <f t="shared" si="11"/>
        <v>331574.11000000004</v>
      </c>
      <c r="R532" s="110"/>
      <c r="T532" s="108"/>
      <c r="U532" s="113">
        <f>IF($E$5=Master!$D$4,E532,
IF($F$5=Master!$D$4,SUM(E532:F532),
IF($G$5=Master!$D$4,SUM(E532:G532),
IF($H$5=Master!$D$4,SUM(E532:H532),
IF($I$5=Master!$D$4,SUM(E532:I532),
IF($J$5=Master!$D$4,SUM(E532:J532),
IF($K$5=Master!$D$4,SUM(E532:K532),
IF($L$5=Master!$D$4,SUM(E532:L532),
IF($M$5=Master!$D$4,SUM(E532:M532),
IF($N$5=Master!$D$4,SUM(E532:N532),
IF($O$5=Master!$D$4,SUM(E532:O532),
IF($P$5=Master!$D$4,SUM(E532:P532),0))))))))))))</f>
        <v>266365.54000000004</v>
      </c>
      <c r="V532" s="110"/>
    </row>
    <row r="533" spans="2:22" x14ac:dyDescent="0.3">
      <c r="B533" s="108"/>
      <c r="C533" s="111" t="s">
        <v>285</v>
      </c>
      <c r="D533" s="112" t="s">
        <v>546</v>
      </c>
      <c r="E533" s="113">
        <v>157508.32999999999</v>
      </c>
      <c r="F533" s="113">
        <v>157508.32999999999</v>
      </c>
      <c r="G533" s="113">
        <v>157508.32999999999</v>
      </c>
      <c r="H533" s="113">
        <v>157508.32999999999</v>
      </c>
      <c r="I533" s="113">
        <v>157508.32999999999</v>
      </c>
      <c r="J533" s="113">
        <v>157508.32999999999</v>
      </c>
      <c r="K533" s="113">
        <v>157508.32999999999</v>
      </c>
      <c r="L533" s="113">
        <v>157508.32999999999</v>
      </c>
      <c r="M533" s="113">
        <v>157508.32999999999</v>
      </c>
      <c r="N533" s="113">
        <v>157508.32999999999</v>
      </c>
      <c r="O533" s="113">
        <v>157508.32999999999</v>
      </c>
      <c r="P533" s="113">
        <v>157508.37</v>
      </c>
      <c r="Q533" s="113">
        <f t="shared" si="11"/>
        <v>1890100</v>
      </c>
      <c r="R533" s="110"/>
      <c r="T533" s="108"/>
      <c r="U533" s="113">
        <f>IF($E$5=Master!$D$4,E533,
IF($F$5=Master!$D$4,SUM(E533:F533),
IF($G$5=Master!$D$4,SUM(E533:G533),
IF($H$5=Master!$D$4,SUM(E533:H533),
IF($I$5=Master!$D$4,SUM(E533:I533),
IF($J$5=Master!$D$4,SUM(E533:J533),
IF($K$5=Master!$D$4,SUM(E533:K533),
IF($L$5=Master!$D$4,SUM(E533:L533),
IF($M$5=Master!$D$4,SUM(E533:M533),
IF($N$5=Master!$D$4,SUM(E533:N533),
IF($O$5=Master!$D$4,SUM(E533:O533),
IF($P$5=Master!$D$4,SUM(E533:P533),0))))))))))))</f>
        <v>1417574.97</v>
      </c>
      <c r="V533" s="110"/>
    </row>
    <row r="534" spans="2:22" x14ac:dyDescent="0.3">
      <c r="B534" s="108"/>
      <c r="C534" s="111" t="s">
        <v>286</v>
      </c>
      <c r="D534" s="112" t="s">
        <v>547</v>
      </c>
      <c r="E534" s="113">
        <v>868723.97999999986</v>
      </c>
      <c r="F534" s="113">
        <v>959685.17999999993</v>
      </c>
      <c r="G534" s="113">
        <v>915701.58</v>
      </c>
      <c r="H534" s="113">
        <v>909505.58</v>
      </c>
      <c r="I534" s="113">
        <v>894497.58</v>
      </c>
      <c r="J534" s="113">
        <v>893304.58</v>
      </c>
      <c r="K534" s="113">
        <v>582417.58000000007</v>
      </c>
      <c r="L534" s="113">
        <v>582422.58000000007</v>
      </c>
      <c r="M534" s="113">
        <v>583413.58000000007</v>
      </c>
      <c r="N534" s="113">
        <v>582419.58000000007</v>
      </c>
      <c r="O534" s="113">
        <v>581423.07000000007</v>
      </c>
      <c r="P534" s="113">
        <v>579507.54</v>
      </c>
      <c r="Q534" s="113">
        <f t="shared" si="11"/>
        <v>8933022.4100000001</v>
      </c>
      <c r="R534" s="110"/>
      <c r="T534" s="108"/>
      <c r="U534" s="113">
        <f>IF($E$5=Master!$D$4,E534,
IF($F$5=Master!$D$4,SUM(E534:F534),
IF($G$5=Master!$D$4,SUM(E534:G534),
IF($H$5=Master!$D$4,SUM(E534:H534),
IF($I$5=Master!$D$4,SUM(E534:I534),
IF($J$5=Master!$D$4,SUM(E534:J534),
IF($K$5=Master!$D$4,SUM(E534:K534),
IF($L$5=Master!$D$4,SUM(E534:L534),
IF($M$5=Master!$D$4,SUM(E534:M534),
IF($N$5=Master!$D$4,SUM(E534:N534),
IF($O$5=Master!$D$4,SUM(E534:O534),
IF($P$5=Master!$D$4,SUM(E534:P534),0))))))))))))</f>
        <v>7189672.2199999997</v>
      </c>
      <c r="V534" s="110"/>
    </row>
    <row r="535" spans="2:22" x14ac:dyDescent="0.3">
      <c r="B535" s="108"/>
      <c r="C535" s="111" t="s">
        <v>287</v>
      </c>
      <c r="D535" s="112" t="s">
        <v>542</v>
      </c>
      <c r="E535" s="113">
        <v>3416.74</v>
      </c>
      <c r="F535" s="113">
        <v>3416.74</v>
      </c>
      <c r="G535" s="113">
        <v>3416.74</v>
      </c>
      <c r="H535" s="113">
        <v>3416.74</v>
      </c>
      <c r="I535" s="113">
        <v>3416.74</v>
      </c>
      <c r="J535" s="113">
        <v>3416.74</v>
      </c>
      <c r="K535" s="113">
        <v>3416.74</v>
      </c>
      <c r="L535" s="113">
        <v>3416.74</v>
      </c>
      <c r="M535" s="113">
        <v>3416.74</v>
      </c>
      <c r="N535" s="113">
        <v>3416.74</v>
      </c>
      <c r="O535" s="113">
        <v>3416.74</v>
      </c>
      <c r="P535" s="113">
        <v>3416.8599999999997</v>
      </c>
      <c r="Q535" s="113">
        <f t="shared" si="11"/>
        <v>41000.999999999985</v>
      </c>
      <c r="R535" s="110"/>
      <c r="T535" s="108"/>
      <c r="U535" s="113">
        <f>IF($E$5=Master!$D$4,E535,
IF($F$5=Master!$D$4,SUM(E535:F535),
IF($G$5=Master!$D$4,SUM(E535:G535),
IF($H$5=Master!$D$4,SUM(E535:H535),
IF($I$5=Master!$D$4,SUM(E535:I535),
IF($J$5=Master!$D$4,SUM(E535:J535),
IF($K$5=Master!$D$4,SUM(E535:K535),
IF($L$5=Master!$D$4,SUM(E535:L535),
IF($M$5=Master!$D$4,SUM(E535:M535),
IF($N$5=Master!$D$4,SUM(E535:N535),
IF($O$5=Master!$D$4,SUM(E535:O535),
IF($P$5=Master!$D$4,SUM(E535:P535),0))))))))))))</f>
        <v>30750.659999999989</v>
      </c>
      <c r="V535" s="110"/>
    </row>
    <row r="536" spans="2:22" x14ac:dyDescent="0.3">
      <c r="B536" s="108"/>
      <c r="C536" s="111" t="s">
        <v>288</v>
      </c>
      <c r="D536" s="112" t="s">
        <v>548</v>
      </c>
      <c r="E536" s="113">
        <v>2000.08</v>
      </c>
      <c r="F536" s="113">
        <v>2000.08</v>
      </c>
      <c r="G536" s="113">
        <v>2000.08</v>
      </c>
      <c r="H536" s="113">
        <v>2000.08</v>
      </c>
      <c r="I536" s="113">
        <v>2000.08</v>
      </c>
      <c r="J536" s="113">
        <v>2000.08</v>
      </c>
      <c r="K536" s="113">
        <v>2000.08</v>
      </c>
      <c r="L536" s="113">
        <v>2000.08</v>
      </c>
      <c r="M536" s="113">
        <v>2000.08</v>
      </c>
      <c r="N536" s="113">
        <v>2000.08</v>
      </c>
      <c r="O536" s="113">
        <v>2000.08</v>
      </c>
      <c r="P536" s="113">
        <v>2000.12</v>
      </c>
      <c r="Q536" s="113">
        <f t="shared" si="11"/>
        <v>24001.000000000004</v>
      </c>
      <c r="R536" s="110"/>
      <c r="T536" s="108"/>
      <c r="U536" s="113">
        <f>IF($E$5=Master!$D$4,E536,
IF($F$5=Master!$D$4,SUM(E536:F536),
IF($G$5=Master!$D$4,SUM(E536:G536),
IF($H$5=Master!$D$4,SUM(E536:H536),
IF($I$5=Master!$D$4,SUM(E536:I536),
IF($J$5=Master!$D$4,SUM(E536:J536),
IF($K$5=Master!$D$4,SUM(E536:K536),
IF($L$5=Master!$D$4,SUM(E536:L536),
IF($M$5=Master!$D$4,SUM(E536:M536),
IF($N$5=Master!$D$4,SUM(E536:N536),
IF($O$5=Master!$D$4,SUM(E536:O536),
IF($P$5=Master!$D$4,SUM(E536:P536),0))))))))))))</f>
        <v>18000.72</v>
      </c>
      <c r="V536" s="110"/>
    </row>
    <row r="537" spans="2:22" x14ac:dyDescent="0.3">
      <c r="B537" s="108"/>
      <c r="C537" s="111" t="s">
        <v>289</v>
      </c>
      <c r="D537" s="112" t="s">
        <v>549</v>
      </c>
      <c r="E537" s="113">
        <v>46366.66</v>
      </c>
      <c r="F537" s="113">
        <v>172863.66</v>
      </c>
      <c r="G537" s="113">
        <v>276366.66000000003</v>
      </c>
      <c r="H537" s="113">
        <v>286366.66000000003</v>
      </c>
      <c r="I537" s="113">
        <v>383869.66000000003</v>
      </c>
      <c r="J537" s="113">
        <v>270366.66000000003</v>
      </c>
      <c r="K537" s="113">
        <v>260550</v>
      </c>
      <c r="L537" s="113">
        <v>271550</v>
      </c>
      <c r="M537" s="113">
        <v>205550</v>
      </c>
      <c r="N537" s="113">
        <v>190550</v>
      </c>
      <c r="O537" s="113">
        <v>168550</v>
      </c>
      <c r="P537" s="113">
        <v>116550.04000000001</v>
      </c>
      <c r="Q537" s="113">
        <f t="shared" si="11"/>
        <v>2649500.0000000005</v>
      </c>
      <c r="R537" s="110"/>
      <c r="T537" s="108"/>
      <c r="U537" s="113">
        <f>IF($E$5=Master!$D$4,E537,
IF($F$5=Master!$D$4,SUM(E537:F537),
IF($G$5=Master!$D$4,SUM(E537:G537),
IF($H$5=Master!$D$4,SUM(E537:H537),
IF($I$5=Master!$D$4,SUM(E537:I537),
IF($J$5=Master!$D$4,SUM(E537:J537),
IF($K$5=Master!$D$4,SUM(E537:K537),
IF($L$5=Master!$D$4,SUM(E537:L537),
IF($M$5=Master!$D$4,SUM(E537:M537),
IF($N$5=Master!$D$4,SUM(E537:N537),
IF($O$5=Master!$D$4,SUM(E537:O537),
IF($P$5=Master!$D$4,SUM(E537:P537),0))))))))))))</f>
        <v>2173849.9600000004</v>
      </c>
      <c r="V537" s="110"/>
    </row>
    <row r="538" spans="2:22" x14ac:dyDescent="0.3">
      <c r="B538" s="108"/>
      <c r="C538" s="111" t="s">
        <v>290</v>
      </c>
      <c r="D538" s="112" t="s">
        <v>550</v>
      </c>
      <c r="E538" s="113">
        <v>626040.30999999994</v>
      </c>
      <c r="F538" s="113">
        <v>634686.25999999989</v>
      </c>
      <c r="G538" s="113">
        <v>700652.25999999989</v>
      </c>
      <c r="H538" s="113">
        <v>622996.25999999989</v>
      </c>
      <c r="I538" s="113">
        <v>720546.25999999989</v>
      </c>
      <c r="J538" s="113">
        <v>719287.67</v>
      </c>
      <c r="K538" s="113">
        <v>982257.2899999998</v>
      </c>
      <c r="L538" s="113">
        <v>884519.2899999998</v>
      </c>
      <c r="M538" s="113">
        <v>891089.2899999998</v>
      </c>
      <c r="N538" s="113">
        <v>879556.65999999992</v>
      </c>
      <c r="O538" s="113">
        <v>887640.2899999998</v>
      </c>
      <c r="P538" s="113">
        <v>904693.76999999979</v>
      </c>
      <c r="Q538" s="113">
        <f t="shared" si="11"/>
        <v>9453965.6099999975</v>
      </c>
      <c r="R538" s="110"/>
      <c r="T538" s="108"/>
      <c r="U538" s="113">
        <f>IF($E$5=Master!$D$4,E538,
IF($F$5=Master!$D$4,SUM(E538:F538),
IF($G$5=Master!$D$4,SUM(E538:G538),
IF($H$5=Master!$D$4,SUM(E538:H538),
IF($I$5=Master!$D$4,SUM(E538:I538),
IF($J$5=Master!$D$4,SUM(E538:J538),
IF($K$5=Master!$D$4,SUM(E538:K538),
IF($L$5=Master!$D$4,SUM(E538:L538),
IF($M$5=Master!$D$4,SUM(E538:M538),
IF($N$5=Master!$D$4,SUM(E538:N538),
IF($O$5=Master!$D$4,SUM(E538:O538),
IF($P$5=Master!$D$4,SUM(E538:P538),0))))))))))))</f>
        <v>6782074.8899999987</v>
      </c>
      <c r="V538" s="110"/>
    </row>
    <row r="539" spans="2:22" x14ac:dyDescent="0.3">
      <c r="B539" s="108"/>
      <c r="C539" s="111" t="s">
        <v>291</v>
      </c>
      <c r="D539" s="112" t="s">
        <v>551</v>
      </c>
      <c r="E539" s="113">
        <v>61833.320000000007</v>
      </c>
      <c r="F539" s="113">
        <v>72899.98000000001</v>
      </c>
      <c r="G539" s="113">
        <v>68366.650000000009</v>
      </c>
      <c r="H539" s="113">
        <v>72811.090000000011</v>
      </c>
      <c r="I539" s="113">
        <v>172811.16999999998</v>
      </c>
      <c r="J539" s="113">
        <v>172811.17</v>
      </c>
      <c r="K539" s="113">
        <v>124324.36</v>
      </c>
      <c r="L539" s="113">
        <v>124324.36</v>
      </c>
      <c r="M539" s="113">
        <v>124324.36</v>
      </c>
      <c r="N539" s="113">
        <v>124324.36</v>
      </c>
      <c r="O539" s="113">
        <v>124324.36</v>
      </c>
      <c r="P539" s="113">
        <v>124324.37000000001</v>
      </c>
      <c r="Q539" s="113">
        <f t="shared" si="11"/>
        <v>1367479.5500000003</v>
      </c>
      <c r="R539" s="110"/>
      <c r="T539" s="108"/>
      <c r="U539" s="113">
        <f>IF($E$5=Master!$D$4,E539,
IF($F$5=Master!$D$4,SUM(E539:F539),
IF($G$5=Master!$D$4,SUM(E539:G539),
IF($H$5=Master!$D$4,SUM(E539:H539),
IF($I$5=Master!$D$4,SUM(E539:I539),
IF($J$5=Master!$D$4,SUM(E539:J539),
IF($K$5=Master!$D$4,SUM(E539:K539),
IF($L$5=Master!$D$4,SUM(E539:L539),
IF($M$5=Master!$D$4,SUM(E539:M539),
IF($N$5=Master!$D$4,SUM(E539:N539),
IF($O$5=Master!$D$4,SUM(E539:O539),
IF($P$5=Master!$D$4,SUM(E539:P539),0))))))))))))</f>
        <v>994506.46</v>
      </c>
      <c r="V539" s="110"/>
    </row>
    <row r="540" spans="2:22" x14ac:dyDescent="0.3">
      <c r="B540" s="108"/>
      <c r="C540" s="111" t="s">
        <v>292</v>
      </c>
      <c r="D540" s="112" t="s">
        <v>552</v>
      </c>
      <c r="E540" s="113">
        <v>0</v>
      </c>
      <c r="F540" s="113">
        <v>0</v>
      </c>
      <c r="G540" s="113">
        <v>0</v>
      </c>
      <c r="H540" s="113">
        <v>0</v>
      </c>
      <c r="I540" s="113">
        <v>0</v>
      </c>
      <c r="J540" s="113">
        <v>0</v>
      </c>
      <c r="K540" s="113">
        <v>0</v>
      </c>
      <c r="L540" s="113">
        <v>0</v>
      </c>
      <c r="M540" s="113">
        <v>0</v>
      </c>
      <c r="N540" s="113">
        <v>0</v>
      </c>
      <c r="O540" s="113">
        <v>0</v>
      </c>
      <c r="P540" s="113">
        <v>0</v>
      </c>
      <c r="Q540" s="113">
        <f t="shared" si="11"/>
        <v>0</v>
      </c>
      <c r="R540" s="110"/>
      <c r="T540" s="108"/>
      <c r="U540" s="113">
        <f>IF($E$5=Master!$D$4,E540,
IF($F$5=Master!$D$4,SUM(E540:F540),
IF($G$5=Master!$D$4,SUM(E540:G540),
IF($H$5=Master!$D$4,SUM(E540:H540),
IF($I$5=Master!$D$4,SUM(E540:I540),
IF($J$5=Master!$D$4,SUM(E540:J540),
IF($K$5=Master!$D$4,SUM(E540:K540),
IF($L$5=Master!$D$4,SUM(E540:L540),
IF($M$5=Master!$D$4,SUM(E540:M540),
IF($N$5=Master!$D$4,SUM(E540:N540),
IF($O$5=Master!$D$4,SUM(E540:O540),
IF($P$5=Master!$D$4,SUM(E540:P540),0))))))))))))</f>
        <v>0</v>
      </c>
      <c r="V540" s="110"/>
    </row>
    <row r="541" spans="2:22" x14ac:dyDescent="0.3">
      <c r="B541" s="108"/>
      <c r="C541" s="111" t="s">
        <v>293</v>
      </c>
      <c r="D541" s="112" t="s">
        <v>553</v>
      </c>
      <c r="E541" s="113">
        <v>31445.030000000002</v>
      </c>
      <c r="F541" s="113">
        <v>76645.03</v>
      </c>
      <c r="G541" s="113">
        <v>186545.03</v>
      </c>
      <c r="H541" s="113">
        <v>178545.03</v>
      </c>
      <c r="I541" s="113">
        <v>34545.03</v>
      </c>
      <c r="J541" s="113">
        <v>35445.03</v>
      </c>
      <c r="K541" s="113">
        <v>129267.5</v>
      </c>
      <c r="L541" s="113">
        <v>119767.5</v>
      </c>
      <c r="M541" s="113">
        <v>113267.5</v>
      </c>
      <c r="N541" s="113">
        <v>112567.5</v>
      </c>
      <c r="O541" s="113">
        <v>114367.5</v>
      </c>
      <c r="P541" s="113">
        <v>214188.31</v>
      </c>
      <c r="Q541" s="113">
        <f t="shared" si="11"/>
        <v>1346595.9900000002</v>
      </c>
      <c r="R541" s="110"/>
      <c r="T541" s="108"/>
      <c r="U541" s="113">
        <f>IF($E$5=Master!$D$4,E541,
IF($F$5=Master!$D$4,SUM(E541:F541),
IF($G$5=Master!$D$4,SUM(E541:G541),
IF($H$5=Master!$D$4,SUM(E541:H541),
IF($I$5=Master!$D$4,SUM(E541:I541),
IF($J$5=Master!$D$4,SUM(E541:J541),
IF($K$5=Master!$D$4,SUM(E541:K541),
IF($L$5=Master!$D$4,SUM(E541:L541),
IF($M$5=Master!$D$4,SUM(E541:M541),
IF($N$5=Master!$D$4,SUM(E541:N541),
IF($O$5=Master!$D$4,SUM(E541:O541),
IF($P$5=Master!$D$4,SUM(E541:P541),0))))))))))))</f>
        <v>905472.68</v>
      </c>
      <c r="V541" s="110"/>
    </row>
    <row r="542" spans="2:22" x14ac:dyDescent="0.3">
      <c r="B542" s="108"/>
      <c r="C542" s="111" t="s">
        <v>294</v>
      </c>
      <c r="D542" s="112" t="s">
        <v>554</v>
      </c>
      <c r="E542" s="113">
        <v>337429.89999999991</v>
      </c>
      <c r="F542" s="113">
        <v>383695.88999999996</v>
      </c>
      <c r="G542" s="113">
        <v>474836.8899999999</v>
      </c>
      <c r="H542" s="113">
        <v>350926.38999999996</v>
      </c>
      <c r="I542" s="113">
        <v>353754.73999999982</v>
      </c>
      <c r="J542" s="113">
        <v>338970.26000000007</v>
      </c>
      <c r="K542" s="113">
        <v>414547.14999999985</v>
      </c>
      <c r="L542" s="113">
        <v>348577.64999999985</v>
      </c>
      <c r="M542" s="113">
        <v>416260.63999999984</v>
      </c>
      <c r="N542" s="113">
        <v>416395.71999999986</v>
      </c>
      <c r="O542" s="113">
        <v>408902.73999999982</v>
      </c>
      <c r="P542" s="113">
        <v>399056.52999999991</v>
      </c>
      <c r="Q542" s="113">
        <f t="shared" si="11"/>
        <v>4643354.4999999991</v>
      </c>
      <c r="R542" s="110"/>
      <c r="T542" s="108"/>
      <c r="U542" s="113">
        <f>IF($E$5=Master!$D$4,E542,
IF($F$5=Master!$D$4,SUM(E542:F542),
IF($G$5=Master!$D$4,SUM(E542:G542),
IF($H$5=Master!$D$4,SUM(E542:H542),
IF($I$5=Master!$D$4,SUM(E542:I542),
IF($J$5=Master!$D$4,SUM(E542:J542),
IF($K$5=Master!$D$4,SUM(E542:K542),
IF($L$5=Master!$D$4,SUM(E542:L542),
IF($M$5=Master!$D$4,SUM(E542:M542),
IF($N$5=Master!$D$4,SUM(E542:N542),
IF($O$5=Master!$D$4,SUM(E542:O542),
IF($P$5=Master!$D$4,SUM(E542:P542),0))))))))))))</f>
        <v>3418999.5099999988</v>
      </c>
      <c r="V542" s="110"/>
    </row>
    <row r="543" spans="2:22" x14ac:dyDescent="0.3">
      <c r="B543" s="108"/>
      <c r="C543" s="111" t="s">
        <v>295</v>
      </c>
      <c r="D543" s="112" t="s">
        <v>555</v>
      </c>
      <c r="E543" s="113">
        <v>146083.78000000003</v>
      </c>
      <c r="F543" s="113">
        <v>148045.21999999994</v>
      </c>
      <c r="G543" s="113">
        <v>224121.21999999997</v>
      </c>
      <c r="H543" s="113">
        <v>135949.22000000003</v>
      </c>
      <c r="I543" s="113">
        <v>151780.21999999994</v>
      </c>
      <c r="J543" s="113">
        <v>141879.21999999997</v>
      </c>
      <c r="K543" s="113">
        <v>153893.21999999994</v>
      </c>
      <c r="L543" s="113">
        <v>172371.21999999997</v>
      </c>
      <c r="M543" s="113">
        <v>154126.21999999994</v>
      </c>
      <c r="N543" s="113">
        <v>163017.88999999998</v>
      </c>
      <c r="O543" s="113">
        <v>179369.89999999997</v>
      </c>
      <c r="P543" s="113">
        <v>154204.23999999996</v>
      </c>
      <c r="Q543" s="113">
        <f t="shared" si="11"/>
        <v>1924841.5699999996</v>
      </c>
      <c r="R543" s="110"/>
      <c r="T543" s="108"/>
      <c r="U543" s="113">
        <f>IF($E$5=Master!$D$4,E543,
IF($F$5=Master!$D$4,SUM(E543:F543),
IF($G$5=Master!$D$4,SUM(E543:G543),
IF($H$5=Master!$D$4,SUM(E543:H543),
IF($I$5=Master!$D$4,SUM(E543:I543),
IF($J$5=Master!$D$4,SUM(E543:J543),
IF($K$5=Master!$D$4,SUM(E543:K543),
IF($L$5=Master!$D$4,SUM(E543:L543),
IF($M$5=Master!$D$4,SUM(E543:M543),
IF($N$5=Master!$D$4,SUM(E543:N543),
IF($O$5=Master!$D$4,SUM(E543:O543),
IF($P$5=Master!$D$4,SUM(E543:P543),0))))))))))))</f>
        <v>1428249.5399999998</v>
      </c>
      <c r="V543" s="110"/>
    </row>
    <row r="544" spans="2:22" x14ac:dyDescent="0.3">
      <c r="B544" s="108"/>
      <c r="C544" s="111" t="s">
        <v>296</v>
      </c>
      <c r="D544" s="112" t="s">
        <v>556</v>
      </c>
      <c r="E544" s="113">
        <v>98174.280000000013</v>
      </c>
      <c r="F544" s="113">
        <v>99340.790000000008</v>
      </c>
      <c r="G544" s="113">
        <v>102051.45999999998</v>
      </c>
      <c r="H544" s="113">
        <v>89247.29</v>
      </c>
      <c r="I544" s="113">
        <v>89716.22</v>
      </c>
      <c r="J544" s="113">
        <v>89185.68</v>
      </c>
      <c r="K544" s="113">
        <v>112433.61000000002</v>
      </c>
      <c r="L544" s="113">
        <v>113054.59</v>
      </c>
      <c r="M544" s="113">
        <v>112417.20999999999</v>
      </c>
      <c r="N544" s="113">
        <v>111811.23</v>
      </c>
      <c r="O544" s="113">
        <v>108885.34999999999</v>
      </c>
      <c r="P544" s="113">
        <v>97512.760000000024</v>
      </c>
      <c r="Q544" s="113">
        <f t="shared" si="11"/>
        <v>1223830.47</v>
      </c>
      <c r="R544" s="110"/>
      <c r="T544" s="108"/>
      <c r="U544" s="113">
        <f>IF($E$5=Master!$D$4,E544,
IF($F$5=Master!$D$4,SUM(E544:F544),
IF($G$5=Master!$D$4,SUM(E544:G544),
IF($H$5=Master!$D$4,SUM(E544:H544),
IF($I$5=Master!$D$4,SUM(E544:I544),
IF($J$5=Master!$D$4,SUM(E544:J544),
IF($K$5=Master!$D$4,SUM(E544:K544),
IF($L$5=Master!$D$4,SUM(E544:L544),
IF($M$5=Master!$D$4,SUM(E544:M544),
IF($N$5=Master!$D$4,SUM(E544:N544),
IF($O$5=Master!$D$4,SUM(E544:O544),
IF($P$5=Master!$D$4,SUM(E544:P544),0))))))))))))</f>
        <v>905621.12999999989</v>
      </c>
      <c r="V544" s="110"/>
    </row>
    <row r="545" spans="2:22" x14ac:dyDescent="0.3">
      <c r="B545" s="108"/>
      <c r="C545" s="111" t="s">
        <v>297</v>
      </c>
      <c r="D545" s="112" t="s">
        <v>557</v>
      </c>
      <c r="E545" s="113">
        <v>173886.75000000003</v>
      </c>
      <c r="F545" s="113">
        <v>175586.75000000003</v>
      </c>
      <c r="G545" s="113">
        <v>176566.75000000003</v>
      </c>
      <c r="H545" s="113">
        <v>175726.75000000003</v>
      </c>
      <c r="I545" s="113">
        <v>176651.77000000002</v>
      </c>
      <c r="J545" s="113">
        <v>177675.83000000005</v>
      </c>
      <c r="K545" s="113">
        <v>206754.52</v>
      </c>
      <c r="L545" s="113">
        <v>207016.52</v>
      </c>
      <c r="M545" s="113">
        <v>207004.52</v>
      </c>
      <c r="N545" s="113">
        <v>206804.52</v>
      </c>
      <c r="O545" s="113">
        <v>206804.52</v>
      </c>
      <c r="P545" s="113">
        <v>206904.69000000003</v>
      </c>
      <c r="Q545" s="113">
        <f t="shared" si="11"/>
        <v>2297383.89</v>
      </c>
      <c r="R545" s="110"/>
      <c r="T545" s="108"/>
      <c r="U545" s="113">
        <f>IF($E$5=Master!$D$4,E545,
IF($F$5=Master!$D$4,SUM(E545:F545),
IF($G$5=Master!$D$4,SUM(E545:G545),
IF($H$5=Master!$D$4,SUM(E545:H545),
IF($I$5=Master!$D$4,SUM(E545:I545),
IF($J$5=Master!$D$4,SUM(E545:J545),
IF($K$5=Master!$D$4,SUM(E545:K545),
IF($L$5=Master!$D$4,SUM(E545:L545),
IF($M$5=Master!$D$4,SUM(E545:M545),
IF($N$5=Master!$D$4,SUM(E545:N545),
IF($O$5=Master!$D$4,SUM(E545:O545),
IF($P$5=Master!$D$4,SUM(E545:P545),0))))))))))))</f>
        <v>1676870.1600000001</v>
      </c>
      <c r="V545" s="110"/>
    </row>
    <row r="546" spans="2:22" x14ac:dyDescent="0.3">
      <c r="B546" s="108"/>
      <c r="C546" s="111" t="s">
        <v>298</v>
      </c>
      <c r="D546" s="112" t="s">
        <v>558</v>
      </c>
      <c r="E546" s="113">
        <v>78249.210000000021</v>
      </c>
      <c r="F546" s="113">
        <v>89628.21</v>
      </c>
      <c r="G546" s="113">
        <v>90291.21</v>
      </c>
      <c r="H546" s="113">
        <v>93599.210000000021</v>
      </c>
      <c r="I546" s="113">
        <v>78699.210000000021</v>
      </c>
      <c r="J546" s="113">
        <v>78799.210000000021</v>
      </c>
      <c r="K546" s="113">
        <v>78299.210000000006</v>
      </c>
      <c r="L546" s="113">
        <v>78299.210000000006</v>
      </c>
      <c r="M546" s="113">
        <v>109819.24</v>
      </c>
      <c r="N546" s="113">
        <v>93819.260000000009</v>
      </c>
      <c r="O546" s="113">
        <v>93819.260000000009</v>
      </c>
      <c r="P546" s="113">
        <v>93819.569999999992</v>
      </c>
      <c r="Q546" s="113">
        <f t="shared" si="11"/>
        <v>1057142.01</v>
      </c>
      <c r="R546" s="110"/>
      <c r="T546" s="108"/>
      <c r="U546" s="113">
        <f>IF($E$5=Master!$D$4,E546,
IF($F$5=Master!$D$4,SUM(E546:F546),
IF($G$5=Master!$D$4,SUM(E546:G546),
IF($H$5=Master!$D$4,SUM(E546:H546),
IF($I$5=Master!$D$4,SUM(E546:I546),
IF($J$5=Master!$D$4,SUM(E546:J546),
IF($K$5=Master!$D$4,SUM(E546:K546),
IF($L$5=Master!$D$4,SUM(E546:L546),
IF($M$5=Master!$D$4,SUM(E546:M546),
IF($N$5=Master!$D$4,SUM(E546:N546),
IF($O$5=Master!$D$4,SUM(E546:O546),
IF($P$5=Master!$D$4,SUM(E546:P546),0))))))))))))</f>
        <v>775683.92</v>
      </c>
      <c r="V546" s="110"/>
    </row>
    <row r="547" spans="2:22" x14ac:dyDescent="0.3">
      <c r="B547" s="108"/>
      <c r="C547" s="111" t="s">
        <v>299</v>
      </c>
      <c r="D547" s="112" t="s">
        <v>559</v>
      </c>
      <c r="E547" s="113">
        <v>20000</v>
      </c>
      <c r="F547" s="113">
        <v>16000</v>
      </c>
      <c r="G547" s="113">
        <v>16000</v>
      </c>
      <c r="H547" s="113">
        <v>16000</v>
      </c>
      <c r="I547" s="113">
        <v>16000</v>
      </c>
      <c r="J547" s="113">
        <v>16000</v>
      </c>
      <c r="K547" s="113">
        <v>25000</v>
      </c>
      <c r="L547" s="113">
        <v>23000</v>
      </c>
      <c r="M547" s="113">
        <v>23000</v>
      </c>
      <c r="N547" s="113">
        <v>23000</v>
      </c>
      <c r="O547" s="113">
        <v>23000</v>
      </c>
      <c r="P547" s="113">
        <v>23000</v>
      </c>
      <c r="Q547" s="113">
        <f t="shared" si="11"/>
        <v>240000</v>
      </c>
      <c r="R547" s="110"/>
      <c r="T547" s="108"/>
      <c r="U547" s="113">
        <f>IF($E$5=Master!$D$4,E547,
IF($F$5=Master!$D$4,SUM(E547:F547),
IF($G$5=Master!$D$4,SUM(E547:G547),
IF($H$5=Master!$D$4,SUM(E547:H547),
IF($I$5=Master!$D$4,SUM(E547:I547),
IF($J$5=Master!$D$4,SUM(E547:J547),
IF($K$5=Master!$D$4,SUM(E547:K547),
IF($L$5=Master!$D$4,SUM(E547:L547),
IF($M$5=Master!$D$4,SUM(E547:M547),
IF($N$5=Master!$D$4,SUM(E547:N547),
IF($O$5=Master!$D$4,SUM(E547:O547),
IF($P$5=Master!$D$4,SUM(E547:P547),0))))))))))))</f>
        <v>171000</v>
      </c>
      <c r="V547" s="110"/>
    </row>
    <row r="548" spans="2:22" x14ac:dyDescent="0.3">
      <c r="B548" s="108"/>
      <c r="C548" s="111" t="s">
        <v>300</v>
      </c>
      <c r="D548" s="112" t="s">
        <v>560</v>
      </c>
      <c r="E548" s="113">
        <v>22337.14</v>
      </c>
      <c r="F548" s="113">
        <v>22337.14</v>
      </c>
      <c r="G548" s="113">
        <v>22337.14</v>
      </c>
      <c r="H548" s="113">
        <v>22337.14</v>
      </c>
      <c r="I548" s="113">
        <v>22337.14</v>
      </c>
      <c r="J548" s="113">
        <v>22337.14</v>
      </c>
      <c r="K548" s="113">
        <v>28137.79</v>
      </c>
      <c r="L548" s="113">
        <v>28137.79</v>
      </c>
      <c r="M548" s="113">
        <v>28137.79</v>
      </c>
      <c r="N548" s="113">
        <v>28137.79</v>
      </c>
      <c r="O548" s="113">
        <v>28137.79</v>
      </c>
      <c r="P548" s="113">
        <v>28138.080000000002</v>
      </c>
      <c r="Q548" s="113">
        <f t="shared" si="11"/>
        <v>302849.87000000005</v>
      </c>
      <c r="R548" s="110"/>
      <c r="T548" s="108"/>
      <c r="U548" s="113">
        <f>IF($E$5=Master!$D$4,E548,
IF($F$5=Master!$D$4,SUM(E548:F548),
IF($G$5=Master!$D$4,SUM(E548:G548),
IF($H$5=Master!$D$4,SUM(E548:H548),
IF($I$5=Master!$D$4,SUM(E548:I548),
IF($J$5=Master!$D$4,SUM(E548:J548),
IF($K$5=Master!$D$4,SUM(E548:K548),
IF($L$5=Master!$D$4,SUM(E548:L548),
IF($M$5=Master!$D$4,SUM(E548:M548),
IF($N$5=Master!$D$4,SUM(E548:N548),
IF($O$5=Master!$D$4,SUM(E548:O548),
IF($P$5=Master!$D$4,SUM(E548:P548),0))))))))))))</f>
        <v>218436.21000000002</v>
      </c>
      <c r="V548" s="110"/>
    </row>
    <row r="549" spans="2:22" x14ac:dyDescent="0.3">
      <c r="B549" s="108"/>
      <c r="C549" s="111" t="s">
        <v>301</v>
      </c>
      <c r="D549" s="112" t="s">
        <v>561</v>
      </c>
      <c r="E549" s="113">
        <v>308819.07000000007</v>
      </c>
      <c r="F549" s="113">
        <v>308819.03000000009</v>
      </c>
      <c r="G549" s="113">
        <v>308819.03000000009</v>
      </c>
      <c r="H549" s="113">
        <v>308819.03000000009</v>
      </c>
      <c r="I549" s="113">
        <v>308819.03000000009</v>
      </c>
      <c r="J549" s="113">
        <v>308819.03000000009</v>
      </c>
      <c r="K549" s="113">
        <v>405265.89000000007</v>
      </c>
      <c r="L549" s="113">
        <v>405265.89000000007</v>
      </c>
      <c r="M549" s="113">
        <v>405265.91000000009</v>
      </c>
      <c r="N549" s="113">
        <v>405265.91000000009</v>
      </c>
      <c r="O549" s="113">
        <v>405265.91000000009</v>
      </c>
      <c r="P549" s="113">
        <v>405266.26999999996</v>
      </c>
      <c r="Q549" s="113">
        <f t="shared" si="11"/>
        <v>4284510.0000000009</v>
      </c>
      <c r="R549" s="110"/>
      <c r="T549" s="108"/>
      <c r="U549" s="113">
        <f>IF($E$5=Master!$D$4,E549,
IF($F$5=Master!$D$4,SUM(E549:F549),
IF($G$5=Master!$D$4,SUM(E549:G549),
IF($H$5=Master!$D$4,SUM(E549:H549),
IF($I$5=Master!$D$4,SUM(E549:I549),
IF($J$5=Master!$D$4,SUM(E549:J549),
IF($K$5=Master!$D$4,SUM(E549:K549),
IF($L$5=Master!$D$4,SUM(E549:L549),
IF($M$5=Master!$D$4,SUM(E549:M549),
IF($N$5=Master!$D$4,SUM(E549:N549),
IF($O$5=Master!$D$4,SUM(E549:O549),
IF($P$5=Master!$D$4,SUM(E549:P549),0))))))))))))</f>
        <v>3068711.9100000006</v>
      </c>
      <c r="V549" s="110"/>
    </row>
    <row r="550" spans="2:22" x14ac:dyDescent="0.3">
      <c r="B550" s="108"/>
      <c r="C550" s="111" t="s">
        <v>302</v>
      </c>
      <c r="D550" s="112" t="s">
        <v>562</v>
      </c>
      <c r="E550" s="113">
        <v>6560.3099999999995</v>
      </c>
      <c r="F550" s="113">
        <v>6560.3099999999995</v>
      </c>
      <c r="G550" s="113">
        <v>6560.3099999999995</v>
      </c>
      <c r="H550" s="113">
        <v>6560.3099999999995</v>
      </c>
      <c r="I550" s="113">
        <v>6560.3099999999995</v>
      </c>
      <c r="J550" s="113">
        <v>6560.3399999999992</v>
      </c>
      <c r="K550" s="113">
        <v>6858.2900000000009</v>
      </c>
      <c r="L550" s="113">
        <v>6858.2500000000009</v>
      </c>
      <c r="M550" s="113">
        <v>6858.2400000000007</v>
      </c>
      <c r="N550" s="113">
        <v>6858.3000000000011</v>
      </c>
      <c r="O550" s="113">
        <v>6858.2900000000009</v>
      </c>
      <c r="P550" s="113">
        <v>6858.34</v>
      </c>
      <c r="Q550" s="113">
        <f t="shared" si="11"/>
        <v>80511.599999999977</v>
      </c>
      <c r="R550" s="110"/>
      <c r="T550" s="108"/>
      <c r="U550" s="113">
        <f>IF($E$5=Master!$D$4,E550,
IF($F$5=Master!$D$4,SUM(E550:F550),
IF($G$5=Master!$D$4,SUM(E550:G550),
IF($H$5=Master!$D$4,SUM(E550:H550),
IF($I$5=Master!$D$4,SUM(E550:I550),
IF($J$5=Master!$D$4,SUM(E550:J550),
IF($K$5=Master!$D$4,SUM(E550:K550),
IF($L$5=Master!$D$4,SUM(E550:L550),
IF($M$5=Master!$D$4,SUM(E550:M550),
IF($N$5=Master!$D$4,SUM(E550:N550),
IF($O$5=Master!$D$4,SUM(E550:O550),
IF($P$5=Master!$D$4,SUM(E550:P550),0))))))))))))</f>
        <v>59936.669999999991</v>
      </c>
      <c r="V550" s="110"/>
    </row>
    <row r="551" spans="2:22" x14ac:dyDescent="0.3">
      <c r="B551" s="108"/>
      <c r="C551" s="111" t="s">
        <v>303</v>
      </c>
      <c r="D551" s="112" t="s">
        <v>552</v>
      </c>
      <c r="E551" s="113">
        <v>96871.520000000033</v>
      </c>
      <c r="F551" s="113">
        <v>102054.52000000003</v>
      </c>
      <c r="G551" s="113">
        <v>113614.79000000004</v>
      </c>
      <c r="H551" s="113">
        <v>101943.45000000004</v>
      </c>
      <c r="I551" s="113">
        <v>97743.450000000041</v>
      </c>
      <c r="J551" s="113">
        <v>96944.670000000042</v>
      </c>
      <c r="K551" s="113">
        <v>118711.15000000002</v>
      </c>
      <c r="L551" s="113">
        <v>117193.11000000003</v>
      </c>
      <c r="M551" s="113">
        <v>109310.18000000002</v>
      </c>
      <c r="N551" s="113">
        <v>107333.91000000003</v>
      </c>
      <c r="O551" s="113">
        <v>257333.93</v>
      </c>
      <c r="P551" s="113">
        <v>258463.45</v>
      </c>
      <c r="Q551" s="113">
        <f t="shared" ref="Q551:Q572" si="12">SUM(E551:P551)</f>
        <v>1577518.1300000004</v>
      </c>
      <c r="R551" s="110"/>
      <c r="T551" s="108"/>
      <c r="U551" s="113">
        <f>IF($E$5=Master!$D$4,E551,
IF($F$5=Master!$D$4,SUM(E551:F551),
IF($G$5=Master!$D$4,SUM(E551:G551),
IF($H$5=Master!$D$4,SUM(E551:H551),
IF($I$5=Master!$D$4,SUM(E551:I551),
IF($J$5=Master!$D$4,SUM(E551:J551),
IF($K$5=Master!$D$4,SUM(E551:K551),
IF($L$5=Master!$D$4,SUM(E551:L551),
IF($M$5=Master!$D$4,SUM(E551:M551),
IF($N$5=Master!$D$4,SUM(E551:N551),
IF($O$5=Master!$D$4,SUM(E551:O551),
IF($P$5=Master!$D$4,SUM(E551:P551),0))))))))))))</f>
        <v>954386.84000000032</v>
      </c>
      <c r="V551" s="110"/>
    </row>
    <row r="552" spans="2:22" x14ac:dyDescent="0.3">
      <c r="B552" s="108"/>
      <c r="C552" s="111" t="s">
        <v>304</v>
      </c>
      <c r="D552" s="112" t="s">
        <v>563</v>
      </c>
      <c r="E552" s="113">
        <v>18333.34</v>
      </c>
      <c r="F552" s="113">
        <v>18333.34</v>
      </c>
      <c r="G552" s="113">
        <v>18333.330000000002</v>
      </c>
      <c r="H552" s="113">
        <v>18333.330000000002</v>
      </c>
      <c r="I552" s="113">
        <v>18333.330000000002</v>
      </c>
      <c r="J552" s="113">
        <v>18333.330000000002</v>
      </c>
      <c r="K552" s="113">
        <v>27500</v>
      </c>
      <c r="L552" s="113">
        <v>27500</v>
      </c>
      <c r="M552" s="113">
        <v>27500</v>
      </c>
      <c r="N552" s="113">
        <v>27500</v>
      </c>
      <c r="O552" s="113">
        <v>27500</v>
      </c>
      <c r="P552" s="113">
        <v>27500</v>
      </c>
      <c r="Q552" s="113">
        <f t="shared" si="12"/>
        <v>275000</v>
      </c>
      <c r="R552" s="110"/>
      <c r="T552" s="108"/>
      <c r="U552" s="113">
        <f>IF($E$5=Master!$D$4,E552,
IF($F$5=Master!$D$4,SUM(E552:F552),
IF($G$5=Master!$D$4,SUM(E552:G552),
IF($H$5=Master!$D$4,SUM(E552:H552),
IF($I$5=Master!$D$4,SUM(E552:I552),
IF($J$5=Master!$D$4,SUM(E552:J552),
IF($K$5=Master!$D$4,SUM(E552:K552),
IF($L$5=Master!$D$4,SUM(E552:L552),
IF($M$5=Master!$D$4,SUM(E552:M552),
IF($N$5=Master!$D$4,SUM(E552:N552),
IF($O$5=Master!$D$4,SUM(E552:O552),
IF($P$5=Master!$D$4,SUM(E552:P552),0))))))))))))</f>
        <v>192500</v>
      </c>
      <c r="V552" s="110"/>
    </row>
    <row r="553" spans="2:22" x14ac:dyDescent="0.3">
      <c r="B553" s="108"/>
      <c r="C553" s="111" t="s">
        <v>305</v>
      </c>
      <c r="D553" s="112" t="s">
        <v>564</v>
      </c>
      <c r="E553" s="113">
        <v>177895.67</v>
      </c>
      <c r="F553" s="113">
        <v>176895.67</v>
      </c>
      <c r="G553" s="113">
        <v>176795.67</v>
      </c>
      <c r="H553" s="113">
        <v>175695.67</v>
      </c>
      <c r="I553" s="113">
        <v>177695.67</v>
      </c>
      <c r="J553" s="113">
        <v>173695.69</v>
      </c>
      <c r="K553" s="113">
        <v>362594.12</v>
      </c>
      <c r="L553" s="113">
        <v>256554.21000000002</v>
      </c>
      <c r="M553" s="113">
        <v>256080.71000000002</v>
      </c>
      <c r="N553" s="113">
        <v>254080.71000000002</v>
      </c>
      <c r="O553" s="113">
        <v>254080.71000000002</v>
      </c>
      <c r="P553" s="113">
        <v>154079.44999999998</v>
      </c>
      <c r="Q553" s="113">
        <f t="shared" si="12"/>
        <v>2596143.9500000002</v>
      </c>
      <c r="R553" s="110"/>
      <c r="T553" s="108"/>
      <c r="U553" s="113">
        <f>IF($E$5=Master!$D$4,E553,
IF($F$5=Master!$D$4,SUM(E553:F553),
IF($G$5=Master!$D$4,SUM(E553:G553),
IF($H$5=Master!$D$4,SUM(E553:H553),
IF($I$5=Master!$D$4,SUM(E553:I553),
IF($J$5=Master!$D$4,SUM(E553:J553),
IF($K$5=Master!$D$4,SUM(E553:K553),
IF($L$5=Master!$D$4,SUM(E553:L553),
IF($M$5=Master!$D$4,SUM(E553:M553),
IF($N$5=Master!$D$4,SUM(E553:N553),
IF($O$5=Master!$D$4,SUM(E553:O553),
IF($P$5=Master!$D$4,SUM(E553:P553),0))))))))))))</f>
        <v>1933903.08</v>
      </c>
      <c r="V553" s="110"/>
    </row>
    <row r="554" spans="2:22" x14ac:dyDescent="0.3">
      <c r="B554" s="108"/>
      <c r="C554" s="111" t="s">
        <v>306</v>
      </c>
      <c r="D554" s="112" t="s">
        <v>565</v>
      </c>
      <c r="E554" s="113">
        <v>3561127.4000000004</v>
      </c>
      <c r="F554" s="113">
        <v>23532009.009999998</v>
      </c>
      <c r="G554" s="113">
        <v>23532009.009999998</v>
      </c>
      <c r="H554" s="113">
        <v>24088656.649999999</v>
      </c>
      <c r="I554" s="113">
        <v>23887009.009999998</v>
      </c>
      <c r="J554" s="113">
        <v>23937009.009999998</v>
      </c>
      <c r="K554" s="113">
        <v>28371514.990000002</v>
      </c>
      <c r="L554" s="113">
        <v>28164867.350000001</v>
      </c>
      <c r="M554" s="113">
        <v>28164867.350000001</v>
      </c>
      <c r="N554" s="113">
        <v>28321514.760000002</v>
      </c>
      <c r="O554" s="113">
        <v>28164867.450000003</v>
      </c>
      <c r="P554" s="113">
        <v>41133029.890000008</v>
      </c>
      <c r="Q554" s="113">
        <f t="shared" si="12"/>
        <v>304858481.87999994</v>
      </c>
      <c r="R554" s="110"/>
      <c r="T554" s="108"/>
      <c r="U554" s="113">
        <f>IF($E$5=Master!$D$4,E554,
IF($F$5=Master!$D$4,SUM(E554:F554),
IF($G$5=Master!$D$4,SUM(E554:G554),
IF($H$5=Master!$D$4,SUM(E554:H554),
IF($I$5=Master!$D$4,SUM(E554:I554),
IF($J$5=Master!$D$4,SUM(E554:J554),
IF($K$5=Master!$D$4,SUM(E554:K554),
IF($L$5=Master!$D$4,SUM(E554:L554),
IF($M$5=Master!$D$4,SUM(E554:M554),
IF($N$5=Master!$D$4,SUM(E554:N554),
IF($O$5=Master!$D$4,SUM(E554:O554),
IF($P$5=Master!$D$4,SUM(E554:P554),0))))))))))))</f>
        <v>207239069.77999997</v>
      </c>
      <c r="V554" s="110"/>
    </row>
    <row r="555" spans="2:22" x14ac:dyDescent="0.3">
      <c r="B555" s="108"/>
      <c r="C555" s="111" t="s">
        <v>307</v>
      </c>
      <c r="D555" s="112" t="s">
        <v>566</v>
      </c>
      <c r="E555" s="113">
        <v>2605000</v>
      </c>
      <c r="F555" s="113">
        <v>3582279.54</v>
      </c>
      <c r="G555" s="113">
        <v>4982279.54</v>
      </c>
      <c r="H555" s="113">
        <v>5422279.54</v>
      </c>
      <c r="I555" s="113">
        <v>5422279.54</v>
      </c>
      <c r="J555" s="113">
        <v>5722279.54</v>
      </c>
      <c r="K555" s="113">
        <v>5918946.21</v>
      </c>
      <c r="L555" s="113">
        <v>5918946.21</v>
      </c>
      <c r="M555" s="113">
        <v>5918946.21</v>
      </c>
      <c r="N555" s="113">
        <v>5918946.21</v>
      </c>
      <c r="O555" s="113">
        <v>5918946.21</v>
      </c>
      <c r="P555" s="113">
        <v>6336225.7300000004</v>
      </c>
      <c r="Q555" s="113">
        <f t="shared" si="12"/>
        <v>63667354.480000004</v>
      </c>
      <c r="R555" s="110"/>
      <c r="T555" s="108"/>
      <c r="U555" s="113">
        <f>IF($E$5=Master!$D$4,E555,
IF($F$5=Master!$D$4,SUM(E555:F555),
IF($G$5=Master!$D$4,SUM(E555:G555),
IF($H$5=Master!$D$4,SUM(E555:H555),
IF($I$5=Master!$D$4,SUM(E555:I555),
IF($J$5=Master!$D$4,SUM(E555:J555),
IF($K$5=Master!$D$4,SUM(E555:K555),
IF($L$5=Master!$D$4,SUM(E555:L555),
IF($M$5=Master!$D$4,SUM(E555:M555),
IF($N$5=Master!$D$4,SUM(E555:N555),
IF($O$5=Master!$D$4,SUM(E555:O555),
IF($P$5=Master!$D$4,SUM(E555:P555),0))))))))))))</f>
        <v>45493236.329999998</v>
      </c>
      <c r="V555" s="110"/>
    </row>
    <row r="556" spans="2:22" x14ac:dyDescent="0.3">
      <c r="B556" s="108"/>
      <c r="C556" s="111" t="s">
        <v>308</v>
      </c>
      <c r="D556" s="112" t="s">
        <v>567</v>
      </c>
      <c r="E556" s="113">
        <v>892680.46</v>
      </c>
      <c r="F556" s="113">
        <v>626718.06999999995</v>
      </c>
      <c r="G556" s="113">
        <v>724262.07</v>
      </c>
      <c r="H556" s="113">
        <v>771762.07</v>
      </c>
      <c r="I556" s="113">
        <v>719962.07</v>
      </c>
      <c r="J556" s="113">
        <v>862346.66999999993</v>
      </c>
      <c r="K556" s="113">
        <v>908276.15999999992</v>
      </c>
      <c r="L556" s="113">
        <v>908276.15999999992</v>
      </c>
      <c r="M556" s="113">
        <v>905526.16999999993</v>
      </c>
      <c r="N556" s="113">
        <v>905426.16999999993</v>
      </c>
      <c r="O556" s="113">
        <v>893686.17999999982</v>
      </c>
      <c r="P556" s="113">
        <v>873686.73</v>
      </c>
      <c r="Q556" s="113">
        <f t="shared" si="12"/>
        <v>9992608.9800000004</v>
      </c>
      <c r="R556" s="110"/>
      <c r="T556" s="108"/>
      <c r="U556" s="113">
        <f>IF($E$5=Master!$D$4,E556,
IF($F$5=Master!$D$4,SUM(E556:F556),
IF($G$5=Master!$D$4,SUM(E556:G556),
IF($H$5=Master!$D$4,SUM(E556:H556),
IF($I$5=Master!$D$4,SUM(E556:I556),
IF($J$5=Master!$D$4,SUM(E556:J556),
IF($K$5=Master!$D$4,SUM(E556:K556),
IF($L$5=Master!$D$4,SUM(E556:L556),
IF($M$5=Master!$D$4,SUM(E556:M556),
IF($N$5=Master!$D$4,SUM(E556:N556),
IF($O$5=Master!$D$4,SUM(E556:O556),
IF($P$5=Master!$D$4,SUM(E556:P556),0))))))))))))</f>
        <v>7319809.8999999994</v>
      </c>
      <c r="V556" s="110"/>
    </row>
    <row r="557" spans="2:22" x14ac:dyDescent="0.3">
      <c r="B557" s="108"/>
      <c r="C557" s="111" t="s">
        <v>309</v>
      </c>
      <c r="D557" s="112" t="s">
        <v>568</v>
      </c>
      <c r="E557" s="113">
        <v>262980.66000000003</v>
      </c>
      <c r="F557" s="113">
        <v>613366.32000000007</v>
      </c>
      <c r="G557" s="113">
        <v>613366.32000000007</v>
      </c>
      <c r="H557" s="113">
        <v>724270.05</v>
      </c>
      <c r="I557" s="113">
        <v>713366.32000000007</v>
      </c>
      <c r="J557" s="113">
        <v>763366.32000000007</v>
      </c>
      <c r="K557" s="113">
        <v>799270.05</v>
      </c>
      <c r="L557" s="113">
        <v>788366.32000000007</v>
      </c>
      <c r="M557" s="113">
        <v>788366.32000000007</v>
      </c>
      <c r="N557" s="113">
        <v>799270.05</v>
      </c>
      <c r="O557" s="113">
        <v>788366.32000000007</v>
      </c>
      <c r="P557" s="113">
        <v>1002366.1799999999</v>
      </c>
      <c r="Q557" s="113">
        <f t="shared" si="12"/>
        <v>8656721.2300000023</v>
      </c>
      <c r="R557" s="110"/>
      <c r="T557" s="108"/>
      <c r="U557" s="113">
        <f>IF($E$5=Master!$D$4,E557,
IF($F$5=Master!$D$4,SUM(E557:F557),
IF($G$5=Master!$D$4,SUM(E557:G557),
IF($H$5=Master!$D$4,SUM(E557:H557),
IF($I$5=Master!$D$4,SUM(E557:I557),
IF($J$5=Master!$D$4,SUM(E557:J557),
IF($K$5=Master!$D$4,SUM(E557:K557),
IF($L$5=Master!$D$4,SUM(E557:L557),
IF($M$5=Master!$D$4,SUM(E557:M557),
IF($N$5=Master!$D$4,SUM(E557:N557),
IF($O$5=Master!$D$4,SUM(E557:O557),
IF($P$5=Master!$D$4,SUM(E557:P557),0))))))))))))</f>
        <v>6066718.6800000016</v>
      </c>
      <c r="V557" s="110"/>
    </row>
    <row r="558" spans="2:22" x14ac:dyDescent="0.3">
      <c r="B558" s="108"/>
      <c r="C558" s="111" t="s">
        <v>310</v>
      </c>
      <c r="D558" s="112" t="s">
        <v>569</v>
      </c>
      <c r="E558" s="113">
        <v>765179.52999999956</v>
      </c>
      <c r="F558" s="113">
        <v>765179.32999999984</v>
      </c>
      <c r="G558" s="113">
        <v>765179.32999999984</v>
      </c>
      <c r="H558" s="113">
        <v>765179.32999999984</v>
      </c>
      <c r="I558" s="113">
        <v>765179.32999999984</v>
      </c>
      <c r="J558" s="113">
        <v>765179.32999999984</v>
      </c>
      <c r="K558" s="113">
        <v>1029088.3299999997</v>
      </c>
      <c r="L558" s="113">
        <v>1029088.3699999996</v>
      </c>
      <c r="M558" s="113">
        <v>1029088.3699999996</v>
      </c>
      <c r="N558" s="113">
        <v>1029088.3699999996</v>
      </c>
      <c r="O558" s="113">
        <v>1029088.3699999996</v>
      </c>
      <c r="P558" s="113">
        <v>1029089.0100000001</v>
      </c>
      <c r="Q558" s="113">
        <f t="shared" si="12"/>
        <v>10765606.999999996</v>
      </c>
      <c r="R558" s="110"/>
      <c r="T558" s="108"/>
      <c r="U558" s="113">
        <f>IF($E$5=Master!$D$4,E558,
IF($F$5=Master!$D$4,SUM(E558:F558),
IF($G$5=Master!$D$4,SUM(E558:G558),
IF($H$5=Master!$D$4,SUM(E558:H558),
IF($I$5=Master!$D$4,SUM(E558:I558),
IF($J$5=Master!$D$4,SUM(E558:J558),
IF($K$5=Master!$D$4,SUM(E558:K558),
IF($L$5=Master!$D$4,SUM(E558:L558),
IF($M$5=Master!$D$4,SUM(E558:M558),
IF($N$5=Master!$D$4,SUM(E558:N558),
IF($O$5=Master!$D$4,SUM(E558:O558),
IF($P$5=Master!$D$4,SUM(E558:P558),0))))))))))))</f>
        <v>7678341.2499999981</v>
      </c>
      <c r="V558" s="110"/>
    </row>
    <row r="559" spans="2:22" x14ac:dyDescent="0.3">
      <c r="B559" s="108"/>
      <c r="C559" s="111" t="s">
        <v>311</v>
      </c>
      <c r="D559" s="112" t="s">
        <v>570</v>
      </c>
      <c r="E559" s="113">
        <v>42749</v>
      </c>
      <c r="F559" s="113">
        <v>42749</v>
      </c>
      <c r="G559" s="113">
        <v>42749</v>
      </c>
      <c r="H559" s="113">
        <v>42749</v>
      </c>
      <c r="I559" s="113">
        <v>42749</v>
      </c>
      <c r="J559" s="113">
        <v>42749</v>
      </c>
      <c r="K559" s="113">
        <v>59034.25</v>
      </c>
      <c r="L559" s="113">
        <v>59034.35</v>
      </c>
      <c r="M559" s="113">
        <v>59034.35</v>
      </c>
      <c r="N559" s="113">
        <v>59034.35</v>
      </c>
      <c r="O559" s="113">
        <v>59034.35</v>
      </c>
      <c r="P559" s="113">
        <v>59034.35</v>
      </c>
      <c r="Q559" s="113">
        <f t="shared" si="12"/>
        <v>610699.99999999988</v>
      </c>
      <c r="R559" s="110"/>
      <c r="T559" s="108"/>
      <c r="U559" s="113">
        <f>IF($E$5=Master!$D$4,E559,
IF($F$5=Master!$D$4,SUM(E559:F559),
IF($G$5=Master!$D$4,SUM(E559:G559),
IF($H$5=Master!$D$4,SUM(E559:H559),
IF($I$5=Master!$D$4,SUM(E559:I559),
IF($J$5=Master!$D$4,SUM(E559:J559),
IF($K$5=Master!$D$4,SUM(E559:K559),
IF($L$5=Master!$D$4,SUM(E559:L559),
IF($M$5=Master!$D$4,SUM(E559:M559),
IF($N$5=Master!$D$4,SUM(E559:N559),
IF($O$5=Master!$D$4,SUM(E559:O559),
IF($P$5=Master!$D$4,SUM(E559:P559),0))))))))))))</f>
        <v>433596.94999999995</v>
      </c>
      <c r="V559" s="110"/>
    </row>
    <row r="560" spans="2:22" x14ac:dyDescent="0.3">
      <c r="B560" s="108"/>
      <c r="C560" s="111" t="s">
        <v>312</v>
      </c>
      <c r="D560" s="112" t="s">
        <v>571</v>
      </c>
      <c r="E560" s="113">
        <v>167031.04999999999</v>
      </c>
      <c r="F560" s="113">
        <v>192690.57</v>
      </c>
      <c r="G560" s="113">
        <v>135053.60999999996</v>
      </c>
      <c r="H560" s="113">
        <v>129646.91999999998</v>
      </c>
      <c r="I560" s="113">
        <v>126363.77999999998</v>
      </c>
      <c r="J560" s="113">
        <v>125663.89999999998</v>
      </c>
      <c r="K560" s="113">
        <v>242181.88</v>
      </c>
      <c r="L560" s="113">
        <v>241481.88</v>
      </c>
      <c r="M560" s="113">
        <v>239598.88</v>
      </c>
      <c r="N560" s="113">
        <v>237398.87999999998</v>
      </c>
      <c r="O560" s="113">
        <v>185398.91999999998</v>
      </c>
      <c r="P560" s="113">
        <v>182689.23</v>
      </c>
      <c r="Q560" s="113">
        <f t="shared" si="12"/>
        <v>2205199.4999999995</v>
      </c>
      <c r="R560" s="110"/>
      <c r="T560" s="108"/>
      <c r="U560" s="113">
        <f>IF($E$5=Master!$D$4,E560,
IF($F$5=Master!$D$4,SUM(E560:F560),
IF($G$5=Master!$D$4,SUM(E560:G560),
IF($H$5=Master!$D$4,SUM(E560:H560),
IF($I$5=Master!$D$4,SUM(E560:I560),
IF($J$5=Master!$D$4,SUM(E560:J560),
IF($K$5=Master!$D$4,SUM(E560:K560),
IF($L$5=Master!$D$4,SUM(E560:L560),
IF($M$5=Master!$D$4,SUM(E560:M560),
IF($N$5=Master!$D$4,SUM(E560:N560),
IF($O$5=Master!$D$4,SUM(E560:O560),
IF($P$5=Master!$D$4,SUM(E560:P560),0))))))))))))</f>
        <v>1599712.4699999997</v>
      </c>
      <c r="V560" s="110"/>
    </row>
    <row r="561" spans="2:22" x14ac:dyDescent="0.3">
      <c r="B561" s="108"/>
      <c r="C561" s="111" t="s">
        <v>313</v>
      </c>
      <c r="D561" s="112" t="s">
        <v>572</v>
      </c>
      <c r="E561" s="113">
        <v>44272263.759999998</v>
      </c>
      <c r="F561" s="113">
        <v>44134376.219999999</v>
      </c>
      <c r="G561" s="113">
        <v>44134376.219999999</v>
      </c>
      <c r="H561" s="113">
        <v>44134376.219999999</v>
      </c>
      <c r="I561" s="113">
        <v>44134376.219999999</v>
      </c>
      <c r="J561" s="113">
        <v>44134376.219999999</v>
      </c>
      <c r="K561" s="113">
        <v>44134376.219999999</v>
      </c>
      <c r="L561" s="113">
        <v>44134376.219999999</v>
      </c>
      <c r="M561" s="113">
        <v>44134376.219999999</v>
      </c>
      <c r="N561" s="113">
        <v>44134376.129999995</v>
      </c>
      <c r="O561" s="113">
        <v>44134376.219999999</v>
      </c>
      <c r="P561" s="113">
        <v>44134376.160000004</v>
      </c>
      <c r="Q561" s="113">
        <f t="shared" si="12"/>
        <v>529750402.03000003</v>
      </c>
      <c r="R561" s="110"/>
      <c r="T561" s="108"/>
      <c r="U561" s="113">
        <f>IF($E$5=Master!$D$4,E561,
IF($F$5=Master!$D$4,SUM(E561:F561),
IF($G$5=Master!$D$4,SUM(E561:G561),
IF($H$5=Master!$D$4,SUM(E561:H561),
IF($I$5=Master!$D$4,SUM(E561:I561),
IF($J$5=Master!$D$4,SUM(E561:J561),
IF($K$5=Master!$D$4,SUM(E561:K561),
IF($L$5=Master!$D$4,SUM(E561:L561),
IF($M$5=Master!$D$4,SUM(E561:M561),
IF($N$5=Master!$D$4,SUM(E561:N561),
IF($O$5=Master!$D$4,SUM(E561:O561),
IF($P$5=Master!$D$4,SUM(E561:P561),0))))))))))))</f>
        <v>397347273.51999998</v>
      </c>
      <c r="V561" s="110"/>
    </row>
    <row r="562" spans="2:22" x14ac:dyDescent="0.3">
      <c r="B562" s="108"/>
      <c r="C562" s="111" t="s">
        <v>314</v>
      </c>
      <c r="D562" s="112" t="s">
        <v>573</v>
      </c>
      <c r="E562" s="113">
        <v>191999.99</v>
      </c>
      <c r="F562" s="113">
        <v>191999.99</v>
      </c>
      <c r="G562" s="113">
        <v>191999.99</v>
      </c>
      <c r="H562" s="113">
        <v>191999.99</v>
      </c>
      <c r="I562" s="113">
        <v>191999.99</v>
      </c>
      <c r="J562" s="113">
        <v>192000.05000000002</v>
      </c>
      <c r="K562" s="113">
        <v>288000</v>
      </c>
      <c r="L562" s="113">
        <v>288000</v>
      </c>
      <c r="M562" s="113">
        <v>288000</v>
      </c>
      <c r="N562" s="113">
        <v>288000</v>
      </c>
      <c r="O562" s="113">
        <v>288000</v>
      </c>
      <c r="P562" s="113">
        <v>288000</v>
      </c>
      <c r="Q562" s="113">
        <f t="shared" si="12"/>
        <v>2880000</v>
      </c>
      <c r="R562" s="110"/>
      <c r="T562" s="108"/>
      <c r="U562" s="113">
        <f>IF($E$5=Master!$D$4,E562,
IF($F$5=Master!$D$4,SUM(E562:F562),
IF($G$5=Master!$D$4,SUM(E562:G562),
IF($H$5=Master!$D$4,SUM(E562:H562),
IF($I$5=Master!$D$4,SUM(E562:I562),
IF($J$5=Master!$D$4,SUM(E562:J562),
IF($K$5=Master!$D$4,SUM(E562:K562),
IF($L$5=Master!$D$4,SUM(E562:L562),
IF($M$5=Master!$D$4,SUM(E562:M562),
IF($N$5=Master!$D$4,SUM(E562:N562),
IF($O$5=Master!$D$4,SUM(E562:O562),
IF($P$5=Master!$D$4,SUM(E562:P562),0))))))))))))</f>
        <v>2016000</v>
      </c>
      <c r="V562" s="110"/>
    </row>
    <row r="563" spans="2:22" x14ac:dyDescent="0.3">
      <c r="B563" s="108"/>
      <c r="C563" s="111" t="s">
        <v>315</v>
      </c>
      <c r="D563" s="112" t="s">
        <v>574</v>
      </c>
      <c r="E563" s="113">
        <v>375984.65000000014</v>
      </c>
      <c r="F563" s="113">
        <v>371984.65000000014</v>
      </c>
      <c r="G563" s="113">
        <v>374504.65000000014</v>
      </c>
      <c r="H563" s="113">
        <v>371984.65000000014</v>
      </c>
      <c r="I563" s="113">
        <v>373464.63000000012</v>
      </c>
      <c r="J563" s="113">
        <v>371984.57000000007</v>
      </c>
      <c r="K563" s="113">
        <v>446037.14000000013</v>
      </c>
      <c r="L563" s="113">
        <v>446037.00000000006</v>
      </c>
      <c r="M563" s="113">
        <v>446036.98000000004</v>
      </c>
      <c r="N563" s="113">
        <v>446036.98000000004</v>
      </c>
      <c r="O563" s="113">
        <v>446036.98000000004</v>
      </c>
      <c r="P563" s="113">
        <v>446037.0799999999</v>
      </c>
      <c r="Q563" s="113">
        <f t="shared" si="12"/>
        <v>4916129.9600000009</v>
      </c>
      <c r="R563" s="110"/>
      <c r="T563" s="108"/>
      <c r="U563" s="113">
        <f>IF($E$5=Master!$D$4,E563,
IF($F$5=Master!$D$4,SUM(E563:F563),
IF($G$5=Master!$D$4,SUM(E563:G563),
IF($H$5=Master!$D$4,SUM(E563:H563),
IF($I$5=Master!$D$4,SUM(E563:I563),
IF($J$5=Master!$D$4,SUM(E563:J563),
IF($K$5=Master!$D$4,SUM(E563:K563),
IF($L$5=Master!$D$4,SUM(E563:L563),
IF($M$5=Master!$D$4,SUM(E563:M563),
IF($N$5=Master!$D$4,SUM(E563:N563),
IF($O$5=Master!$D$4,SUM(E563:O563),
IF($P$5=Master!$D$4,SUM(E563:P563),0))))))))))))</f>
        <v>3578018.9200000009</v>
      </c>
      <c r="V563" s="110"/>
    </row>
    <row r="564" spans="2:22" x14ac:dyDescent="0.3">
      <c r="B564" s="108"/>
      <c r="C564" s="111" t="s">
        <v>316</v>
      </c>
      <c r="D564" s="112" t="s">
        <v>574</v>
      </c>
      <c r="E564" s="113">
        <v>0</v>
      </c>
      <c r="F564" s="113">
        <v>0</v>
      </c>
      <c r="G564" s="113">
        <v>0</v>
      </c>
      <c r="H564" s="113">
        <v>0</v>
      </c>
      <c r="I564" s="113">
        <v>0</v>
      </c>
      <c r="J564" s="113">
        <v>0</v>
      </c>
      <c r="K564" s="113">
        <v>0</v>
      </c>
      <c r="L564" s="113">
        <v>0</v>
      </c>
      <c r="M564" s="113">
        <v>0</v>
      </c>
      <c r="N564" s="113">
        <v>0</v>
      </c>
      <c r="O564" s="113">
        <v>0</v>
      </c>
      <c r="P564" s="113">
        <v>0</v>
      </c>
      <c r="Q564" s="113">
        <f t="shared" si="12"/>
        <v>0</v>
      </c>
      <c r="R564" s="110"/>
      <c r="T564" s="108"/>
      <c r="U564" s="113">
        <f>IF($E$5=Master!$D$4,E564,
IF($F$5=Master!$D$4,SUM(E564:F564),
IF($G$5=Master!$D$4,SUM(E564:G564),
IF($H$5=Master!$D$4,SUM(E564:H564),
IF($I$5=Master!$D$4,SUM(E564:I564),
IF($J$5=Master!$D$4,SUM(E564:J564),
IF($K$5=Master!$D$4,SUM(E564:K564),
IF($L$5=Master!$D$4,SUM(E564:L564),
IF($M$5=Master!$D$4,SUM(E564:M564),
IF($N$5=Master!$D$4,SUM(E564:N564),
IF($O$5=Master!$D$4,SUM(E564:O564),
IF($P$5=Master!$D$4,SUM(E564:P564),0))))))))))))</f>
        <v>0</v>
      </c>
      <c r="V564" s="110"/>
    </row>
    <row r="565" spans="2:22" x14ac:dyDescent="0.3">
      <c r="B565" s="108"/>
      <c r="C565" s="111" t="s">
        <v>317</v>
      </c>
      <c r="D565" s="112" t="s">
        <v>575</v>
      </c>
      <c r="E565" s="113">
        <v>41666.67</v>
      </c>
      <c r="F565" s="113">
        <v>41666.67</v>
      </c>
      <c r="G565" s="113">
        <v>41666.67</v>
      </c>
      <c r="H565" s="113">
        <v>41666.67</v>
      </c>
      <c r="I565" s="113">
        <v>41666.67</v>
      </c>
      <c r="J565" s="113">
        <v>41666.67</v>
      </c>
      <c r="K565" s="113">
        <v>41666.67</v>
      </c>
      <c r="L565" s="113">
        <v>41666.67</v>
      </c>
      <c r="M565" s="113">
        <v>41666.67</v>
      </c>
      <c r="N565" s="113">
        <v>41666.67</v>
      </c>
      <c r="O565" s="113">
        <v>41666.67</v>
      </c>
      <c r="P565" s="113">
        <v>41666.629999999997</v>
      </c>
      <c r="Q565" s="113">
        <f t="shared" si="12"/>
        <v>499999.99999999988</v>
      </c>
      <c r="R565" s="110"/>
      <c r="T565" s="108"/>
      <c r="U565" s="113">
        <f>IF($E$5=Master!$D$4,E565,
IF($F$5=Master!$D$4,SUM(E565:F565),
IF($G$5=Master!$D$4,SUM(E565:G565),
IF($H$5=Master!$D$4,SUM(E565:H565),
IF($I$5=Master!$D$4,SUM(E565:I565),
IF($J$5=Master!$D$4,SUM(E565:J565),
IF($K$5=Master!$D$4,SUM(E565:K565),
IF($L$5=Master!$D$4,SUM(E565:L565),
IF($M$5=Master!$D$4,SUM(E565:M565),
IF($N$5=Master!$D$4,SUM(E565:N565),
IF($O$5=Master!$D$4,SUM(E565:O565),
IF($P$5=Master!$D$4,SUM(E565:P565),0))))))))))))</f>
        <v>375000.02999999991</v>
      </c>
      <c r="V565" s="110"/>
    </row>
    <row r="566" spans="2:22" x14ac:dyDescent="0.3">
      <c r="B566" s="108"/>
      <c r="C566" s="111" t="s">
        <v>318</v>
      </c>
      <c r="D566" s="112" t="s">
        <v>576</v>
      </c>
      <c r="E566" s="113">
        <v>1254304.8400000008</v>
      </c>
      <c r="F566" s="113">
        <v>1192604.0500000005</v>
      </c>
      <c r="G566" s="113">
        <v>1229081.4700000004</v>
      </c>
      <c r="H566" s="113">
        <v>1229027.5400000007</v>
      </c>
      <c r="I566" s="113">
        <v>1224024.7600000007</v>
      </c>
      <c r="J566" s="113">
        <v>1223437.49</v>
      </c>
      <c r="K566" s="113">
        <v>1260068.6100000008</v>
      </c>
      <c r="L566" s="113">
        <v>1253898.4000000011</v>
      </c>
      <c r="M566" s="113">
        <v>1253898.290000001</v>
      </c>
      <c r="N566" s="113">
        <v>1253898.290000001</v>
      </c>
      <c r="O566" s="113">
        <v>1253898.6300000011</v>
      </c>
      <c r="P566" s="113">
        <v>1253900.4000000008</v>
      </c>
      <c r="Q566" s="113">
        <f t="shared" si="12"/>
        <v>14882042.770000009</v>
      </c>
      <c r="R566" s="110"/>
      <c r="T566" s="108"/>
      <c r="U566" s="113">
        <f>IF($E$5=Master!$D$4,E566,
IF($F$5=Master!$D$4,SUM(E566:F566),
IF($G$5=Master!$D$4,SUM(E566:G566),
IF($H$5=Master!$D$4,SUM(E566:H566),
IF($I$5=Master!$D$4,SUM(E566:I566),
IF($J$5=Master!$D$4,SUM(E566:J566),
IF($K$5=Master!$D$4,SUM(E566:K566),
IF($L$5=Master!$D$4,SUM(E566:L566),
IF($M$5=Master!$D$4,SUM(E566:M566),
IF($N$5=Master!$D$4,SUM(E566:N566),
IF($O$5=Master!$D$4,SUM(E566:O566),
IF($P$5=Master!$D$4,SUM(E566:P566),0))))))))))))</f>
        <v>11120345.450000007</v>
      </c>
      <c r="V566" s="110"/>
    </row>
    <row r="567" spans="2:22" x14ac:dyDescent="0.3">
      <c r="B567" s="108"/>
      <c r="C567" s="111" t="s">
        <v>319</v>
      </c>
      <c r="D567" s="112" t="s">
        <v>577</v>
      </c>
      <c r="E567" s="113">
        <v>16528649.639999999</v>
      </c>
      <c r="F567" s="113">
        <v>16874371.039999988</v>
      </c>
      <c r="G567" s="113">
        <v>16524107.65</v>
      </c>
      <c r="H567" s="113">
        <v>16380385.540000001</v>
      </c>
      <c r="I567" s="113">
        <v>16440718.890000001</v>
      </c>
      <c r="J567" s="113">
        <v>16440719.17</v>
      </c>
      <c r="K567" s="113">
        <v>16673548.140000001</v>
      </c>
      <c r="L567" s="113">
        <v>16784548.169999998</v>
      </c>
      <c r="M567" s="113">
        <v>16813548.169999998</v>
      </c>
      <c r="N567" s="113">
        <v>16851881.509999998</v>
      </c>
      <c r="O567" s="113">
        <v>16911339.399999995</v>
      </c>
      <c r="P567" s="113">
        <v>16771340.929999996</v>
      </c>
      <c r="Q567" s="113">
        <f t="shared" si="12"/>
        <v>199995158.25</v>
      </c>
      <c r="R567" s="110"/>
      <c r="T567" s="108"/>
      <c r="U567" s="113">
        <f>IF($E$5=Master!$D$4,E567,
IF($F$5=Master!$D$4,SUM(E567:F567),
IF($G$5=Master!$D$4,SUM(E567:G567),
IF($H$5=Master!$D$4,SUM(E567:H567),
IF($I$5=Master!$D$4,SUM(E567:I567),
IF($J$5=Master!$D$4,SUM(E567:J567),
IF($K$5=Master!$D$4,SUM(E567:K567),
IF($L$5=Master!$D$4,SUM(E567:L567),
IF($M$5=Master!$D$4,SUM(E567:M567),
IF($N$5=Master!$D$4,SUM(E567:N567),
IF($O$5=Master!$D$4,SUM(E567:O567),
IF($P$5=Master!$D$4,SUM(E567:P567),0))))))))))))</f>
        <v>149460596.41</v>
      </c>
      <c r="V567" s="110"/>
    </row>
    <row r="568" spans="2:22" x14ac:dyDescent="0.3">
      <c r="B568" s="108"/>
      <c r="C568" s="111" t="s">
        <v>320</v>
      </c>
      <c r="D568" s="112" t="s">
        <v>578</v>
      </c>
      <c r="E568" s="113">
        <v>5416.52</v>
      </c>
      <c r="F568" s="113">
        <v>5580.1500000000005</v>
      </c>
      <c r="G568" s="113">
        <v>5680.1500000000005</v>
      </c>
      <c r="H568" s="113">
        <v>5680.1500000000005</v>
      </c>
      <c r="I568" s="113">
        <v>5580.1500000000005</v>
      </c>
      <c r="J568" s="113">
        <v>5580.1500000000005</v>
      </c>
      <c r="K568" s="113">
        <v>6963.9000000000005</v>
      </c>
      <c r="L568" s="113">
        <v>6813.9000000000005</v>
      </c>
      <c r="M568" s="113">
        <v>9513.9000000000015</v>
      </c>
      <c r="N568" s="113">
        <v>7463.9000000000005</v>
      </c>
      <c r="O568" s="113">
        <v>7063.6</v>
      </c>
      <c r="P568" s="113">
        <v>7064.2800000000007</v>
      </c>
      <c r="Q568" s="113">
        <f t="shared" si="12"/>
        <v>78400.750000000015</v>
      </c>
      <c r="R568" s="110"/>
      <c r="T568" s="108"/>
      <c r="U568" s="113">
        <f>IF($E$5=Master!$D$4,E568,
IF($F$5=Master!$D$4,SUM(E568:F568),
IF($G$5=Master!$D$4,SUM(E568:G568),
IF($H$5=Master!$D$4,SUM(E568:H568),
IF($I$5=Master!$D$4,SUM(E568:I568),
IF($J$5=Master!$D$4,SUM(E568:J568),
IF($K$5=Master!$D$4,SUM(E568:K568),
IF($L$5=Master!$D$4,SUM(E568:L568),
IF($M$5=Master!$D$4,SUM(E568:M568),
IF($N$5=Master!$D$4,SUM(E568:N568),
IF($O$5=Master!$D$4,SUM(E568:O568),
IF($P$5=Master!$D$4,SUM(E568:P568),0))))))))))))</f>
        <v>56808.970000000008</v>
      </c>
      <c r="V568" s="110"/>
    </row>
    <row r="569" spans="2:22" x14ac:dyDescent="0.3">
      <c r="B569" s="108"/>
      <c r="C569" s="111" t="s">
        <v>321</v>
      </c>
      <c r="D569" s="112" t="s">
        <v>579</v>
      </c>
      <c r="E569" s="113">
        <v>24557.52</v>
      </c>
      <c r="F569" s="113">
        <v>24557.52</v>
      </c>
      <c r="G569" s="113">
        <v>24557.52</v>
      </c>
      <c r="H569" s="113">
        <v>24557.52</v>
      </c>
      <c r="I569" s="113">
        <v>24557.52</v>
      </c>
      <c r="J569" s="113">
        <v>24557.480000000007</v>
      </c>
      <c r="K569" s="113">
        <v>26620.43</v>
      </c>
      <c r="L569" s="113">
        <v>26620.42</v>
      </c>
      <c r="M569" s="113">
        <v>26620.43</v>
      </c>
      <c r="N569" s="113">
        <v>26620.43</v>
      </c>
      <c r="O569" s="113">
        <v>26620.43</v>
      </c>
      <c r="P569" s="113">
        <v>26620.620000000003</v>
      </c>
      <c r="Q569" s="113">
        <f t="shared" si="12"/>
        <v>307067.83999999997</v>
      </c>
      <c r="R569" s="110"/>
      <c r="T569" s="108"/>
      <c r="U569" s="113">
        <f>IF($E$5=Master!$D$4,E569,
IF($F$5=Master!$D$4,SUM(E569:F569),
IF($G$5=Master!$D$4,SUM(E569:G569),
IF($H$5=Master!$D$4,SUM(E569:H569),
IF($I$5=Master!$D$4,SUM(E569:I569),
IF($J$5=Master!$D$4,SUM(E569:J569),
IF($K$5=Master!$D$4,SUM(E569:K569),
IF($L$5=Master!$D$4,SUM(E569:L569),
IF($M$5=Master!$D$4,SUM(E569:M569),
IF($N$5=Master!$D$4,SUM(E569:N569),
IF($O$5=Master!$D$4,SUM(E569:O569),
IF($P$5=Master!$D$4,SUM(E569:P569),0))))))))))))</f>
        <v>227206.36</v>
      </c>
      <c r="V569" s="110"/>
    </row>
    <row r="570" spans="2:22" x14ac:dyDescent="0.3">
      <c r="B570" s="108"/>
      <c r="C570" s="111" t="s">
        <v>322</v>
      </c>
      <c r="D570" s="112" t="s">
        <v>580</v>
      </c>
      <c r="E570" s="113">
        <v>39272.699999999997</v>
      </c>
      <c r="F570" s="113">
        <v>39272.699999999997</v>
      </c>
      <c r="G570" s="113">
        <v>39272.699999999997</v>
      </c>
      <c r="H570" s="113">
        <v>39272.699999999997</v>
      </c>
      <c r="I570" s="113">
        <v>39272.699999999997</v>
      </c>
      <c r="J570" s="113">
        <v>39272.699999999997</v>
      </c>
      <c r="K570" s="113">
        <v>39272.699999999997</v>
      </c>
      <c r="L570" s="113">
        <v>39272.699999999997</v>
      </c>
      <c r="M570" s="113">
        <v>39272.699999999997</v>
      </c>
      <c r="N570" s="113">
        <v>39272.699999999997</v>
      </c>
      <c r="O570" s="113">
        <v>39272.699999999997</v>
      </c>
      <c r="P570" s="113">
        <v>39272.729999999996</v>
      </c>
      <c r="Q570" s="113">
        <f t="shared" si="12"/>
        <v>471272.43000000005</v>
      </c>
      <c r="R570" s="110"/>
      <c r="T570" s="108"/>
      <c r="U570" s="113">
        <f>IF($E$5=Master!$D$4,E570,
IF($F$5=Master!$D$4,SUM(E570:F570),
IF($G$5=Master!$D$4,SUM(E570:G570),
IF($H$5=Master!$D$4,SUM(E570:H570),
IF($I$5=Master!$D$4,SUM(E570:I570),
IF($J$5=Master!$D$4,SUM(E570:J570),
IF($K$5=Master!$D$4,SUM(E570:K570),
IF($L$5=Master!$D$4,SUM(E570:L570),
IF($M$5=Master!$D$4,SUM(E570:M570),
IF($N$5=Master!$D$4,SUM(E570:N570),
IF($O$5=Master!$D$4,SUM(E570:O570),
IF($P$5=Master!$D$4,SUM(E570:P570),0))))))))))))</f>
        <v>353454.30000000005</v>
      </c>
      <c r="V570" s="110"/>
    </row>
    <row r="571" spans="2:22" x14ac:dyDescent="0.3">
      <c r="B571" s="108"/>
      <c r="C571" s="111" t="s">
        <v>323</v>
      </c>
      <c r="D571" s="112" t="s">
        <v>581</v>
      </c>
      <c r="E571" s="113">
        <v>76314.06</v>
      </c>
      <c r="F571" s="113">
        <v>76314.02</v>
      </c>
      <c r="G571" s="113">
        <v>76314.02</v>
      </c>
      <c r="H571" s="113">
        <v>76314.02</v>
      </c>
      <c r="I571" s="113">
        <v>76314.02</v>
      </c>
      <c r="J571" s="113">
        <v>76314.02</v>
      </c>
      <c r="K571" s="113">
        <v>105385.96</v>
      </c>
      <c r="L571" s="113">
        <v>105385.96</v>
      </c>
      <c r="M571" s="113">
        <v>105385.96</v>
      </c>
      <c r="N571" s="113">
        <v>105385.96</v>
      </c>
      <c r="O571" s="113">
        <v>105385.96</v>
      </c>
      <c r="P571" s="113">
        <v>105386.04000000001</v>
      </c>
      <c r="Q571" s="113">
        <f t="shared" si="12"/>
        <v>1090200</v>
      </c>
      <c r="R571" s="110"/>
      <c r="T571" s="108"/>
      <c r="U571" s="113">
        <f>IF($E$5=Master!$D$4,E571,
IF($F$5=Master!$D$4,SUM(E571:F571),
IF($G$5=Master!$D$4,SUM(E571:G571),
IF($H$5=Master!$D$4,SUM(E571:H571),
IF($I$5=Master!$D$4,SUM(E571:I571),
IF($J$5=Master!$D$4,SUM(E571:J571),
IF($K$5=Master!$D$4,SUM(E571:K571),
IF($L$5=Master!$D$4,SUM(E571:L571),
IF($M$5=Master!$D$4,SUM(E571:M571),
IF($N$5=Master!$D$4,SUM(E571:N571),
IF($O$5=Master!$D$4,SUM(E571:O571),
IF($P$5=Master!$D$4,SUM(E571:P571),0))))))))))))</f>
        <v>774042.04</v>
      </c>
      <c r="V571" s="110"/>
    </row>
    <row r="572" spans="2:22" x14ac:dyDescent="0.3">
      <c r="B572" s="108"/>
      <c r="C572" s="111" t="s">
        <v>324</v>
      </c>
      <c r="D572" s="112" t="s">
        <v>458</v>
      </c>
      <c r="E572" s="113">
        <v>105061.93000000001</v>
      </c>
      <c r="F572" s="113">
        <v>124795.26000000001</v>
      </c>
      <c r="G572" s="113">
        <v>99795.260000000009</v>
      </c>
      <c r="H572" s="113">
        <v>79795.260000000009</v>
      </c>
      <c r="I572" s="113">
        <v>73795.260000000009</v>
      </c>
      <c r="J572" s="113">
        <v>74795.249999999985</v>
      </c>
      <c r="K572" s="113">
        <v>86984.37000000001</v>
      </c>
      <c r="L572" s="113">
        <v>86984.37000000001</v>
      </c>
      <c r="M572" s="113">
        <v>85984.37000000001</v>
      </c>
      <c r="N572" s="113">
        <v>86717.77</v>
      </c>
      <c r="O572" s="113">
        <v>86984.37000000001</v>
      </c>
      <c r="P572" s="113">
        <v>89984.529999999984</v>
      </c>
      <c r="Q572" s="113">
        <f t="shared" si="12"/>
        <v>1081678</v>
      </c>
      <c r="R572" s="110"/>
      <c r="T572" s="108"/>
      <c r="U572" s="113">
        <f>IF($E$5=Master!$D$4,E572,
IF($F$5=Master!$D$4,SUM(E572:F572),
IF($G$5=Master!$D$4,SUM(E572:G572),
IF($H$5=Master!$D$4,SUM(E572:H572),
IF($I$5=Master!$D$4,SUM(E572:I572),
IF($J$5=Master!$D$4,SUM(E572:J572),
IF($K$5=Master!$D$4,SUM(E572:K572),
IF($L$5=Master!$D$4,SUM(E572:L572),
IF($M$5=Master!$D$4,SUM(E572:M572),
IF($N$5=Master!$D$4,SUM(E572:N572),
IF($O$5=Master!$D$4,SUM(E572:O572),
IF($P$5=Master!$D$4,SUM(E572:P572),0))))))))))))</f>
        <v>817991.33</v>
      </c>
      <c r="V572" s="110"/>
    </row>
    <row r="573" spans="2:22" ht="13.5" thickBot="1" x14ac:dyDescent="0.35">
      <c r="B573" s="86"/>
      <c r="C573" s="114"/>
      <c r="D573" s="115"/>
      <c r="E573" s="116"/>
      <c r="F573" s="116"/>
      <c r="G573" s="116"/>
      <c r="H573" s="116"/>
      <c r="I573" s="116"/>
      <c r="J573" s="116"/>
      <c r="K573" s="116"/>
      <c r="L573" s="116"/>
      <c r="M573" s="116"/>
      <c r="N573" s="116"/>
      <c r="O573" s="116"/>
      <c r="P573" s="116"/>
      <c r="Q573" s="116"/>
      <c r="R573" s="92"/>
      <c r="T573" s="86"/>
      <c r="U573" s="116"/>
      <c r="V573" s="92"/>
    </row>
    <row r="574" spans="2:22" ht="13.5" thickTop="1" x14ac:dyDescent="0.3"/>
  </sheetData>
  <mergeCells count="4">
    <mergeCell ref="E291:Q291"/>
    <mergeCell ref="E4:Q4"/>
    <mergeCell ref="C7:D7"/>
    <mergeCell ref="C294:D294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2023</vt:lpstr>
      <vt:lpstr>2023</vt:lpstr>
      <vt:lpstr>'Analitika 2023'!Print_Area</vt:lpstr>
      <vt:lpstr>Pregled!Print_Area</vt:lpstr>
      <vt:lpstr>'Analitika 2023'!Print_Titles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Win 10</cp:lastModifiedBy>
  <cp:lastPrinted>2023-02-27T07:37:40Z</cp:lastPrinted>
  <dcterms:created xsi:type="dcterms:W3CDTF">2023-02-26T18:56:37Z</dcterms:created>
  <dcterms:modified xsi:type="dcterms:W3CDTF">2023-10-28T07:52:27Z</dcterms:modified>
</cp:coreProperties>
</file>