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FEBRUAR 2025\PRIPREMNI IZVJEŠTAJI\"/>
    </mc:Choice>
  </mc:AlternateContent>
  <xr:revisionPtr revIDLastSave="0" documentId="13_ncr:1_{D8520816-A1C2-44B4-A85B-400E270F13BC}" xr6:coauthVersionLast="36" xr6:coauthVersionMax="36" xr10:uidLastSave="{00000000-0000-0000-0000-000000000000}"/>
  <workbookProtection workbookAlgorithmName="SHA-512" workbookHashValue="g6MKAsdUAXCO6GUJHuiJdT4y7aYKd0bPKPBAzNrl0SbVGSf9gxLlyw4PPir3+JPP/G6kkjBGpcUQOomsVP7Y6w==" workbookSaltValue="TdCheE7yUCQq5F+cyU/iKQ==" workbookSpinCount="100000" lockStructure="1"/>
  <bookViews>
    <workbookView xWindow="0" yWindow="0" windowWidth="28800" windowHeight="9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L71" i="3"/>
  <c r="N71" i="3" s="1"/>
  <c r="L17" i="3"/>
  <c r="L30" i="3"/>
  <c r="N30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K55" i="3" l="1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O17" i="3" s="1"/>
  <c r="P17" i="3" s="1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O48" i="3" s="1"/>
  <c r="P48" i="3" s="1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O76" i="3" s="1"/>
  <c r="P76" i="3" s="1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M55" i="3" l="1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<sst xmlns="http://schemas.openxmlformats.org/spreadsheetml/2006/main" count="384" uniqueCount="141">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</sst>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27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203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D22" sqref="D22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2</v>
      </c>
      <c r="D6" t="str">
        <f>VLOOKUP(C6,E9:F20,2,FALSE)</f>
        <v>Januar - Februar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M6" sqref="M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Februar</v>
      </c>
      <c r="K10" s="172"/>
      <c r="L10" s="158" t="s">
        <v>11</v>
      </c>
      <c r="M10" s="171" t="str">
        <f>IF(J10="Januar","-",'Analitika 2025'!F4)</f>
        <v>Januar - Februar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99478.13</v>
      </c>
      <c r="K13" s="154">
        <f>IFERROR(J13/J$25,"-")</f>
        <v>4.4705406921737733E-4</v>
      </c>
      <c r="L13" s="147"/>
      <c r="M13" s="159">
        <f>IF($J$10="Januar","-",SUMPRODUCT((D13=VALUE(LEFT('Analitika 2025'!$C$9:$C$104,1)))*('Analitika 2025'!$F$9:$F$104)))</f>
        <v>158928.74000000002</v>
      </c>
      <c r="N13" s="154">
        <f>IFERROR(M13/M$25,"-")</f>
        <v>3.86189507379496E-4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806469.98000000033</v>
      </c>
      <c r="K15" s="154">
        <f>IFERROR(J15/J$25,"-")</f>
        <v>3.6242708448646654E-3</v>
      </c>
      <c r="L15" s="147"/>
      <c r="M15" s="159">
        <f>IF($J$10="Januar","-",SUMPRODUCT((D15=VALUE(LEFT('Analitika 2025'!$C$9:$C$104,1)))*('Analitika 2025'!$F$9:$F$104)))</f>
        <v>1291867.1800000002</v>
      </c>
      <c r="N15" s="154">
        <f>IFERROR(M15/M$25,"-")</f>
        <v>3.1391776581374689E-3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3488627.6900000004</v>
      </c>
      <c r="K17" s="154">
        <f>IFERROR(J17/J$25,"-")</f>
        <v>1.567787014893544E-2</v>
      </c>
      <c r="L17" s="147"/>
      <c r="M17" s="159">
        <f>IF($J$10="Januar","-",SUMPRODUCT((D17=VALUE(LEFT('Analitika 2025'!$C$9:$C$104,1)))*('Analitika 2025'!$F$9:$F$104)))</f>
        <v>6347539.7700000005</v>
      </c>
      <c r="N17" s="154">
        <f>IFERROR(M17/M$25,"-")</f>
        <v>1.5424228851547298E-2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106530885.73999999</v>
      </c>
      <c r="K19" s="154">
        <f>IFERROR(J19/J$25,"-")</f>
        <v>0.47874910764203621</v>
      </c>
      <c r="L19" s="147"/>
      <c r="M19" s="159">
        <f>IF($J$10="Januar","-",SUMPRODUCT((D19=VALUE(LEFT('Analitika 2025'!$C$9:$C$104,1)))*('Analitika 2025'!$F$9:$F$104)))</f>
        <v>210633398.41999993</v>
      </c>
      <c r="N19" s="154">
        <f>IFERROR(M19/M$25,"-")</f>
        <v>0.51182944238712813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3311926.5499999993</v>
      </c>
      <c r="K21" s="154">
        <f>IFERROR(J21/J$25,"-")</f>
        <v>1.4883776375034083E-2</v>
      </c>
      <c r="L21" s="147"/>
      <c r="M21" s="159">
        <f>IF($J$10="Januar","-",SUMPRODUCT((D21=VALUE(LEFT('Analitika 2025'!$C$9:$C$104,1)))*('Analitika 2025'!$F$9:$F$104)))</f>
        <v>6048103.3299999982</v>
      </c>
      <c r="N21" s="154">
        <f>IFERROR(M21/M$25,"-")</f>
        <v>1.4696612114290897E-2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108281848.05999996</v>
      </c>
      <c r="K23" s="154">
        <f>IFERROR(J23/J$25,"-")</f>
        <v>0.48661792091991229</v>
      </c>
      <c r="L23" s="147"/>
      <c r="M23" s="159">
        <f>IF($J$10="Januar","-",SUMPRODUCT((D23=VALUE(LEFT('Analitika 2025'!$C$9:$C$104,1)))*('Analitika 2025'!$F$9:$F$104)))</f>
        <v>187050608.00999999</v>
      </c>
      <c r="N23" s="154">
        <f>IFERROR(M23/M$25,"-")</f>
        <v>0.45452434948151665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222519236.14999995</v>
      </c>
      <c r="K25" s="156">
        <f>IFERROR($J25/$J$25,0)</f>
        <v>1</v>
      </c>
      <c r="L25" s="153"/>
      <c r="M25" s="162">
        <f>SUM(M13:M23)</f>
        <v>411530445.44999993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cUk3xg/P7bKjRQXtZZYyUZsEeFwtV6cJ7ispf7H7QujcU9QtJIqki+SuWga9YiY985WOhK8HvOp8uxxUaXlyGQ==" saltValue="FwxlQnjaNKbEEthQcpJA3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7965400000</v>
      </c>
      <c r="E4" s="43" t="s">
        <v>14</v>
      </c>
      <c r="F4" s="44" t="str">
        <f>Master!D6</f>
        <v>Januar - Februar</v>
      </c>
      <c r="G4" s="44"/>
      <c r="H4" s="44"/>
      <c r="I4" s="44"/>
      <c r="J4" s="44"/>
      <c r="K4" s="45" t="s">
        <v>15</v>
      </c>
      <c r="L4" s="46" t="str">
        <f>Master!D4</f>
        <v>Februar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491533369.87000018</v>
      </c>
      <c r="F8" s="75">
        <f>SUM(F9:F104)</f>
        <v>411530445.44999993</v>
      </c>
      <c r="G8" s="76">
        <f t="shared" ref="G8" si="0">IFERROR(F8/E8,0)</f>
        <v>0.83723806088453512</v>
      </c>
      <c r="H8" s="77">
        <f t="shared" ref="H8" si="1">F8/$D$4</f>
        <v>5.1664755749868174E-2</v>
      </c>
      <c r="I8" s="75">
        <f>SUM(I9:I104)</f>
        <v>-80002924.420000061</v>
      </c>
      <c r="J8" s="78">
        <f t="shared" ref="J8:J9" si="2">IFERROR(I8/E8,0)</f>
        <v>-0.16276193911546449</v>
      </c>
      <c r="K8" s="79">
        <f>SUM(K9:K104)</f>
        <v>245667361.61999997</v>
      </c>
      <c r="L8" s="80">
        <f>SUM(L9:L104)</f>
        <v>222519236.14999998</v>
      </c>
      <c r="M8" s="76">
        <f>IFERROR(L8/K8,0)</f>
        <v>0.90577451836762235</v>
      </c>
      <c r="N8" s="77">
        <f>L8/$D$4</f>
        <v>2.7935726536018276E-2</v>
      </c>
      <c r="O8" s="80">
        <f>SUM(O9:O104)</f>
        <v>-23148125.470000062</v>
      </c>
      <c r="P8" s="78">
        <f t="shared" ref="P8:P9" si="3">IFERROR(O8/K8,0)</f>
        <v>-9.4225481632377955E-2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201143.24</v>
      </c>
      <c r="F9" s="85">
        <f>IFERROR(INDEX('2025'!$C$8:$AC$105,MATCH($C9,'2025'!$C$8:$C$105,0),19),0)</f>
        <v>158928.74000000002</v>
      </c>
      <c r="G9" s="86">
        <f t="shared" ref="G9" si="4">IFERROR(F9/E9,0)</f>
        <v>0.7901271750420249</v>
      </c>
      <c r="H9" s="87">
        <f t="shared" ref="H9" si="5">F9/$D$4</f>
        <v>1.9952386571923572E-5</v>
      </c>
      <c r="I9" s="88">
        <f t="shared" ref="I9" si="6">F9-E9</f>
        <v>-42214.499999999971</v>
      </c>
      <c r="J9" s="89">
        <f t="shared" si="2"/>
        <v>-0.20987282495797507</v>
      </c>
      <c r="K9" s="90">
        <f>VLOOKUP($C9,'2025'!$C$114:$U$210,VLOOKUP($L$4,Master!$D$9:$G$20,4,FALSE),FALSE)</f>
        <v>106475.59999999999</v>
      </c>
      <c r="L9" s="91">
        <f>VLOOKUP($C9,'2025'!$C$8:$U$104,VLOOKUP($L$4,Master!$D$9:$G$20,4,FALSE),FALSE)</f>
        <v>99478.13</v>
      </c>
      <c r="M9" s="86">
        <f>IFERROR(L9/K9,0)</f>
        <v>0.93428099959051658</v>
      </c>
      <c r="N9" s="87">
        <f>L9/$D$4</f>
        <v>1.2488780224470838E-5</v>
      </c>
      <c r="O9" s="88">
        <f>L9-K9</f>
        <v>-6997.4699999999866</v>
      </c>
      <c r="P9" s="89">
        <f t="shared" si="3"/>
        <v>-6.5719000409483364E-2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1575204.37</v>
      </c>
      <c r="F10" s="85">
        <f>IFERROR(INDEX('2025'!$C$8:$AC$105,MATCH($C10,'2025'!$C$8:$C$105,0),19),0)</f>
        <v>1240417.0400000003</v>
      </c>
      <c r="G10" s="86">
        <f t="shared" ref="G10:G73" si="7">IFERROR(F10/E10,0)</f>
        <v>0.78746419424928349</v>
      </c>
      <c r="H10" s="87">
        <f t="shared" ref="H10:H73" si="8">F10/$D$4</f>
        <v>1.557256434077385E-4</v>
      </c>
      <c r="I10" s="88">
        <f t="shared" ref="I10:I73" si="9">F10-E10</f>
        <v>-334787.32999999984</v>
      </c>
      <c r="J10" s="89">
        <f t="shared" ref="J10:J73" si="10">IFERROR(I10/E10,0)</f>
        <v>-0.21253580575071654</v>
      </c>
      <c r="K10" s="90">
        <f>VLOOKUP($C10,'2025'!$C$114:$U$210,VLOOKUP($L$4,Master!$D$9:$G$20,4,FALSE),FALSE)</f>
        <v>874375.33000000031</v>
      </c>
      <c r="L10" s="91">
        <f>VLOOKUP($C10,'2025'!$C$8:$U$104,VLOOKUP($L$4,Master!$D$9:$G$20,4,FALSE),FALSE)</f>
        <v>776586.59000000032</v>
      </c>
      <c r="M10" s="91">
        <f t="shared" ref="M10:M73" si="11">IFERROR(L10/K10,0)</f>
        <v>0.88816159760591606</v>
      </c>
      <c r="N10" s="87">
        <f t="shared" ref="N10:N73" si="12">L10/$D$4</f>
        <v>9.7494989579933255E-5</v>
      </c>
      <c r="O10" s="91">
        <f t="shared" ref="O10:O73" si="13">L10-K10</f>
        <v>-97788.739999999991</v>
      </c>
      <c r="P10" s="92">
        <f t="shared" ref="P10:P73" si="14">IFERROR(O10/K10,0)</f>
        <v>-0.11183840239408396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73913.19</v>
      </c>
      <c r="F11" s="85">
        <f>IFERROR(INDEX('2025'!$C$8:$AC$105,MATCH($C11,'2025'!$C$8:$C$105,0),19),0)</f>
        <v>45690.14</v>
      </c>
      <c r="G11" s="86">
        <f t="shared" si="7"/>
        <v>0.61815949223677125</v>
      </c>
      <c r="H11" s="87">
        <f t="shared" si="8"/>
        <v>5.7360760288246669E-6</v>
      </c>
      <c r="I11" s="88">
        <f t="shared" si="9"/>
        <v>-28223.050000000003</v>
      </c>
      <c r="J11" s="89">
        <f t="shared" si="10"/>
        <v>-0.38184050776322875</v>
      </c>
      <c r="K11" s="90">
        <f>VLOOKUP($C11,'2025'!$C$114:$U$210,VLOOKUP($L$4,Master!$D$9:$G$20,4,FALSE),FALSE)</f>
        <v>44545.720000000008</v>
      </c>
      <c r="L11" s="91">
        <f>VLOOKUP($C11,'2025'!$C$8:$U$104,VLOOKUP($L$4,Master!$D$9:$G$20,4,FALSE),FALSE)</f>
        <v>27003.39</v>
      </c>
      <c r="M11" s="91">
        <f t="shared" si="11"/>
        <v>0.60619493859342699</v>
      </c>
      <c r="N11" s="87">
        <f t="shared" si="12"/>
        <v>3.390085871393778E-6</v>
      </c>
      <c r="O11" s="91">
        <f t="shared" si="13"/>
        <v>-17542.330000000009</v>
      </c>
      <c r="P11" s="92">
        <f t="shared" si="14"/>
        <v>-0.39380506140657295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7201.7000000000007</v>
      </c>
      <c r="F12" s="85">
        <f>IFERROR(INDEX('2025'!$C$8:$AC$105,MATCH($C12,'2025'!$C$8:$C$105,0),19),0)</f>
        <v>5760</v>
      </c>
      <c r="G12" s="86">
        <f t="shared" si="7"/>
        <v>0.79981115569934869</v>
      </c>
      <c r="H12" s="87">
        <f t="shared" si="8"/>
        <v>7.2312752655233887E-7</v>
      </c>
      <c r="I12" s="88">
        <f t="shared" si="9"/>
        <v>-1441.7000000000007</v>
      </c>
      <c r="J12" s="89">
        <f t="shared" si="10"/>
        <v>-0.20018884430065131</v>
      </c>
      <c r="K12" s="90">
        <f>VLOOKUP($C12,'2025'!$C$114:$U$210,VLOOKUP($L$4,Master!$D$9:$G$20,4,FALSE),FALSE)</f>
        <v>3600.8500000000004</v>
      </c>
      <c r="L12" s="91">
        <f>VLOOKUP($C12,'2025'!$C$8:$U$104,VLOOKUP($L$4,Master!$D$9:$G$20,4,FALSE),FALSE)</f>
        <v>2880</v>
      </c>
      <c r="M12" s="91">
        <f t="shared" si="11"/>
        <v>0.79981115569934869</v>
      </c>
      <c r="N12" s="87">
        <f t="shared" si="12"/>
        <v>3.6156376327616944E-7</v>
      </c>
      <c r="O12" s="91">
        <f t="shared" si="13"/>
        <v>-720.85000000000036</v>
      </c>
      <c r="P12" s="92">
        <f t="shared" si="14"/>
        <v>-0.20018884430065131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159277.47999999995</v>
      </c>
      <c r="F13" s="85">
        <f>IFERROR(INDEX('2025'!$C$8:$AC$105,MATCH($C13,'2025'!$C$8:$C$105,0),19),0)</f>
        <v>145326.79999999999</v>
      </c>
      <c r="G13" s="86">
        <f t="shared" si="7"/>
        <v>0.91241272777545224</v>
      </c>
      <c r="H13" s="87">
        <f t="shared" si="8"/>
        <v>1.8244758580862229E-5</v>
      </c>
      <c r="I13" s="88">
        <f t="shared" si="9"/>
        <v>-13950.679999999964</v>
      </c>
      <c r="J13" s="89">
        <f t="shared" si="10"/>
        <v>-8.7587272224547805E-2</v>
      </c>
      <c r="K13" s="90">
        <f>VLOOKUP($C13,'2025'!$C$114:$U$210,VLOOKUP($L$4,Master!$D$9:$G$20,4,FALSE),FALSE)</f>
        <v>82742.569999999978</v>
      </c>
      <c r="L13" s="91">
        <f>VLOOKUP($C13,'2025'!$C$8:$U$104,VLOOKUP($L$4,Master!$D$9:$G$20,4,FALSE),FALSE)</f>
        <v>77468.509999999995</v>
      </c>
      <c r="M13" s="91">
        <f t="shared" si="11"/>
        <v>0.9362594127786944</v>
      </c>
      <c r="N13" s="87">
        <f t="shared" si="12"/>
        <v>9.7256270871519308E-6</v>
      </c>
      <c r="O13" s="91">
        <f t="shared" si="13"/>
        <v>-5274.0599999999831</v>
      </c>
      <c r="P13" s="92">
        <f t="shared" si="14"/>
        <v>-6.37405872213056E-2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4370830.2400000039</v>
      </c>
      <c r="F14" s="85">
        <f>IFERROR(INDEX('2025'!$C$8:$AC$105,MATCH($C14,'2025'!$C$8:$C$105,0),19),0)</f>
        <v>4414685.2100000009</v>
      </c>
      <c r="G14" s="86">
        <f t="shared" si="7"/>
        <v>1.0100335560046818</v>
      </c>
      <c r="H14" s="87">
        <f t="shared" si="8"/>
        <v>5.5423270771084955E-4</v>
      </c>
      <c r="I14" s="88">
        <f t="shared" si="9"/>
        <v>43854.969999996945</v>
      </c>
      <c r="J14" s="89">
        <f t="shared" si="10"/>
        <v>1.0033556004681825E-2</v>
      </c>
      <c r="K14" s="90">
        <f>VLOOKUP($C14,'2025'!$C$114:$U$210,VLOOKUP($L$4,Master!$D$9:$G$20,4,FALSE),FALSE)</f>
        <v>2181870.2700000019</v>
      </c>
      <c r="L14" s="91">
        <f>VLOOKUP($C14,'2025'!$C$8:$U$104,VLOOKUP($L$4,Master!$D$9:$G$20,4,FALSE),FALSE)</f>
        <v>2406819.1600000011</v>
      </c>
      <c r="M14" s="91">
        <f t="shared" si="11"/>
        <v>1.1030991132208787</v>
      </c>
      <c r="N14" s="87">
        <f t="shared" si="12"/>
        <v>3.0215923368569073E-4</v>
      </c>
      <c r="O14" s="91">
        <f t="shared" si="13"/>
        <v>224948.8899999992</v>
      </c>
      <c r="P14" s="92">
        <f t="shared" si="14"/>
        <v>0.10309911322087863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1760143.7500000047</v>
      </c>
      <c r="F15" s="85">
        <f>IFERROR(INDEX('2025'!$C$8:$AC$105,MATCH($C15,'2025'!$C$8:$C$105,0),19),0)</f>
        <v>1734445.6299999994</v>
      </c>
      <c r="G15" s="86">
        <f t="shared" si="7"/>
        <v>0.98539998792711947</v>
      </c>
      <c r="H15" s="87">
        <f t="shared" si="8"/>
        <v>2.1774746152107858E-4</v>
      </c>
      <c r="I15" s="88">
        <f t="shared" si="9"/>
        <v>-25698.120000005234</v>
      </c>
      <c r="J15" s="89">
        <f t="shared" si="10"/>
        <v>-1.4600012072880506E-2</v>
      </c>
      <c r="K15" s="90">
        <f>VLOOKUP($C15,'2025'!$C$114:$U$210,VLOOKUP($L$4,Master!$D$9:$G$20,4,FALSE),FALSE)</f>
        <v>881495.57000000216</v>
      </c>
      <c r="L15" s="91">
        <f>VLOOKUP($C15,'2025'!$C$8:$U$104,VLOOKUP($L$4,Master!$D$9:$G$20,4,FALSE),FALSE)</f>
        <v>968846.31999999925</v>
      </c>
      <c r="M15" s="91">
        <f t="shared" si="11"/>
        <v>1.099093804861659</v>
      </c>
      <c r="N15" s="87">
        <f t="shared" si="12"/>
        <v>1.2163184774148182E-4</v>
      </c>
      <c r="O15" s="91">
        <f t="shared" si="13"/>
        <v>87350.74999999709</v>
      </c>
      <c r="P15" s="92">
        <f t="shared" si="14"/>
        <v>9.9093804861659002E-2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110625.64000000001</v>
      </c>
      <c r="F16" s="85">
        <f>IFERROR(INDEX('2025'!$C$8:$AC$105,MATCH($C16,'2025'!$C$8:$C$105,0),19),0)</f>
        <v>53082.130000000005</v>
      </c>
      <c r="G16" s="86">
        <f t="shared" si="7"/>
        <v>0.47983568727828374</v>
      </c>
      <c r="H16" s="87">
        <f t="shared" si="8"/>
        <v>6.6640884324704351E-6</v>
      </c>
      <c r="I16" s="88">
        <f t="shared" si="9"/>
        <v>-57543.510000000009</v>
      </c>
      <c r="J16" s="89">
        <f t="shared" si="10"/>
        <v>-0.52016431272171626</v>
      </c>
      <c r="K16" s="90">
        <f>VLOOKUP($C16,'2025'!$C$114:$U$210,VLOOKUP($L$4,Master!$D$9:$G$20,4,FALSE),FALSE)</f>
        <v>67050.140000000014</v>
      </c>
      <c r="L16" s="91">
        <f>VLOOKUP($C16,'2025'!$C$8:$U$104,VLOOKUP($L$4,Master!$D$9:$G$20,4,FALSE),FALSE)</f>
        <v>35493.700000000004</v>
      </c>
      <c r="M16" s="91">
        <f t="shared" si="11"/>
        <v>0.52936056509352547</v>
      </c>
      <c r="N16" s="87">
        <f t="shared" si="12"/>
        <v>4.4559846335400613E-6</v>
      </c>
      <c r="O16" s="91">
        <f t="shared" si="13"/>
        <v>-31556.44000000001</v>
      </c>
      <c r="P16" s="92">
        <f t="shared" si="14"/>
        <v>-0.47063943490647453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790162.39999999991</v>
      </c>
      <c r="F17" s="85">
        <f>IFERROR(INDEX('2025'!$C$8:$AC$105,MATCH($C17,'2025'!$C$8:$C$105,0),19),0)</f>
        <v>576963.69999999995</v>
      </c>
      <c r="G17" s="86">
        <f t="shared" si="7"/>
        <v>0.73018369388368776</v>
      </c>
      <c r="H17" s="87">
        <f t="shared" si="8"/>
        <v>7.2433738418660706E-5</v>
      </c>
      <c r="I17" s="88">
        <f t="shared" si="9"/>
        <v>-213198.69999999995</v>
      </c>
      <c r="J17" s="89">
        <f t="shared" si="10"/>
        <v>-0.26981630611631224</v>
      </c>
      <c r="K17" s="90">
        <f>VLOOKUP($C17,'2025'!$C$114:$U$210,VLOOKUP($L$4,Master!$D$9:$G$20,4,FALSE),FALSE)</f>
        <v>446858.25999999995</v>
      </c>
      <c r="L17" s="91">
        <f>VLOOKUP($C17,'2025'!$C$8:$U$104,VLOOKUP($L$4,Master!$D$9:$G$20,4,FALSE),FALSE)</f>
        <v>340437.47999999992</v>
      </c>
      <c r="M17" s="91">
        <f t="shared" si="11"/>
        <v>0.76184667594596989</v>
      </c>
      <c r="N17" s="87">
        <f t="shared" si="12"/>
        <v>4.2739533482310985E-5</v>
      </c>
      <c r="O17" s="91">
        <f t="shared" si="13"/>
        <v>-106420.78000000003</v>
      </c>
      <c r="P17" s="92">
        <f t="shared" si="14"/>
        <v>-0.23815332405403011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142892.08000000002</v>
      </c>
      <c r="F18" s="85">
        <f>IFERROR(INDEX('2025'!$C$8:$AC$105,MATCH($C18,'2025'!$C$8:$C$105,0),19),0)</f>
        <v>123791.98000000001</v>
      </c>
      <c r="G18" s="86">
        <f t="shared" si="7"/>
        <v>0.86633198984856263</v>
      </c>
      <c r="H18" s="87">
        <f t="shared" si="8"/>
        <v>1.554121324729455E-5</v>
      </c>
      <c r="I18" s="88">
        <f t="shared" si="9"/>
        <v>-19100.100000000006</v>
      </c>
      <c r="J18" s="89">
        <f t="shared" si="10"/>
        <v>-0.13366801015143739</v>
      </c>
      <c r="K18" s="90">
        <f>VLOOKUP($C18,'2025'!$C$114:$U$210,VLOOKUP($L$4,Master!$D$9:$G$20,4,FALSE),FALSE)</f>
        <v>90542.23000000001</v>
      </c>
      <c r="L18" s="91">
        <f>VLOOKUP($C18,'2025'!$C$8:$U$104,VLOOKUP($L$4,Master!$D$9:$G$20,4,FALSE),FALSE)</f>
        <v>77125.960000000006</v>
      </c>
      <c r="M18" s="91">
        <f t="shared" si="11"/>
        <v>0.85182306642988581</v>
      </c>
      <c r="N18" s="87">
        <f t="shared" si="12"/>
        <v>9.6826223416275403E-6</v>
      </c>
      <c r="O18" s="91">
        <f t="shared" si="13"/>
        <v>-13416.270000000004</v>
      </c>
      <c r="P18" s="92">
        <f t="shared" si="14"/>
        <v>-0.14817693357011422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73225.540000000008</v>
      </c>
      <c r="F19" s="85">
        <f>IFERROR(INDEX('2025'!$C$8:$AC$105,MATCH($C19,'2025'!$C$8:$C$105,0),19),0)</f>
        <v>35630</v>
      </c>
      <c r="G19" s="86">
        <f t="shared" si="7"/>
        <v>0.48657886305788933</v>
      </c>
      <c r="H19" s="87">
        <f t="shared" si="8"/>
        <v>4.473096140808999E-6</v>
      </c>
      <c r="I19" s="88">
        <f t="shared" si="9"/>
        <v>-37595.540000000008</v>
      </c>
      <c r="J19" s="89">
        <f t="shared" si="10"/>
        <v>-0.51342113694211067</v>
      </c>
      <c r="K19" s="90">
        <f>VLOOKUP($C19,'2025'!$C$114:$U$210,VLOOKUP($L$4,Master!$D$9:$G$20,4,FALSE),FALSE)</f>
        <v>36612.770000000004</v>
      </c>
      <c r="L19" s="91">
        <f>VLOOKUP($C19,'2025'!$C$8:$U$104,VLOOKUP($L$4,Master!$D$9:$G$20,4,FALSE),FALSE)</f>
        <v>35630</v>
      </c>
      <c r="M19" s="91">
        <f t="shared" si="11"/>
        <v>0.97315772611577867</v>
      </c>
      <c r="N19" s="87">
        <f t="shared" si="12"/>
        <v>4.473096140808999E-6</v>
      </c>
      <c r="O19" s="91">
        <f t="shared" si="13"/>
        <v>-982.77000000000407</v>
      </c>
      <c r="P19" s="92">
        <f t="shared" si="14"/>
        <v>-2.684227388422138E-2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65427.369999999995</v>
      </c>
      <c r="F20" s="85">
        <f>IFERROR(INDEX('2025'!$C$8:$AC$105,MATCH($C20,'2025'!$C$8:$C$105,0),19),0)</f>
        <v>63782.05</v>
      </c>
      <c r="G20" s="86">
        <f t="shared" si="7"/>
        <v>0.97485272600747985</v>
      </c>
      <c r="H20" s="87">
        <f t="shared" si="8"/>
        <v>8.0073882039822231E-6</v>
      </c>
      <c r="I20" s="88">
        <f t="shared" si="9"/>
        <v>-1645.3199999999924</v>
      </c>
      <c r="J20" s="89">
        <f t="shared" si="10"/>
        <v>-2.514727399252014E-2</v>
      </c>
      <c r="K20" s="90">
        <f>VLOOKUP($C20,'2025'!$C$114:$U$210,VLOOKUP($L$4,Master!$D$9:$G$20,4,FALSE),FALSE)</f>
        <v>37580.199999999997</v>
      </c>
      <c r="L20" s="91">
        <f>VLOOKUP($C20,'2025'!$C$8:$U$104,VLOOKUP($L$4,Master!$D$9:$G$20,4,FALSE),FALSE)</f>
        <v>36281.279999999999</v>
      </c>
      <c r="M20" s="91">
        <f t="shared" si="11"/>
        <v>0.96543605409231459</v>
      </c>
      <c r="N20" s="87">
        <f t="shared" si="12"/>
        <v>4.5548597684987567E-6</v>
      </c>
      <c r="O20" s="91">
        <f t="shared" si="13"/>
        <v>-1298.9199999999983</v>
      </c>
      <c r="P20" s="92">
        <f t="shared" si="14"/>
        <v>-3.4563945907685384E-2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6077.880000000001</v>
      </c>
      <c r="F21" s="85">
        <f>IFERROR(INDEX('2025'!$C$8:$AC$105,MATCH($C21,'2025'!$C$8:$C$105,0),19),0)</f>
        <v>2550</v>
      </c>
      <c r="G21" s="86">
        <f t="shared" si="7"/>
        <v>0.41955418665718963</v>
      </c>
      <c r="H21" s="87">
        <f t="shared" si="8"/>
        <v>3.2013458206744171E-7</v>
      </c>
      <c r="I21" s="88">
        <f t="shared" si="9"/>
        <v>-3527.880000000001</v>
      </c>
      <c r="J21" s="89">
        <f t="shared" si="10"/>
        <v>-0.58044581334281042</v>
      </c>
      <c r="K21" s="90">
        <f>VLOOKUP($C21,'2025'!$C$114:$U$210,VLOOKUP($L$4,Master!$D$9:$G$20,4,FALSE),FALSE)</f>
        <v>3191.2000000000003</v>
      </c>
      <c r="L21" s="91">
        <f>VLOOKUP($C21,'2025'!$C$8:$U$104,VLOOKUP($L$4,Master!$D$9:$G$20,4,FALSE),FALSE)</f>
        <v>2550</v>
      </c>
      <c r="M21" s="91">
        <f t="shared" si="11"/>
        <v>0.79907244923539722</v>
      </c>
      <c r="N21" s="87">
        <f t="shared" si="12"/>
        <v>3.2013458206744171E-7</v>
      </c>
      <c r="O21" s="91">
        <f t="shared" si="13"/>
        <v>-641.20000000000027</v>
      </c>
      <c r="P21" s="92">
        <f t="shared" si="14"/>
        <v>-0.20092755076460272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0</v>
      </c>
      <c r="J22" s="89">
        <f t="shared" si="10"/>
        <v>0</v>
      </c>
      <c r="K22" s="90">
        <f>VLOOKUP($C22,'2025'!$C$114:$U$210,VLOOKUP($L$4,Master!$D$9:$G$20,4,FALSE),FALSE)</f>
        <v>0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0</v>
      </c>
      <c r="P22" s="92">
        <f t="shared" si="14"/>
        <v>0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453485.81999999989</v>
      </c>
      <c r="F23" s="85">
        <f>IFERROR(INDEX('2025'!$C$8:$AC$105,MATCH($C23,'2025'!$C$8:$C$105,0),19),0)</f>
        <v>244132.7</v>
      </c>
      <c r="G23" s="86">
        <f t="shared" si="7"/>
        <v>0.53834693221499197</v>
      </c>
      <c r="H23" s="87">
        <f t="shared" si="8"/>
        <v>3.0649145052351421E-5</v>
      </c>
      <c r="I23" s="88">
        <f t="shared" si="9"/>
        <v>-209353.11999999988</v>
      </c>
      <c r="J23" s="89">
        <f t="shared" si="10"/>
        <v>-0.46165306778500798</v>
      </c>
      <c r="K23" s="90">
        <f>VLOOKUP($C23,'2025'!$C$114:$U$210,VLOOKUP($L$4,Master!$D$9:$G$20,4,FALSE),FALSE)</f>
        <v>226824.94999999995</v>
      </c>
      <c r="L23" s="91">
        <f>VLOOKUP($C23,'2025'!$C$8:$U$104,VLOOKUP($L$4,Master!$D$9:$G$20,4,FALSE),FALSE)</f>
        <v>124450.42000000001</v>
      </c>
      <c r="M23" s="91">
        <f t="shared" si="11"/>
        <v>0.5486628344897686</v>
      </c>
      <c r="N23" s="87">
        <f t="shared" si="12"/>
        <v>1.5623875762673564E-5</v>
      </c>
      <c r="O23" s="91">
        <f t="shared" si="13"/>
        <v>-102374.52999999994</v>
      </c>
      <c r="P23" s="92">
        <f t="shared" si="14"/>
        <v>-0.4513371655102314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2120253.83</v>
      </c>
      <c r="F24" s="85">
        <f>IFERROR(INDEX('2025'!$C$8:$AC$105,MATCH($C24,'2025'!$C$8:$C$105,0),19),0)</f>
        <v>1740882.4499999997</v>
      </c>
      <c r="G24" s="86">
        <f t="shared" si="7"/>
        <v>0.82107265902215099</v>
      </c>
      <c r="H24" s="87">
        <f t="shared" si="8"/>
        <v>2.1855555904286034E-4</v>
      </c>
      <c r="I24" s="88">
        <f t="shared" si="9"/>
        <v>-379371.38000000035</v>
      </c>
      <c r="J24" s="89">
        <f t="shared" si="10"/>
        <v>-0.17892734097784901</v>
      </c>
      <c r="K24" s="90">
        <f>VLOOKUP($C24,'2025'!$C$114:$U$210,VLOOKUP($L$4,Master!$D$9:$G$20,4,FALSE),FALSE)</f>
        <v>1210146.5300000003</v>
      </c>
      <c r="L24" s="91">
        <f>VLOOKUP($C24,'2025'!$C$8:$U$104,VLOOKUP($L$4,Master!$D$9:$G$20,4,FALSE),FALSE)</f>
        <v>1008228.69</v>
      </c>
      <c r="M24" s="91">
        <f t="shared" si="11"/>
        <v>0.83314595795271151</v>
      </c>
      <c r="N24" s="87">
        <f t="shared" si="12"/>
        <v>1.2657602756923695E-4</v>
      </c>
      <c r="O24" s="91">
        <f t="shared" si="13"/>
        <v>-201917.84000000032</v>
      </c>
      <c r="P24" s="92">
        <f t="shared" si="14"/>
        <v>-0.16685404204728849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61549.17</v>
      </c>
      <c r="F25" s="85">
        <f>IFERROR(INDEX('2025'!$C$8:$AC$105,MATCH($C25,'2025'!$C$8:$C$105,0),19),0)</f>
        <v>40758.149999999994</v>
      </c>
      <c r="G25" s="86">
        <f t="shared" si="7"/>
        <v>0.66220470560366607</v>
      </c>
      <c r="H25" s="87">
        <f t="shared" si="8"/>
        <v>5.1168993396439597E-6</v>
      </c>
      <c r="I25" s="88">
        <f t="shared" si="9"/>
        <v>-20791.020000000004</v>
      </c>
      <c r="J25" s="89">
        <f t="shared" si="10"/>
        <v>-0.33779529439633393</v>
      </c>
      <c r="K25" s="90">
        <f>VLOOKUP($C25,'2025'!$C$114:$U$210,VLOOKUP($L$4,Master!$D$9:$G$20,4,FALSE),FALSE)</f>
        <v>30822.519999999997</v>
      </c>
      <c r="L25" s="91">
        <f>VLOOKUP($C25,'2025'!$C$8:$U$104,VLOOKUP($L$4,Master!$D$9:$G$20,4,FALSE),FALSE)</f>
        <v>24179.439999999995</v>
      </c>
      <c r="M25" s="91">
        <f t="shared" si="11"/>
        <v>0.78447317091529167</v>
      </c>
      <c r="N25" s="87">
        <f t="shared" si="12"/>
        <v>3.0355587917744239E-6</v>
      </c>
      <c r="O25" s="91">
        <f t="shared" si="13"/>
        <v>-6643.0800000000017</v>
      </c>
      <c r="P25" s="92">
        <f t="shared" si="14"/>
        <v>-0.21552682908470827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18453718.529999997</v>
      </c>
      <c r="F26" s="85">
        <f>IFERROR(INDEX('2025'!$C$8:$AC$105,MATCH($C26,'2025'!$C$8:$C$105,0),19),0)</f>
        <v>15310702.449999999</v>
      </c>
      <c r="G26" s="86">
        <f t="shared" si="7"/>
        <v>0.82968115207293136</v>
      </c>
      <c r="H26" s="87">
        <f t="shared" si="8"/>
        <v>1.9221511097998844E-3</v>
      </c>
      <c r="I26" s="88">
        <f t="shared" si="9"/>
        <v>-3143016.0799999982</v>
      </c>
      <c r="J26" s="89">
        <f t="shared" si="10"/>
        <v>-0.17031884792706864</v>
      </c>
      <c r="K26" s="90">
        <f>VLOOKUP($C26,'2025'!$C$114:$U$210,VLOOKUP($L$4,Master!$D$9:$G$20,4,FALSE),FALSE)</f>
        <v>10037288.710000005</v>
      </c>
      <c r="L26" s="91">
        <f>VLOOKUP($C26,'2025'!$C$8:$U$104,VLOOKUP($L$4,Master!$D$9:$G$20,4,FALSE),FALSE)</f>
        <v>8584553.6499999985</v>
      </c>
      <c r="M26" s="91">
        <f t="shared" si="11"/>
        <v>0.85526618771534713</v>
      </c>
      <c r="N26" s="87">
        <f t="shared" si="12"/>
        <v>1.0777303901875609E-3</v>
      </c>
      <c r="O26" s="91">
        <f t="shared" si="13"/>
        <v>-1452735.0600000061</v>
      </c>
      <c r="P26" s="92">
        <f t="shared" si="14"/>
        <v>-0.14473381228465285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10794515.329999998</v>
      </c>
      <c r="F27" s="85">
        <f>IFERROR(INDEX('2025'!$C$8:$AC$105,MATCH($C27,'2025'!$C$8:$C$105,0),19),0)</f>
        <v>8538515.9799999986</v>
      </c>
      <c r="G27" s="86">
        <f t="shared" si="7"/>
        <v>0.79100503533214217</v>
      </c>
      <c r="H27" s="87">
        <f t="shared" si="8"/>
        <v>1.0719506842092046E-3</v>
      </c>
      <c r="I27" s="88">
        <f t="shared" si="9"/>
        <v>-2255999.3499999996</v>
      </c>
      <c r="J27" s="89">
        <f t="shared" si="10"/>
        <v>-0.20899496466785786</v>
      </c>
      <c r="K27" s="90">
        <f>VLOOKUP($C27,'2025'!$C$114:$U$210,VLOOKUP($L$4,Master!$D$9:$G$20,4,FALSE),FALSE)</f>
        <v>5885576.0699999975</v>
      </c>
      <c r="L27" s="91">
        <f>VLOOKUP($C27,'2025'!$C$8:$U$104,VLOOKUP($L$4,Master!$D$9:$G$20,4,FALSE),FALSE)</f>
        <v>5224172.1399999978</v>
      </c>
      <c r="M27" s="91">
        <f t="shared" si="11"/>
        <v>0.88762290689414203</v>
      </c>
      <c r="N27" s="87">
        <f t="shared" si="12"/>
        <v>6.5585810379893011E-4</v>
      </c>
      <c r="O27" s="91">
        <f t="shared" si="13"/>
        <v>-661403.9299999997</v>
      </c>
      <c r="P27" s="92">
        <f t="shared" si="14"/>
        <v>-0.11237709310585803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120782.28</v>
      </c>
      <c r="F28" s="85">
        <f>IFERROR(INDEX('2025'!$C$8:$AC$105,MATCH($C28,'2025'!$C$8:$C$105,0),19),0)</f>
        <v>64305.14</v>
      </c>
      <c r="G28" s="86">
        <f t="shared" si="7"/>
        <v>0.53240541576131861</v>
      </c>
      <c r="H28" s="87">
        <f t="shared" si="8"/>
        <v>8.073058477916991E-6</v>
      </c>
      <c r="I28" s="88">
        <f t="shared" si="9"/>
        <v>-56477.14</v>
      </c>
      <c r="J28" s="89">
        <f t="shared" si="10"/>
        <v>-0.46759458423868139</v>
      </c>
      <c r="K28" s="90">
        <f>VLOOKUP($C28,'2025'!$C$114:$U$210,VLOOKUP($L$4,Master!$D$9:$G$20,4,FALSE),FALSE)</f>
        <v>74131.61</v>
      </c>
      <c r="L28" s="91">
        <f>VLOOKUP($C28,'2025'!$C$8:$U$104,VLOOKUP($L$4,Master!$D$9:$G$20,4,FALSE),FALSE)</f>
        <v>32974.480000000003</v>
      </c>
      <c r="M28" s="91">
        <f t="shared" si="11"/>
        <v>0.44480998051978099</v>
      </c>
      <c r="N28" s="87">
        <f t="shared" si="12"/>
        <v>4.1397142641926335E-6</v>
      </c>
      <c r="O28" s="91">
        <f t="shared" si="13"/>
        <v>-41157.129999999997</v>
      </c>
      <c r="P28" s="92">
        <f t="shared" si="14"/>
        <v>-0.55519001948021895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83225085.800000012</v>
      </c>
      <c r="F29" s="85">
        <f>IFERROR(INDEX('2025'!$C$8:$AC$105,MATCH($C29,'2025'!$C$8:$C$105,0),19),0)</f>
        <v>59172830.550000012</v>
      </c>
      <c r="G29" s="86">
        <f t="shared" si="7"/>
        <v>0.71099753134769372</v>
      </c>
      <c r="H29" s="87">
        <f t="shared" si="8"/>
        <v>7.4287330893614903E-3</v>
      </c>
      <c r="I29" s="88">
        <f t="shared" si="9"/>
        <v>-24052255.25</v>
      </c>
      <c r="J29" s="89">
        <f t="shared" si="10"/>
        <v>-0.28900246865230622</v>
      </c>
      <c r="K29" s="90">
        <f>VLOOKUP($C29,'2025'!$C$114:$U$210,VLOOKUP($L$4,Master!$D$9:$G$20,4,FALSE),FALSE)</f>
        <v>27032049.350000001</v>
      </c>
      <c r="L29" s="91">
        <f>VLOOKUP($C29,'2025'!$C$8:$U$104,VLOOKUP($L$4,Master!$D$9:$G$20,4,FALSE),FALSE)</f>
        <v>15468320.640000004</v>
      </c>
      <c r="M29" s="91">
        <f t="shared" si="11"/>
        <v>0.57222153007056431</v>
      </c>
      <c r="N29" s="87">
        <f t="shared" si="12"/>
        <v>1.941938966028072E-3</v>
      </c>
      <c r="O29" s="91">
        <f t="shared" si="13"/>
        <v>-11563728.709999997</v>
      </c>
      <c r="P29" s="92">
        <f t="shared" si="14"/>
        <v>-0.42777846992943569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1542564.1800000016</v>
      </c>
      <c r="F30" s="85">
        <f>IFERROR(INDEX('2025'!$C$8:$AC$105,MATCH($C30,'2025'!$C$8:$C$105,0),19),0)</f>
        <v>1715431.77</v>
      </c>
      <c r="G30" s="86">
        <f t="shared" si="7"/>
        <v>1.112065087625721</v>
      </c>
      <c r="H30" s="87">
        <f t="shared" si="8"/>
        <v>2.1536040500163206E-4</v>
      </c>
      <c r="I30" s="88">
        <f t="shared" si="9"/>
        <v>172867.58999999845</v>
      </c>
      <c r="J30" s="89">
        <f t="shared" si="10"/>
        <v>0.11206508762572089</v>
      </c>
      <c r="K30" s="90">
        <f>VLOOKUP($C30,'2025'!$C$114:$U$210,VLOOKUP($L$4,Master!$D$9:$G$20,4,FALSE),FALSE)</f>
        <v>781032.8900000006</v>
      </c>
      <c r="L30" s="91">
        <f>VLOOKUP($C30,'2025'!$C$8:$U$104,VLOOKUP($L$4,Master!$D$9:$G$20,4,FALSE),FALSE)</f>
        <v>1127027.5099999998</v>
      </c>
      <c r="M30" s="91">
        <f t="shared" si="11"/>
        <v>1.4429962226046573</v>
      </c>
      <c r="N30" s="87">
        <f t="shared" si="12"/>
        <v>1.4149038466367036E-4</v>
      </c>
      <c r="O30" s="91">
        <f t="shared" si="13"/>
        <v>345994.61999999918</v>
      </c>
      <c r="P30" s="92">
        <f t="shared" si="14"/>
        <v>0.44299622260465743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1474250.62</v>
      </c>
      <c r="F31" s="85">
        <f>IFERROR(INDEX('2025'!$C$8:$AC$105,MATCH($C31,'2025'!$C$8:$C$105,0),19),0)</f>
        <v>1197763.75</v>
      </c>
      <c r="G31" s="86">
        <f t="shared" si="7"/>
        <v>0.81245599204835328</v>
      </c>
      <c r="H31" s="87">
        <f t="shared" si="8"/>
        <v>1.5037082255756146E-4</v>
      </c>
      <c r="I31" s="88">
        <f t="shared" si="9"/>
        <v>-276486.87000000011</v>
      </c>
      <c r="J31" s="89">
        <f t="shared" si="10"/>
        <v>-0.18754400795164672</v>
      </c>
      <c r="K31" s="90">
        <f>VLOOKUP($C31,'2025'!$C$114:$U$210,VLOOKUP($L$4,Master!$D$9:$G$20,4,FALSE),FALSE)</f>
        <v>793144.49000000011</v>
      </c>
      <c r="L31" s="91">
        <f>VLOOKUP($C31,'2025'!$C$8:$U$104,VLOOKUP($L$4,Master!$D$9:$G$20,4,FALSE),FALSE)</f>
        <v>654535.51000000013</v>
      </c>
      <c r="M31" s="91">
        <f t="shared" si="11"/>
        <v>0.82524119911619132</v>
      </c>
      <c r="N31" s="87">
        <f t="shared" si="12"/>
        <v>8.217233409496072E-5</v>
      </c>
      <c r="O31" s="91">
        <f t="shared" si="13"/>
        <v>-138608.97999999998</v>
      </c>
      <c r="P31" s="92">
        <f t="shared" si="14"/>
        <v>-0.17475880088380866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461689.55000000005</v>
      </c>
      <c r="F32" s="85">
        <f>IFERROR(INDEX('2025'!$C$8:$AC$105,MATCH($C32,'2025'!$C$8:$C$105,0),19),0)</f>
        <v>273084.78000000003</v>
      </c>
      <c r="G32" s="86">
        <f t="shared" si="7"/>
        <v>0.5914900607995135</v>
      </c>
      <c r="H32" s="87">
        <f t="shared" si="8"/>
        <v>3.4283875260501673E-5</v>
      </c>
      <c r="I32" s="88">
        <f t="shared" si="9"/>
        <v>-188604.77000000002</v>
      </c>
      <c r="J32" s="89">
        <f t="shared" si="10"/>
        <v>-0.40850993920048656</v>
      </c>
      <c r="K32" s="90">
        <f>VLOOKUP($C32,'2025'!$C$114:$U$210,VLOOKUP($L$4,Master!$D$9:$G$20,4,FALSE),FALSE)</f>
        <v>254075.25999999998</v>
      </c>
      <c r="L32" s="91">
        <f>VLOOKUP($C32,'2025'!$C$8:$U$104,VLOOKUP($L$4,Master!$D$9:$G$20,4,FALSE),FALSE)</f>
        <v>165799.72000000003</v>
      </c>
      <c r="M32" s="91">
        <f t="shared" si="11"/>
        <v>0.65256144970588648</v>
      </c>
      <c r="N32" s="87">
        <f t="shared" si="12"/>
        <v>2.0814989831019162E-5</v>
      </c>
      <c r="O32" s="91">
        <f t="shared" si="13"/>
        <v>-88275.53999999995</v>
      </c>
      <c r="P32" s="92">
        <f t="shared" si="14"/>
        <v>-0.34743855029411347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65770</v>
      </c>
      <c r="F33" s="85">
        <f>IFERROR(INDEX('2025'!$C$8:$AC$105,MATCH($C33,'2025'!$C$8:$C$105,0),19),0)</f>
        <v>55602.319999999992</v>
      </c>
      <c r="G33" s="86">
        <f t="shared" si="7"/>
        <v>0.84540550402919257</v>
      </c>
      <c r="H33" s="87">
        <f t="shared" si="8"/>
        <v>6.9804805785020203E-6</v>
      </c>
      <c r="I33" s="88">
        <f t="shared" si="9"/>
        <v>-10167.680000000008</v>
      </c>
      <c r="J33" s="89">
        <f t="shared" si="10"/>
        <v>-0.15459449597080746</v>
      </c>
      <c r="K33" s="90">
        <f>VLOOKUP($C33,'2025'!$C$114:$U$210,VLOOKUP($L$4,Master!$D$9:$G$20,4,FALSE),FALSE)</f>
        <v>32969.160000000003</v>
      </c>
      <c r="L33" s="91">
        <f>VLOOKUP($C33,'2025'!$C$8:$U$104,VLOOKUP($L$4,Master!$D$9:$G$20,4,FALSE),FALSE)</f>
        <v>26710.080000000002</v>
      </c>
      <c r="M33" s="91">
        <f t="shared" si="11"/>
        <v>0.81015348889689631</v>
      </c>
      <c r="N33" s="87">
        <f t="shared" si="12"/>
        <v>3.353262861877621E-6</v>
      </c>
      <c r="O33" s="91">
        <f t="shared" si="13"/>
        <v>-6259.0800000000017</v>
      </c>
      <c r="P33" s="92">
        <f t="shared" si="14"/>
        <v>-0.18984651110310366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152609.21</v>
      </c>
      <c r="F34" s="85">
        <f>IFERROR(INDEX('2025'!$C$8:$AC$105,MATCH($C34,'2025'!$C$8:$C$105,0),19),0)</f>
        <v>129874.84999999998</v>
      </c>
      <c r="G34" s="86">
        <f t="shared" si="7"/>
        <v>0.85102891234415001</v>
      </c>
      <c r="H34" s="87">
        <f t="shared" si="8"/>
        <v>1.6304874833655559E-5</v>
      </c>
      <c r="I34" s="88">
        <f t="shared" si="9"/>
        <v>-22734.360000000015</v>
      </c>
      <c r="J34" s="89">
        <f t="shared" si="10"/>
        <v>-0.14897108765584999</v>
      </c>
      <c r="K34" s="90">
        <f>VLOOKUP($C34,'2025'!$C$114:$U$210,VLOOKUP($L$4,Master!$D$9:$G$20,4,FALSE),FALSE)</f>
        <v>88082.00999999998</v>
      </c>
      <c r="L34" s="91">
        <f>VLOOKUP($C34,'2025'!$C$8:$U$104,VLOOKUP($L$4,Master!$D$9:$G$20,4,FALSE),FALSE)</f>
        <v>73486.029999999984</v>
      </c>
      <c r="M34" s="91">
        <f t="shared" si="11"/>
        <v>0.83429102037975744</v>
      </c>
      <c r="N34" s="87">
        <f t="shared" si="12"/>
        <v>9.2256547066060701E-6</v>
      </c>
      <c r="O34" s="91">
        <f t="shared" si="13"/>
        <v>-14595.979999999996</v>
      </c>
      <c r="P34" s="92">
        <f t="shared" si="14"/>
        <v>-0.16570897962024253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96473.43</v>
      </c>
      <c r="F35" s="85">
        <f>IFERROR(INDEX('2025'!$C$8:$AC$105,MATCH($C35,'2025'!$C$8:$C$105,0),19),0)</f>
        <v>73048.060000000012</v>
      </c>
      <c r="G35" s="86">
        <f t="shared" si="7"/>
        <v>0.75718319541453039</v>
      </c>
      <c r="H35" s="87">
        <f t="shared" si="8"/>
        <v>9.1706706505636888E-6</v>
      </c>
      <c r="I35" s="88">
        <f t="shared" si="9"/>
        <v>-23425.369999999981</v>
      </c>
      <c r="J35" s="89">
        <f t="shared" si="10"/>
        <v>-0.24281680458546961</v>
      </c>
      <c r="K35" s="90">
        <f>VLOOKUP($C35,'2025'!$C$114:$U$210,VLOOKUP($L$4,Master!$D$9:$G$20,4,FALSE),FALSE)</f>
        <v>53700.57</v>
      </c>
      <c r="L35" s="91">
        <f>VLOOKUP($C35,'2025'!$C$8:$U$104,VLOOKUP($L$4,Master!$D$9:$G$20,4,FALSE),FALSE)</f>
        <v>38424.12000000001</v>
      </c>
      <c r="M35" s="91">
        <f t="shared" si="11"/>
        <v>0.71552536593187022</v>
      </c>
      <c r="N35" s="87">
        <f t="shared" si="12"/>
        <v>4.8238782735330319E-6</v>
      </c>
      <c r="O35" s="91">
        <f t="shared" si="13"/>
        <v>-15276.44999999999</v>
      </c>
      <c r="P35" s="92">
        <f t="shared" si="14"/>
        <v>-0.28447463406812984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3209626.3300000038</v>
      </c>
      <c r="F36" s="85">
        <f>IFERROR(INDEX('2025'!$C$8:$AC$105,MATCH($C36,'2025'!$C$8:$C$105,0),19),0)</f>
        <v>2422849.5199999996</v>
      </c>
      <c r="G36" s="86">
        <f t="shared" si="7"/>
        <v>0.75486965487349944</v>
      </c>
      <c r="H36" s="87">
        <f t="shared" si="8"/>
        <v>3.0417173274411826E-4</v>
      </c>
      <c r="I36" s="88">
        <f t="shared" si="9"/>
        <v>-786776.81000000425</v>
      </c>
      <c r="J36" s="89">
        <f t="shared" si="10"/>
        <v>-0.24513034512650053</v>
      </c>
      <c r="K36" s="90">
        <f>VLOOKUP($C36,'2025'!$C$114:$U$210,VLOOKUP($L$4,Master!$D$9:$G$20,4,FALSE),FALSE)</f>
        <v>1626788.0100000019</v>
      </c>
      <c r="L36" s="91">
        <f>VLOOKUP($C36,'2025'!$C$8:$U$104,VLOOKUP($L$4,Master!$D$9:$G$20,4,FALSE),FALSE)</f>
        <v>1652838.41</v>
      </c>
      <c r="M36" s="91">
        <f t="shared" si="11"/>
        <v>1.0160133956236854</v>
      </c>
      <c r="N36" s="87">
        <f t="shared" si="12"/>
        <v>2.0750224847465286E-4</v>
      </c>
      <c r="O36" s="91">
        <f t="shared" si="13"/>
        <v>26050.399999998044</v>
      </c>
      <c r="P36" s="92">
        <f t="shared" si="14"/>
        <v>1.6013395623685481E-2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50238880.779999942</v>
      </c>
      <c r="F37" s="85">
        <f>IFERROR(INDEX('2025'!$C$8:$AC$105,MATCH($C37,'2025'!$C$8:$C$105,0),19),0)</f>
        <v>46257548.640000001</v>
      </c>
      <c r="G37" s="86">
        <f t="shared" si="7"/>
        <v>0.92075197380621376</v>
      </c>
      <c r="H37" s="87">
        <f t="shared" si="8"/>
        <v>5.8073101966002964E-3</v>
      </c>
      <c r="I37" s="88">
        <f t="shared" si="9"/>
        <v>-3981332.139999941</v>
      </c>
      <c r="J37" s="89">
        <f t="shared" si="10"/>
        <v>-7.9248026193786264E-2</v>
      </c>
      <c r="K37" s="90">
        <f>VLOOKUP($C37,'2025'!$C$114:$U$210,VLOOKUP($L$4,Master!$D$9:$G$20,4,FALSE),FALSE)</f>
        <v>26010338.099999975</v>
      </c>
      <c r="L37" s="91">
        <f>VLOOKUP($C37,'2025'!$C$8:$U$104,VLOOKUP($L$4,Master!$D$9:$G$20,4,FALSE),FALSE)</f>
        <v>25619332.390000008</v>
      </c>
      <c r="M37" s="91">
        <f t="shared" si="11"/>
        <v>0.98496729613830092</v>
      </c>
      <c r="N37" s="87">
        <f t="shared" si="12"/>
        <v>3.216327163733147E-3</v>
      </c>
      <c r="O37" s="91">
        <f t="shared" si="13"/>
        <v>-391005.70999996737</v>
      </c>
      <c r="P37" s="92">
        <f t="shared" si="14"/>
        <v>-1.5032703861699042E-2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213043.35000000009</v>
      </c>
      <c r="F38" s="85">
        <f>IFERROR(INDEX('2025'!$C$8:$AC$105,MATCH($C38,'2025'!$C$8:$C$105,0),19),0)</f>
        <v>140771.89000000001</v>
      </c>
      <c r="G38" s="86">
        <f t="shared" si="7"/>
        <v>0.66076641209406417</v>
      </c>
      <c r="H38" s="87">
        <f t="shared" si="8"/>
        <v>1.767292163607603E-5</v>
      </c>
      <c r="I38" s="88">
        <f t="shared" si="9"/>
        <v>-72271.460000000079</v>
      </c>
      <c r="J38" s="89">
        <f t="shared" si="10"/>
        <v>-0.33923358790593577</v>
      </c>
      <c r="K38" s="90">
        <f>VLOOKUP($C38,'2025'!$C$114:$U$210,VLOOKUP($L$4,Master!$D$9:$G$20,4,FALSE),FALSE)</f>
        <v>96632.740000000063</v>
      </c>
      <c r="L38" s="91">
        <f>VLOOKUP($C38,'2025'!$C$8:$U$104,VLOOKUP($L$4,Master!$D$9:$G$20,4,FALSE),FALSE)</f>
        <v>73392.250000000015</v>
      </c>
      <c r="M38" s="91">
        <f t="shared" si="11"/>
        <v>0.75949672957633163</v>
      </c>
      <c r="N38" s="87">
        <f t="shared" si="12"/>
        <v>9.2138812865643934E-6</v>
      </c>
      <c r="O38" s="91">
        <f t="shared" si="13"/>
        <v>-23240.490000000049</v>
      </c>
      <c r="P38" s="92">
        <f t="shared" si="14"/>
        <v>-0.24050327042366834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298535.21999999997</v>
      </c>
      <c r="F39" s="85">
        <f>IFERROR(INDEX('2025'!$C$8:$AC$105,MATCH($C39,'2025'!$C$8:$C$105,0),19),0)</f>
        <v>110059.68000000002</v>
      </c>
      <c r="G39" s="86">
        <f t="shared" si="7"/>
        <v>0.36866564688749298</v>
      </c>
      <c r="H39" s="87">
        <f t="shared" si="8"/>
        <v>1.381721947422603E-5</v>
      </c>
      <c r="I39" s="88">
        <f t="shared" si="9"/>
        <v>-188475.53999999995</v>
      </c>
      <c r="J39" s="89">
        <f t="shared" si="10"/>
        <v>-0.63133435311250707</v>
      </c>
      <c r="K39" s="90">
        <f>VLOOKUP($C39,'2025'!$C$114:$U$210,VLOOKUP($L$4,Master!$D$9:$G$20,4,FALSE),FALSE)</f>
        <v>199868.79999999999</v>
      </c>
      <c r="L39" s="91">
        <f>VLOOKUP($C39,'2025'!$C$8:$U$104,VLOOKUP($L$4,Master!$D$9:$G$20,4,FALSE),FALSE)</f>
        <v>64278.53</v>
      </c>
      <c r="M39" s="91">
        <f t="shared" si="11"/>
        <v>0.32160362197601627</v>
      </c>
      <c r="N39" s="87">
        <f t="shared" si="12"/>
        <v>8.0697177793958873E-6</v>
      </c>
      <c r="O39" s="91">
        <f t="shared" si="13"/>
        <v>-135590.26999999999</v>
      </c>
      <c r="P39" s="92">
        <f t="shared" si="14"/>
        <v>-0.67839637802398367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91429.979999999981</v>
      </c>
      <c r="F40" s="85">
        <f>IFERROR(INDEX('2025'!$C$8:$AC$105,MATCH($C40,'2025'!$C$8:$C$105,0),19),0)</f>
        <v>90667.51999999999</v>
      </c>
      <c r="G40" s="86">
        <f t="shared" si="7"/>
        <v>0.9916607222269983</v>
      </c>
      <c r="H40" s="87">
        <f t="shared" si="8"/>
        <v>1.1382670047957415E-5</v>
      </c>
      <c r="I40" s="88">
        <f t="shared" si="9"/>
        <v>-762.45999999999185</v>
      </c>
      <c r="J40" s="89">
        <f t="shared" si="10"/>
        <v>-8.3392777730017225E-3</v>
      </c>
      <c r="K40" s="90">
        <f>VLOOKUP($C40,'2025'!$C$114:$U$210,VLOOKUP($L$4,Master!$D$9:$G$20,4,FALSE),FALSE)</f>
        <v>44656.719999999994</v>
      </c>
      <c r="L40" s="91">
        <f>VLOOKUP($C40,'2025'!$C$8:$U$104,VLOOKUP($L$4,Master!$D$9:$G$20,4,FALSE),FALSE)</f>
        <v>59959.81</v>
      </c>
      <c r="M40" s="91">
        <f t="shared" si="11"/>
        <v>1.3426828033944276</v>
      </c>
      <c r="N40" s="87">
        <f t="shared" si="12"/>
        <v>7.5275328294875334E-6</v>
      </c>
      <c r="O40" s="91">
        <f t="shared" si="13"/>
        <v>15303.090000000004</v>
      </c>
      <c r="P40" s="92">
        <f t="shared" si="14"/>
        <v>0.34268280339442769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51552.92</v>
      </c>
      <c r="F41" s="85">
        <f>IFERROR(INDEX('2025'!$C$8:$AC$105,MATCH($C41,'2025'!$C$8:$C$105,0),19),0)</f>
        <v>46088.47</v>
      </c>
      <c r="G41" s="86">
        <f t="shared" si="7"/>
        <v>0.89400309429611369</v>
      </c>
      <c r="H41" s="87">
        <f t="shared" si="8"/>
        <v>5.7860835614030686E-6</v>
      </c>
      <c r="I41" s="88">
        <f t="shared" si="9"/>
        <v>-5464.4499999999971</v>
      </c>
      <c r="J41" s="89">
        <f t="shared" si="10"/>
        <v>-0.10599690570388637</v>
      </c>
      <c r="K41" s="90">
        <f>VLOOKUP($C41,'2025'!$C$114:$U$210,VLOOKUP($L$4,Master!$D$9:$G$20,4,FALSE),FALSE)</f>
        <v>27362.55</v>
      </c>
      <c r="L41" s="91">
        <f>VLOOKUP($C41,'2025'!$C$8:$U$104,VLOOKUP($L$4,Master!$D$9:$G$20,4,FALSE),FALSE)</f>
        <v>29141.26</v>
      </c>
      <c r="M41" s="91">
        <f t="shared" si="11"/>
        <v>1.0650052718039802</v>
      </c>
      <c r="N41" s="87">
        <f t="shared" si="12"/>
        <v>3.6584804278504529E-6</v>
      </c>
      <c r="O41" s="91">
        <f t="shared" si="13"/>
        <v>1778.7099999999991</v>
      </c>
      <c r="P41" s="92">
        <f t="shared" si="14"/>
        <v>6.5005271803980233E-2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3353058.8500000029</v>
      </c>
      <c r="F42" s="85">
        <f>IFERROR(INDEX('2025'!$C$8:$AC$105,MATCH($C42,'2025'!$C$8:$C$105,0),19),0)</f>
        <v>1956595.5299999993</v>
      </c>
      <c r="G42" s="86">
        <f t="shared" si="7"/>
        <v>0.58352555607546153</v>
      </c>
      <c r="H42" s="87">
        <f t="shared" si="8"/>
        <v>2.4563682049865662E-4</v>
      </c>
      <c r="I42" s="88">
        <f t="shared" si="9"/>
        <v>-1396463.3200000036</v>
      </c>
      <c r="J42" s="89">
        <f t="shared" si="10"/>
        <v>-0.41647444392453842</v>
      </c>
      <c r="K42" s="90">
        <f>VLOOKUP($C42,'2025'!$C$114:$U$210,VLOOKUP($L$4,Master!$D$9:$G$20,4,FALSE),FALSE)</f>
        <v>1647315.8700000013</v>
      </c>
      <c r="L42" s="91">
        <f>VLOOKUP($C42,'2025'!$C$8:$U$104,VLOOKUP($L$4,Master!$D$9:$G$20,4,FALSE),FALSE)</f>
        <v>1157921.3599999994</v>
      </c>
      <c r="M42" s="91">
        <f t="shared" si="11"/>
        <v>0.70291398333945421</v>
      </c>
      <c r="N42" s="87">
        <f t="shared" si="12"/>
        <v>1.4536889045120138E-4</v>
      </c>
      <c r="O42" s="91">
        <f t="shared" si="13"/>
        <v>-489394.51000000187</v>
      </c>
      <c r="P42" s="92">
        <f t="shared" si="14"/>
        <v>-0.29708601666054579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339405.98999999987</v>
      </c>
      <c r="F43" s="85">
        <f>IFERROR(INDEX('2025'!$C$8:$AC$105,MATCH($C43,'2025'!$C$8:$C$105,0),19),0)</f>
        <v>321827.52</v>
      </c>
      <c r="G43" s="86">
        <f t="shared" si="7"/>
        <v>0.94820813268498927</v>
      </c>
      <c r="H43" s="87">
        <f t="shared" si="8"/>
        <v>4.0403183769804406E-5</v>
      </c>
      <c r="I43" s="88">
        <f t="shared" si="9"/>
        <v>-17578.469999999856</v>
      </c>
      <c r="J43" s="89">
        <f t="shared" si="10"/>
        <v>-5.1791867315010738E-2</v>
      </c>
      <c r="K43" s="90">
        <f>VLOOKUP($C43,'2025'!$C$114:$U$210,VLOOKUP($L$4,Master!$D$9:$G$20,4,FALSE),FALSE)</f>
        <v>172635.33999999994</v>
      </c>
      <c r="L43" s="91">
        <f>VLOOKUP($C43,'2025'!$C$8:$U$104,VLOOKUP($L$4,Master!$D$9:$G$20,4,FALSE),FALSE)</f>
        <v>170914.41999999995</v>
      </c>
      <c r="M43" s="91">
        <f t="shared" si="11"/>
        <v>0.99003147327771945</v>
      </c>
      <c r="N43" s="87">
        <f t="shared" si="12"/>
        <v>2.1457104476862425E-5</v>
      </c>
      <c r="O43" s="91">
        <f t="shared" si="13"/>
        <v>-1720.9199999999837</v>
      </c>
      <c r="P43" s="92">
        <f t="shared" si="14"/>
        <v>-9.9685267222805272E-3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93316.989999999991</v>
      </c>
      <c r="F44" s="85">
        <f>IFERROR(INDEX('2025'!$C$8:$AC$105,MATCH($C44,'2025'!$C$8:$C$105,0),19),0)</f>
        <v>72066.389999999985</v>
      </c>
      <c r="G44" s="86">
        <f t="shared" si="7"/>
        <v>0.77227512374756191</v>
      </c>
      <c r="H44" s="87">
        <f t="shared" si="8"/>
        <v>9.0474288799055903E-6</v>
      </c>
      <c r="I44" s="88">
        <f t="shared" si="9"/>
        <v>-21250.600000000006</v>
      </c>
      <c r="J44" s="89">
        <f t="shared" si="10"/>
        <v>-0.22772487625243815</v>
      </c>
      <c r="K44" s="90">
        <f>VLOOKUP($C44,'2025'!$C$114:$U$210,VLOOKUP($L$4,Master!$D$9:$G$20,4,FALSE),FALSE)</f>
        <v>46865.799999999996</v>
      </c>
      <c r="L44" s="91">
        <f>VLOOKUP($C44,'2025'!$C$8:$U$104,VLOOKUP($L$4,Master!$D$9:$G$20,4,FALSE),FALSE)</f>
        <v>37959.559999999983</v>
      </c>
      <c r="M44" s="91">
        <f t="shared" si="11"/>
        <v>0.80996291538819321</v>
      </c>
      <c r="N44" s="87">
        <f t="shared" si="12"/>
        <v>4.7655560298290083E-6</v>
      </c>
      <c r="O44" s="91">
        <f t="shared" si="13"/>
        <v>-8906.2400000000125</v>
      </c>
      <c r="P44" s="92">
        <f t="shared" si="14"/>
        <v>-0.19003708461180677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1043673.7599999995</v>
      </c>
      <c r="F45" s="85">
        <f>IFERROR(INDEX('2025'!$C$8:$AC$105,MATCH($C45,'2025'!$C$8:$C$105,0),19),0)</f>
        <v>502061.10000000003</v>
      </c>
      <c r="G45" s="86">
        <f t="shared" si="7"/>
        <v>0.48105176084909929</v>
      </c>
      <c r="H45" s="87">
        <f t="shared" si="8"/>
        <v>6.3030243302282372E-5</v>
      </c>
      <c r="I45" s="88">
        <f t="shared" si="9"/>
        <v>-541612.65999999945</v>
      </c>
      <c r="J45" s="89">
        <f t="shared" si="10"/>
        <v>-0.5189482391509006</v>
      </c>
      <c r="K45" s="90">
        <f>VLOOKUP($C45,'2025'!$C$114:$U$210,VLOOKUP($L$4,Master!$D$9:$G$20,4,FALSE),FALSE)</f>
        <v>510515.87999999971</v>
      </c>
      <c r="L45" s="91">
        <f>VLOOKUP($C45,'2025'!$C$8:$U$104,VLOOKUP($L$4,Master!$D$9:$G$20,4,FALSE),FALSE)</f>
        <v>280819.45999999996</v>
      </c>
      <c r="M45" s="91">
        <f t="shared" si="11"/>
        <v>0.55006998019336861</v>
      </c>
      <c r="N45" s="87">
        <f t="shared" si="12"/>
        <v>3.5254909985688099E-5</v>
      </c>
      <c r="O45" s="91">
        <f t="shared" si="13"/>
        <v>-229696.41999999975</v>
      </c>
      <c r="P45" s="92">
        <f t="shared" si="14"/>
        <v>-0.44993001980663144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12165772.780000001</v>
      </c>
      <c r="F46" s="85">
        <f>IFERROR(INDEX('2025'!$C$8:$AC$105,MATCH($C46,'2025'!$C$8:$C$105,0),19),0)</f>
        <v>6769158.5499999998</v>
      </c>
      <c r="G46" s="86">
        <f t="shared" si="7"/>
        <v>0.5564100754148722</v>
      </c>
      <c r="H46" s="87">
        <f t="shared" si="8"/>
        <v>8.4982029151078409E-4</v>
      </c>
      <c r="I46" s="88">
        <f t="shared" si="9"/>
        <v>-5396614.2300000014</v>
      </c>
      <c r="J46" s="89">
        <f t="shared" si="10"/>
        <v>-0.4435899245851278</v>
      </c>
      <c r="K46" s="90">
        <f>VLOOKUP($C46,'2025'!$C$114:$U$210,VLOOKUP($L$4,Master!$D$9:$G$20,4,FALSE),FALSE)</f>
        <v>9941928.7800000012</v>
      </c>
      <c r="L46" s="91">
        <f>VLOOKUP($C46,'2025'!$C$8:$U$104,VLOOKUP($L$4,Master!$D$9:$G$20,4,FALSE),FALSE)</f>
        <v>6580188.1600000001</v>
      </c>
      <c r="M46" s="91">
        <f t="shared" si="11"/>
        <v>0.66186233130509298</v>
      </c>
      <c r="N46" s="87">
        <f t="shared" si="12"/>
        <v>8.2609638687322672E-4</v>
      </c>
      <c r="O46" s="91">
        <f t="shared" si="13"/>
        <v>-3361740.620000001</v>
      </c>
      <c r="P46" s="92">
        <f t="shared" si="14"/>
        <v>-0.33813766869490697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163933.02000000005</v>
      </c>
      <c r="F47" s="85">
        <f>IFERROR(INDEX('2025'!$C$8:$AC$105,MATCH($C47,'2025'!$C$8:$C$105,0),19),0)</f>
        <v>142135.88</v>
      </c>
      <c r="G47" s="86">
        <f t="shared" si="7"/>
        <v>0.86703630543742782</v>
      </c>
      <c r="H47" s="87">
        <f t="shared" si="8"/>
        <v>1.7844160996309038E-5</v>
      </c>
      <c r="I47" s="88">
        <f t="shared" si="9"/>
        <v>-21797.140000000043</v>
      </c>
      <c r="J47" s="89">
        <f t="shared" si="10"/>
        <v>-0.13296369456257218</v>
      </c>
      <c r="K47" s="90">
        <f>VLOOKUP($C47,'2025'!$C$114:$U$210,VLOOKUP($L$4,Master!$D$9:$G$20,4,FALSE),FALSE)</f>
        <v>82086.840000000026</v>
      </c>
      <c r="L47" s="91">
        <f>VLOOKUP($C47,'2025'!$C$8:$U$104,VLOOKUP($L$4,Master!$D$9:$G$20,4,FALSE),FALSE)</f>
        <v>85265.63</v>
      </c>
      <c r="M47" s="91">
        <f t="shared" si="11"/>
        <v>1.0387247212829727</v>
      </c>
      <c r="N47" s="87">
        <f t="shared" si="12"/>
        <v>1.0704500715594949E-5</v>
      </c>
      <c r="O47" s="91">
        <f t="shared" si="13"/>
        <v>3178.789999999979</v>
      </c>
      <c r="P47" s="92">
        <f t="shared" si="14"/>
        <v>3.8724721282972739E-2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109271.32</v>
      </c>
      <c r="F48" s="85">
        <f>IFERROR(INDEX('2025'!$C$8:$AC$105,MATCH($C48,'2025'!$C$8:$C$105,0),19),0)</f>
        <v>96044.64</v>
      </c>
      <c r="G48" s="86">
        <f t="shared" si="7"/>
        <v>0.87895561250655696</v>
      </c>
      <c r="H48" s="87">
        <f t="shared" si="8"/>
        <v>1.2057729680869761E-5</v>
      </c>
      <c r="I48" s="88">
        <f t="shared" si="9"/>
        <v>-13226.680000000008</v>
      </c>
      <c r="J48" s="89">
        <f t="shared" si="10"/>
        <v>-0.12104438749344298</v>
      </c>
      <c r="K48" s="90">
        <f>VLOOKUP($C48,'2025'!$C$114:$U$210,VLOOKUP($L$4,Master!$D$9:$G$20,4,FALSE),FALSE)</f>
        <v>54773.38</v>
      </c>
      <c r="L48" s="91">
        <f>VLOOKUP($C48,'2025'!$C$8:$U$104,VLOOKUP($L$4,Master!$D$9:$G$20,4,FALSE),FALSE)</f>
        <v>53624.049999999996</v>
      </c>
      <c r="M48" s="91">
        <f t="shared" si="11"/>
        <v>0.97901663180179854</v>
      </c>
      <c r="N48" s="87">
        <f t="shared" si="12"/>
        <v>6.7321226805935664E-6</v>
      </c>
      <c r="O48" s="91">
        <f t="shared" si="13"/>
        <v>-1149.3300000000017</v>
      </c>
      <c r="P48" s="92">
        <f t="shared" si="14"/>
        <v>-2.0983368198201423E-2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83655</v>
      </c>
      <c r="F49" s="85">
        <f>IFERROR(INDEX('2025'!$C$8:$AC$105,MATCH($C49,'2025'!$C$8:$C$105,0),19),0)</f>
        <v>59466.430000000008</v>
      </c>
      <c r="G49" s="86">
        <f t="shared" si="7"/>
        <v>0.71085326639172797</v>
      </c>
      <c r="H49" s="87">
        <f t="shared" si="8"/>
        <v>7.4655924372912859E-6</v>
      </c>
      <c r="I49" s="88">
        <f t="shared" si="9"/>
        <v>-24188.569999999992</v>
      </c>
      <c r="J49" s="89">
        <f t="shared" si="10"/>
        <v>-0.28914673360827198</v>
      </c>
      <c r="K49" s="90">
        <f>VLOOKUP($C49,'2025'!$C$114:$U$210,VLOOKUP($L$4,Master!$D$9:$G$20,4,FALSE),FALSE)</f>
        <v>40943.65</v>
      </c>
      <c r="L49" s="91">
        <f>VLOOKUP($C49,'2025'!$C$8:$U$104,VLOOKUP($L$4,Master!$D$9:$G$20,4,FALSE),FALSE)</f>
        <v>34021.57</v>
      </c>
      <c r="M49" s="91">
        <f t="shared" si="11"/>
        <v>0.83093642115444022</v>
      </c>
      <c r="N49" s="87">
        <f t="shared" si="12"/>
        <v>4.2711690561679262E-6</v>
      </c>
      <c r="O49" s="91">
        <f t="shared" si="13"/>
        <v>-6922.0800000000017</v>
      </c>
      <c r="P49" s="92">
        <f t="shared" si="14"/>
        <v>-0.16906357884555973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8848818.2699999958</v>
      </c>
      <c r="F50" s="85">
        <f>IFERROR(INDEX('2025'!$C$8:$AC$105,MATCH($C50,'2025'!$C$8:$C$105,0),19),0)</f>
        <v>1723044.62</v>
      </c>
      <c r="G50" s="86">
        <f t="shared" si="7"/>
        <v>0.19472030811635155</v>
      </c>
      <c r="H50" s="87">
        <f t="shared" si="8"/>
        <v>2.1631614482637407E-4</v>
      </c>
      <c r="I50" s="88">
        <f t="shared" si="9"/>
        <v>-7125773.6499999957</v>
      </c>
      <c r="J50" s="89">
        <f t="shared" si="10"/>
        <v>-0.80527969188364845</v>
      </c>
      <c r="K50" s="90">
        <f>VLOOKUP($C50,'2025'!$C$114:$U$210,VLOOKUP($L$4,Master!$D$9:$G$20,4,FALSE),FALSE)</f>
        <v>4146597.4299999997</v>
      </c>
      <c r="L50" s="91">
        <f>VLOOKUP($C50,'2025'!$C$8:$U$104,VLOOKUP($L$4,Master!$D$9:$G$20,4,FALSE),FALSE)</f>
        <v>821737.15</v>
      </c>
      <c r="M50" s="91">
        <f t="shared" si="11"/>
        <v>0.19817143184791877</v>
      </c>
      <c r="N50" s="87">
        <f t="shared" si="12"/>
        <v>1.0316332513119241E-4</v>
      </c>
      <c r="O50" s="91">
        <f t="shared" si="13"/>
        <v>-3324860.28</v>
      </c>
      <c r="P50" s="92">
        <f t="shared" si="14"/>
        <v>-0.80182856815208126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1036711.7200000001</v>
      </c>
      <c r="F51" s="85">
        <f>IFERROR(INDEX('2025'!$C$8:$AC$105,MATCH($C51,'2025'!$C$8:$C$105,0),19),0)</f>
        <v>847239.06</v>
      </c>
      <c r="G51" s="86">
        <f t="shared" si="7"/>
        <v>0.81723688818720019</v>
      </c>
      <c r="H51" s="87">
        <f t="shared" si="8"/>
        <v>1.0636491073894594E-4</v>
      </c>
      <c r="I51" s="88">
        <f t="shared" si="9"/>
        <v>-189472.66000000003</v>
      </c>
      <c r="J51" s="89">
        <f t="shared" si="10"/>
        <v>-0.18276311181279981</v>
      </c>
      <c r="K51" s="90">
        <f>VLOOKUP($C51,'2025'!$C$114:$U$210,VLOOKUP($L$4,Master!$D$9:$G$20,4,FALSE),FALSE)</f>
        <v>511832.65</v>
      </c>
      <c r="L51" s="91">
        <f>VLOOKUP($C51,'2025'!$C$8:$U$104,VLOOKUP($L$4,Master!$D$9:$G$20,4,FALSE),FALSE)</f>
        <v>464277.87</v>
      </c>
      <c r="M51" s="91">
        <f t="shared" si="11"/>
        <v>0.90708920191003828</v>
      </c>
      <c r="N51" s="87">
        <f t="shared" si="12"/>
        <v>5.8286824264945893E-5</v>
      </c>
      <c r="O51" s="91">
        <f t="shared" si="13"/>
        <v>-47554.780000000028</v>
      </c>
      <c r="P51" s="92">
        <f t="shared" si="14"/>
        <v>-9.291079808996168E-2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75725.59</v>
      </c>
      <c r="F52" s="85">
        <f>IFERROR(INDEX('2025'!$C$8:$AC$105,MATCH($C52,'2025'!$C$8:$C$105,0),19),0)</f>
        <v>51459.53</v>
      </c>
      <c r="G52" s="86">
        <f t="shared" si="7"/>
        <v>0.67955271130934736</v>
      </c>
      <c r="H52" s="87">
        <f t="shared" si="8"/>
        <v>6.4603824038968535E-6</v>
      </c>
      <c r="I52" s="88">
        <f t="shared" si="9"/>
        <v>-24266.059999999998</v>
      </c>
      <c r="J52" s="89">
        <f t="shared" si="10"/>
        <v>-0.32044728869065264</v>
      </c>
      <c r="K52" s="90">
        <f>VLOOKUP($C52,'2025'!$C$114:$U$210,VLOOKUP($L$4,Master!$D$9:$G$20,4,FALSE),FALSE)</f>
        <v>38471.800000000003</v>
      </c>
      <c r="L52" s="91">
        <f>VLOOKUP($C52,'2025'!$C$8:$U$104,VLOOKUP($L$4,Master!$D$9:$G$20,4,FALSE),FALSE)</f>
        <v>29174.02</v>
      </c>
      <c r="M52" s="91">
        <f t="shared" si="11"/>
        <v>0.75832219963713676</v>
      </c>
      <c r="N52" s="87">
        <f t="shared" si="12"/>
        <v>3.6625932156577198E-6</v>
      </c>
      <c r="O52" s="91">
        <f t="shared" si="13"/>
        <v>-9297.7800000000025</v>
      </c>
      <c r="P52" s="92">
        <f t="shared" si="14"/>
        <v>-0.24167780036286324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690333.25000000012</v>
      </c>
      <c r="F53" s="85">
        <f>IFERROR(INDEX('2025'!$C$8:$AC$105,MATCH($C53,'2025'!$C$8:$C$105,0),19),0)</f>
        <v>647533.3600000001</v>
      </c>
      <c r="G53" s="86">
        <f t="shared" si="7"/>
        <v>0.9380011175761851</v>
      </c>
      <c r="H53" s="87">
        <f t="shared" si="8"/>
        <v>8.1293263364049531E-5</v>
      </c>
      <c r="I53" s="88">
        <f t="shared" si="9"/>
        <v>-42799.890000000014</v>
      </c>
      <c r="J53" s="89">
        <f t="shared" si="10"/>
        <v>-6.1998882423814884E-2</v>
      </c>
      <c r="K53" s="90">
        <f>VLOOKUP($C53,'2025'!$C$114:$U$210,VLOOKUP($L$4,Master!$D$9:$G$20,4,FALSE),FALSE)</f>
        <v>345707.09000000008</v>
      </c>
      <c r="L53" s="91">
        <f>VLOOKUP($C53,'2025'!$C$8:$U$104,VLOOKUP($L$4,Master!$D$9:$G$20,4,FALSE),FALSE)</f>
        <v>532849.56000000006</v>
      </c>
      <c r="M53" s="91">
        <f t="shared" si="11"/>
        <v>1.5413324615355732</v>
      </c>
      <c r="N53" s="87">
        <f t="shared" si="12"/>
        <v>6.689551811585106E-5</v>
      </c>
      <c r="O53" s="91">
        <f t="shared" si="13"/>
        <v>187142.46999999997</v>
      </c>
      <c r="P53" s="92">
        <f t="shared" si="14"/>
        <v>0.54133246153557313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623560.68000000005</v>
      </c>
      <c r="F54" s="85">
        <f>IFERROR(INDEX('2025'!$C$8:$AC$105,MATCH($C54,'2025'!$C$8:$C$105,0),19),0)</f>
        <v>696530.16999999993</v>
      </c>
      <c r="G54" s="86">
        <f t="shared" si="7"/>
        <v>1.1170206723105118</v>
      </c>
      <c r="H54" s="87">
        <f t="shared" si="8"/>
        <v>8.7444468576593757E-5</v>
      </c>
      <c r="I54" s="88">
        <f t="shared" si="9"/>
        <v>72969.489999999874</v>
      </c>
      <c r="J54" s="89">
        <f t="shared" si="10"/>
        <v>0.11702067231051173</v>
      </c>
      <c r="K54" s="90">
        <f>VLOOKUP($C54,'2025'!$C$114:$U$210,VLOOKUP($L$4,Master!$D$9:$G$20,4,FALSE),FALSE)</f>
        <v>313629.87</v>
      </c>
      <c r="L54" s="91">
        <f>VLOOKUP($C54,'2025'!$C$8:$U$104,VLOOKUP($L$4,Master!$D$9:$G$20,4,FALSE),FALSE)</f>
        <v>545093.23</v>
      </c>
      <c r="M54" s="91">
        <f t="shared" si="11"/>
        <v>1.7380143989473962</v>
      </c>
      <c r="N54" s="87">
        <f t="shared" si="12"/>
        <v>6.8432624852486998E-5</v>
      </c>
      <c r="O54" s="91">
        <f t="shared" si="13"/>
        <v>231463.36</v>
      </c>
      <c r="P54" s="92">
        <f t="shared" si="14"/>
        <v>0.73801439894739618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358226.7</v>
      </c>
      <c r="F55" s="85">
        <f>IFERROR(INDEX('2025'!$C$8:$AC$105,MATCH($C55,'2025'!$C$8:$C$105,0),19),0)</f>
        <v>187625.94999999995</v>
      </c>
      <c r="G55" s="86">
        <f t="shared" si="7"/>
        <v>0.52376316449890514</v>
      </c>
      <c r="H55" s="87">
        <f t="shared" si="8"/>
        <v>2.3555119642453606E-5</v>
      </c>
      <c r="I55" s="88">
        <f t="shared" si="9"/>
        <v>-170600.75000000006</v>
      </c>
      <c r="J55" s="89">
        <f t="shared" si="10"/>
        <v>-0.47623683550109486</v>
      </c>
      <c r="K55" s="90">
        <f>VLOOKUP($C55,'2025'!$C$114:$U$210,VLOOKUP($L$4,Master!$D$9:$G$20,4,FALSE),FALSE)</f>
        <v>229807.16</v>
      </c>
      <c r="L55" s="91">
        <f>VLOOKUP($C55,'2025'!$C$8:$U$104,VLOOKUP($L$4,Master!$D$9:$G$20,4,FALSE),FALSE)</f>
        <v>130796.67999999996</v>
      </c>
      <c r="M55" s="91">
        <f t="shared" si="11"/>
        <v>0.56915841960711744</v>
      </c>
      <c r="N55" s="87">
        <f t="shared" si="12"/>
        <v>1.6420604112787801E-5</v>
      </c>
      <c r="O55" s="91">
        <f t="shared" si="13"/>
        <v>-99010.48000000004</v>
      </c>
      <c r="P55" s="92">
        <f t="shared" si="14"/>
        <v>-0.43084158039288262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1102886.7900000005</v>
      </c>
      <c r="F56" s="85">
        <f>IFERROR(INDEX('2025'!$C$8:$AC$105,MATCH($C56,'2025'!$C$8:$C$105,0),19),0)</f>
        <v>1116101.4100000001</v>
      </c>
      <c r="G56" s="86">
        <f t="shared" si="7"/>
        <v>1.0119818462962999</v>
      </c>
      <c r="H56" s="87">
        <f t="shared" si="8"/>
        <v>1.401186895824441E-4</v>
      </c>
      <c r="I56" s="88">
        <f t="shared" si="9"/>
        <v>13214.619999999646</v>
      </c>
      <c r="J56" s="89">
        <f t="shared" si="10"/>
        <v>1.1981846296299949E-2</v>
      </c>
      <c r="K56" s="90">
        <f>VLOOKUP($C56,'2025'!$C$114:$U$210,VLOOKUP($L$4,Master!$D$9:$G$20,4,FALSE),FALSE)</f>
        <v>659484.76000000024</v>
      </c>
      <c r="L56" s="91">
        <f>VLOOKUP($C56,'2025'!$C$8:$U$104,VLOOKUP($L$4,Master!$D$9:$G$20,4,FALSE),FALSE)</f>
        <v>695150.08000000007</v>
      </c>
      <c r="M56" s="91">
        <f t="shared" si="11"/>
        <v>1.0540805825444697</v>
      </c>
      <c r="N56" s="87">
        <f t="shared" si="12"/>
        <v>8.7271207974489679E-5</v>
      </c>
      <c r="O56" s="91">
        <f t="shared" si="13"/>
        <v>35665.319999999832</v>
      </c>
      <c r="P56" s="92">
        <f t="shared" si="14"/>
        <v>5.4080582544469742E-2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849168.42000000051</v>
      </c>
      <c r="F57" s="85">
        <f>IFERROR(INDEX('2025'!$C$8:$AC$105,MATCH($C57,'2025'!$C$8:$C$105,0),19),0)</f>
        <v>657789.64000000025</v>
      </c>
      <c r="G57" s="86">
        <f t="shared" si="7"/>
        <v>0.77462800606739457</v>
      </c>
      <c r="H57" s="87">
        <f t="shared" si="8"/>
        <v>8.2580867250860006E-5</v>
      </c>
      <c r="I57" s="88">
        <f t="shared" si="9"/>
        <v>-191378.78000000026</v>
      </c>
      <c r="J57" s="89">
        <f t="shared" si="10"/>
        <v>-0.22537199393260543</v>
      </c>
      <c r="K57" s="90">
        <f>VLOOKUP($C57,'2025'!$C$114:$U$210,VLOOKUP($L$4,Master!$D$9:$G$20,4,FALSE),FALSE)</f>
        <v>445698.69000000024</v>
      </c>
      <c r="L57" s="91">
        <f>VLOOKUP($C57,'2025'!$C$8:$U$104,VLOOKUP($L$4,Master!$D$9:$G$20,4,FALSE),FALSE)</f>
        <v>390982.63000000018</v>
      </c>
      <c r="M57" s="91">
        <f t="shared" si="11"/>
        <v>0.87723531339075722</v>
      </c>
      <c r="N57" s="87">
        <f t="shared" si="12"/>
        <v>4.9085121902227152E-5</v>
      </c>
      <c r="O57" s="91">
        <f t="shared" si="13"/>
        <v>-54716.060000000056</v>
      </c>
      <c r="P57" s="92">
        <f t="shared" si="14"/>
        <v>-0.12276468660924274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2890574.2500000005</v>
      </c>
      <c r="F58" s="85">
        <f>IFERROR(INDEX('2025'!$C$8:$AC$105,MATCH($C58,'2025'!$C$8:$C$105,0),19),0)</f>
        <v>972146.11999999988</v>
      </c>
      <c r="G58" s="86">
        <f t="shared" si="7"/>
        <v>0.3363159136977712</v>
      </c>
      <c r="H58" s="87">
        <f t="shared" si="8"/>
        <v>1.220461144449745E-4</v>
      </c>
      <c r="I58" s="88">
        <f t="shared" si="9"/>
        <v>-1918428.1300000006</v>
      </c>
      <c r="J58" s="89">
        <f t="shared" si="10"/>
        <v>-0.66368408630222875</v>
      </c>
      <c r="K58" s="90">
        <f>VLOOKUP($C58,'2025'!$C$114:$U$210,VLOOKUP($L$4,Master!$D$9:$G$20,4,FALSE),FALSE)</f>
        <v>1450871.6000000003</v>
      </c>
      <c r="L58" s="91">
        <f>VLOOKUP($C58,'2025'!$C$8:$U$104,VLOOKUP($L$4,Master!$D$9:$G$20,4,FALSE),FALSE)</f>
        <v>636042.43999999994</v>
      </c>
      <c r="M58" s="91">
        <f t="shared" si="11"/>
        <v>0.43838644301811391</v>
      </c>
      <c r="N58" s="87">
        <f t="shared" si="12"/>
        <v>7.9850659100610125E-5</v>
      </c>
      <c r="O58" s="91">
        <f t="shared" si="13"/>
        <v>-814829.16000000038</v>
      </c>
      <c r="P58" s="92">
        <f t="shared" si="14"/>
        <v>-0.56161355698188609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318471.62</v>
      </c>
      <c r="F59" s="85">
        <f>IFERROR(INDEX('2025'!$C$8:$AC$105,MATCH($C59,'2025'!$C$8:$C$105,0),19),0)</f>
        <v>264206.48</v>
      </c>
      <c r="G59" s="86">
        <f t="shared" si="7"/>
        <v>0.82960761150397011</v>
      </c>
      <c r="H59" s="87">
        <f t="shared" si="8"/>
        <v>3.3169267080121522E-5</v>
      </c>
      <c r="I59" s="88">
        <f t="shared" si="9"/>
        <v>-54265.140000000014</v>
      </c>
      <c r="J59" s="89">
        <f t="shared" si="10"/>
        <v>-0.17039238849602992</v>
      </c>
      <c r="K59" s="90">
        <f>VLOOKUP($C59,'2025'!$C$114:$U$210,VLOOKUP($L$4,Master!$D$9:$G$20,4,FALSE),FALSE)</f>
        <v>168300.41999999993</v>
      </c>
      <c r="L59" s="91">
        <f>VLOOKUP($C59,'2025'!$C$8:$U$104,VLOOKUP($L$4,Master!$D$9:$G$20,4,FALSE),FALSE)</f>
        <v>186135.91999999998</v>
      </c>
      <c r="M59" s="91">
        <f t="shared" si="11"/>
        <v>1.1059741859230063</v>
      </c>
      <c r="N59" s="87">
        <f t="shared" si="12"/>
        <v>2.3368056845858337E-5</v>
      </c>
      <c r="O59" s="91">
        <f t="shared" si="13"/>
        <v>17835.500000000058</v>
      </c>
      <c r="P59" s="92">
        <f t="shared" si="14"/>
        <v>0.10597418592300641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894871.01000000047</v>
      </c>
      <c r="F60" s="85">
        <f>IFERROR(INDEX('2025'!$C$8:$AC$105,MATCH($C60,'2025'!$C$8:$C$105,0),19),0)</f>
        <v>483104.08999999997</v>
      </c>
      <c r="G60" s="86">
        <f t="shared" si="7"/>
        <v>0.53985891217997972</v>
      </c>
      <c r="H60" s="87">
        <f t="shared" si="8"/>
        <v>6.0650323900871263E-5</v>
      </c>
      <c r="I60" s="88">
        <f t="shared" si="9"/>
        <v>-411766.92000000051</v>
      </c>
      <c r="J60" s="89">
        <f t="shared" si="10"/>
        <v>-0.46014108782002033</v>
      </c>
      <c r="K60" s="90">
        <f>VLOOKUP($C60,'2025'!$C$114:$U$210,VLOOKUP($L$4,Master!$D$9:$G$20,4,FALSE),FALSE)</f>
        <v>451627.43000000023</v>
      </c>
      <c r="L60" s="91">
        <f>VLOOKUP($C60,'2025'!$C$8:$U$104,VLOOKUP($L$4,Master!$D$9:$G$20,4,FALSE),FALSE)</f>
        <v>349589.02999999997</v>
      </c>
      <c r="M60" s="91">
        <f t="shared" si="11"/>
        <v>0.77406509609037655</v>
      </c>
      <c r="N60" s="87">
        <f t="shared" si="12"/>
        <v>4.3888446280161694E-5</v>
      </c>
      <c r="O60" s="91">
        <f t="shared" si="13"/>
        <v>-102038.40000000026</v>
      </c>
      <c r="P60" s="92">
        <f t="shared" si="14"/>
        <v>-0.22593490390962348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245577.03999999998</v>
      </c>
      <c r="F61" s="85">
        <f>IFERROR(INDEX('2025'!$C$8:$AC$105,MATCH($C61,'2025'!$C$8:$C$105,0),19),0)</f>
        <v>220529.65000000002</v>
      </c>
      <c r="G61" s="86">
        <f t="shared" si="7"/>
        <v>0.8980059780832933</v>
      </c>
      <c r="H61" s="87">
        <f t="shared" si="8"/>
        <v>2.7685947974991843E-5</v>
      </c>
      <c r="I61" s="88">
        <f t="shared" si="9"/>
        <v>-25047.389999999956</v>
      </c>
      <c r="J61" s="89">
        <f t="shared" si="10"/>
        <v>-0.1019940219167067</v>
      </c>
      <c r="K61" s="90">
        <f>VLOOKUP($C61,'2025'!$C$114:$U$210,VLOOKUP($L$4,Master!$D$9:$G$20,4,FALSE),FALSE)</f>
        <v>132048.79999999999</v>
      </c>
      <c r="L61" s="91">
        <f>VLOOKUP($C61,'2025'!$C$8:$U$104,VLOOKUP($L$4,Master!$D$9:$G$20,4,FALSE),FALSE)</f>
        <v>107945.07000000004</v>
      </c>
      <c r="M61" s="91">
        <f t="shared" si="11"/>
        <v>0.81746346805120562</v>
      </c>
      <c r="N61" s="87">
        <f t="shared" si="12"/>
        <v>1.3551745047329705E-5</v>
      </c>
      <c r="O61" s="91">
        <f t="shared" si="13"/>
        <v>-24103.729999999952</v>
      </c>
      <c r="P61" s="92">
        <f t="shared" si="14"/>
        <v>-0.18253653194879435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0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0</v>
      </c>
      <c r="J62" s="89">
        <f t="shared" si="10"/>
        <v>0</v>
      </c>
      <c r="K62" s="90">
        <f>VLOOKUP($C62,'2025'!$C$114:$U$210,VLOOKUP($L$4,Master!$D$9:$G$20,4,FALSE),FALSE)</f>
        <v>0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0</v>
      </c>
      <c r="P62" s="92">
        <f t="shared" si="14"/>
        <v>0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978130.87000000023</v>
      </c>
      <c r="F63" s="85">
        <f>IFERROR(INDEX('2025'!$C$8:$AC$105,MATCH($C63,'2025'!$C$8:$C$105,0),19),0)</f>
        <v>101496.39000000001</v>
      </c>
      <c r="G63" s="86">
        <f t="shared" si="7"/>
        <v>0.10376565458975852</v>
      </c>
      <c r="H63" s="87">
        <f t="shared" si="8"/>
        <v>1.274215858588395E-5</v>
      </c>
      <c r="I63" s="88">
        <f t="shared" si="9"/>
        <v>-876634.48000000021</v>
      </c>
      <c r="J63" s="89">
        <f t="shared" si="10"/>
        <v>-0.8962343454102415</v>
      </c>
      <c r="K63" s="90">
        <f>VLOOKUP($C63,'2025'!$C$114:$U$210,VLOOKUP($L$4,Master!$D$9:$G$20,4,FALSE),FALSE)</f>
        <v>351736.87000000011</v>
      </c>
      <c r="L63" s="91">
        <f>VLOOKUP($C63,'2025'!$C$8:$U$104,VLOOKUP($L$4,Master!$D$9:$G$20,4,FALSE),FALSE)</f>
        <v>60680.830000000009</v>
      </c>
      <c r="M63" s="91">
        <f t="shared" si="11"/>
        <v>0.17251768346036625</v>
      </c>
      <c r="N63" s="87">
        <f t="shared" si="12"/>
        <v>7.6180518241394044E-6</v>
      </c>
      <c r="O63" s="91">
        <f t="shared" si="13"/>
        <v>-291056.0400000001</v>
      </c>
      <c r="P63" s="92">
        <f t="shared" si="14"/>
        <v>-0.82748231653963378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327287.57999999973</v>
      </c>
      <c r="F64" s="85">
        <f>IFERROR(INDEX('2025'!$C$8:$AC$105,MATCH($C64,'2025'!$C$8:$C$105,0),19),0)</f>
        <v>451258.48000000004</v>
      </c>
      <c r="G64" s="86">
        <f t="shared" si="7"/>
        <v>1.3787827817969762</v>
      </c>
      <c r="H64" s="87">
        <f t="shared" si="8"/>
        <v>5.6652331333015297E-5</v>
      </c>
      <c r="I64" s="88">
        <f t="shared" si="9"/>
        <v>123970.90000000031</v>
      </c>
      <c r="J64" s="89">
        <f t="shared" si="10"/>
        <v>0.37878278179697628</v>
      </c>
      <c r="K64" s="90">
        <f>VLOOKUP($C64,'2025'!$C$114:$U$210,VLOOKUP($L$4,Master!$D$9:$G$20,4,FALSE),FALSE)</f>
        <v>157122.51999999984</v>
      </c>
      <c r="L64" s="91">
        <f>VLOOKUP($C64,'2025'!$C$8:$U$104,VLOOKUP($L$4,Master!$D$9:$G$20,4,FALSE),FALSE)</f>
        <v>120190.70000000001</v>
      </c>
      <c r="M64" s="91">
        <f t="shared" si="11"/>
        <v>0.76494890738768784</v>
      </c>
      <c r="N64" s="87">
        <f t="shared" si="12"/>
        <v>1.5089097848193438E-5</v>
      </c>
      <c r="O64" s="91">
        <f t="shared" si="13"/>
        <v>-36931.819999999832</v>
      </c>
      <c r="P64" s="92">
        <f t="shared" si="14"/>
        <v>-0.23505109261231216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4523484.9700000007</v>
      </c>
      <c r="F65" s="85">
        <f>IFERROR(INDEX('2025'!$C$8:$AC$105,MATCH($C65,'2025'!$C$8:$C$105,0),19),0)</f>
        <v>6192580.0799999991</v>
      </c>
      <c r="G65" s="86">
        <f t="shared" si="7"/>
        <v>1.3689843386392413</v>
      </c>
      <c r="H65" s="87">
        <f t="shared" si="8"/>
        <v>7.7743491601175074E-4</v>
      </c>
      <c r="I65" s="88">
        <f t="shared" si="9"/>
        <v>1669095.1099999985</v>
      </c>
      <c r="J65" s="89">
        <f t="shared" si="10"/>
        <v>0.36898433863924129</v>
      </c>
      <c r="K65" s="90">
        <f>VLOOKUP($C65,'2025'!$C$114:$U$210,VLOOKUP($L$4,Master!$D$9:$G$20,4,FALSE),FALSE)</f>
        <v>2621532.62</v>
      </c>
      <c r="L65" s="91">
        <f>VLOOKUP($C65,'2025'!$C$8:$U$104,VLOOKUP($L$4,Master!$D$9:$G$20,4,FALSE),FALSE)</f>
        <v>6136556.1099999994</v>
      </c>
      <c r="M65" s="91">
        <f t="shared" si="11"/>
        <v>2.3408276758349089</v>
      </c>
      <c r="N65" s="87">
        <f t="shared" si="12"/>
        <v>7.7040150023853157E-4</v>
      </c>
      <c r="O65" s="91">
        <f t="shared" si="13"/>
        <v>3515023.4899999993</v>
      </c>
      <c r="P65" s="92">
        <f t="shared" si="14"/>
        <v>1.3408276758349087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3460443.51</v>
      </c>
      <c r="F66" s="85">
        <f>IFERROR(INDEX('2025'!$C$8:$AC$105,MATCH($C66,'2025'!$C$8:$C$105,0),19),0)</f>
        <v>1428244.59</v>
      </c>
      <c r="G66" s="86">
        <f t="shared" si="7"/>
        <v>0.41273454858391839</v>
      </c>
      <c r="H66" s="87">
        <f t="shared" si="8"/>
        <v>1.7930607251362142E-4</v>
      </c>
      <c r="I66" s="88">
        <f t="shared" si="9"/>
        <v>-2032198.9199999997</v>
      </c>
      <c r="J66" s="89">
        <f t="shared" si="10"/>
        <v>-0.58726545141608155</v>
      </c>
      <c r="K66" s="90">
        <f>VLOOKUP($C66,'2025'!$C$114:$U$210,VLOOKUP($L$4,Master!$D$9:$G$20,4,FALSE),FALSE)</f>
        <v>2168160.2799999998</v>
      </c>
      <c r="L66" s="91">
        <f>VLOOKUP($C66,'2025'!$C$8:$U$104,VLOOKUP($L$4,Master!$D$9:$G$20,4,FALSE),FALSE)</f>
        <v>1413466.6800000002</v>
      </c>
      <c r="M66" s="91">
        <f t="shared" si="11"/>
        <v>0.65191982946943405</v>
      </c>
      <c r="N66" s="87">
        <f t="shared" si="12"/>
        <v>1.7745080975217818E-4</v>
      </c>
      <c r="O66" s="91">
        <f t="shared" si="13"/>
        <v>-754693.59999999963</v>
      </c>
      <c r="P66" s="92">
        <f t="shared" si="14"/>
        <v>-0.348080170530566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10518.77</v>
      </c>
      <c r="F67" s="85">
        <f>IFERROR(INDEX('2025'!$C$8:$AC$105,MATCH($C67,'2025'!$C$8:$C$105,0),19),0)</f>
        <v>890.83</v>
      </c>
      <c r="G67" s="86">
        <f t="shared" si="7"/>
        <v>8.4689559710878742E-2</v>
      </c>
      <c r="H67" s="87">
        <f t="shared" si="8"/>
        <v>1.1183744695809376E-7</v>
      </c>
      <c r="I67" s="88">
        <f t="shared" si="9"/>
        <v>-9627.94</v>
      </c>
      <c r="J67" s="89">
        <f t="shared" si="10"/>
        <v>-0.91531044028912123</v>
      </c>
      <c r="K67" s="90">
        <f>VLOOKUP($C67,'2025'!$C$114:$U$210,VLOOKUP($L$4,Master!$D$9:$G$20,4,FALSE),FALSE)</f>
        <v>5573.7800000000007</v>
      </c>
      <c r="L67" s="91">
        <f>VLOOKUP($C67,'2025'!$C$8:$U$104,VLOOKUP($L$4,Master!$D$9:$G$20,4,FALSE),FALSE)</f>
        <v>890.83</v>
      </c>
      <c r="M67" s="91">
        <f t="shared" si="11"/>
        <v>0.15982510971010697</v>
      </c>
      <c r="N67" s="87">
        <f t="shared" si="12"/>
        <v>1.1183744695809376E-7</v>
      </c>
      <c r="O67" s="91">
        <f t="shared" si="13"/>
        <v>-4682.9500000000007</v>
      </c>
      <c r="P67" s="92">
        <f t="shared" si="14"/>
        <v>-0.84017489028989312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1767722.45</v>
      </c>
      <c r="F68" s="85">
        <f>IFERROR(INDEX('2025'!$C$8:$AC$105,MATCH($C68,'2025'!$C$8:$C$105,0),19),0)</f>
        <v>140484.19</v>
      </c>
      <c r="G68" s="86">
        <f t="shared" si="7"/>
        <v>7.9471859397384478E-2</v>
      </c>
      <c r="H68" s="87">
        <f t="shared" si="8"/>
        <v>1.7636802922640422E-5</v>
      </c>
      <c r="I68" s="88">
        <f t="shared" si="9"/>
        <v>-1627238.26</v>
      </c>
      <c r="J68" s="89">
        <f t="shared" si="10"/>
        <v>-0.92052814060261556</v>
      </c>
      <c r="K68" s="90">
        <f>VLOOKUP($C68,'2025'!$C$114:$U$210,VLOOKUP($L$4,Master!$D$9:$G$20,4,FALSE),FALSE)</f>
        <v>1666081.42</v>
      </c>
      <c r="L68" s="91">
        <f>VLOOKUP($C68,'2025'!$C$8:$U$104,VLOOKUP($L$4,Master!$D$9:$G$20,4,FALSE),FALSE)</f>
        <v>78819.3</v>
      </c>
      <c r="M68" s="91">
        <f t="shared" si="11"/>
        <v>4.7308192177066596E-2</v>
      </c>
      <c r="N68" s="87">
        <f t="shared" si="12"/>
        <v>9.8952092801365903E-6</v>
      </c>
      <c r="O68" s="91">
        <f t="shared" si="13"/>
        <v>-1587262.1199999999</v>
      </c>
      <c r="P68" s="92">
        <f t="shared" si="14"/>
        <v>-0.95269180782293339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215565.25999999998</v>
      </c>
      <c r="F69" s="85">
        <f>IFERROR(INDEX('2025'!$C$8:$AC$105,MATCH($C69,'2025'!$C$8:$C$105,0),19),0)</f>
        <v>155559.15999999997</v>
      </c>
      <c r="G69" s="86">
        <f t="shared" si="7"/>
        <v>0.7216337177892207</v>
      </c>
      <c r="H69" s="87">
        <f t="shared" si="8"/>
        <v>1.9529359479749915E-5</v>
      </c>
      <c r="I69" s="88">
        <f t="shared" si="9"/>
        <v>-60006.100000000006</v>
      </c>
      <c r="J69" s="89">
        <f t="shared" si="10"/>
        <v>-0.2783662822107793</v>
      </c>
      <c r="K69" s="90">
        <f>VLOOKUP($C69,'2025'!$C$114:$U$210,VLOOKUP($L$4,Master!$D$9:$G$20,4,FALSE),FALSE)</f>
        <v>108063.15999999999</v>
      </c>
      <c r="L69" s="91">
        <f>VLOOKUP($C69,'2025'!$C$8:$U$104,VLOOKUP($L$4,Master!$D$9:$G$20,4,FALSE),FALSE)</f>
        <v>93566.459999999977</v>
      </c>
      <c r="M69" s="91">
        <f t="shared" si="11"/>
        <v>0.86584974935028725</v>
      </c>
      <c r="N69" s="87">
        <f t="shared" si="12"/>
        <v>1.1746611595149017E-5</v>
      </c>
      <c r="O69" s="91">
        <f t="shared" si="13"/>
        <v>-14496.700000000012</v>
      </c>
      <c r="P69" s="92">
        <f t="shared" si="14"/>
        <v>-0.13415025064971275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45688866.590000048</v>
      </c>
      <c r="F70" s="85">
        <f>IFERROR(INDEX('2025'!$C$8:$AC$105,MATCH($C70,'2025'!$C$8:$C$105,0),19),0)</f>
        <v>44262317.439999998</v>
      </c>
      <c r="G70" s="86">
        <f t="shared" si="7"/>
        <v>0.96877687593344064</v>
      </c>
      <c r="H70" s="87">
        <f t="shared" si="8"/>
        <v>5.5568229392120921E-3</v>
      </c>
      <c r="I70" s="88">
        <f t="shared" si="9"/>
        <v>-1426549.1500000507</v>
      </c>
      <c r="J70" s="89">
        <f t="shared" si="10"/>
        <v>-3.1223124066559367E-2</v>
      </c>
      <c r="K70" s="90">
        <f>VLOOKUP($C70,'2025'!$C$114:$U$210,VLOOKUP($L$4,Master!$D$9:$G$20,4,FALSE),FALSE)</f>
        <v>24818657.610000025</v>
      </c>
      <c r="L70" s="91">
        <f>VLOOKUP($C70,'2025'!$C$8:$U$104,VLOOKUP($L$4,Master!$D$9:$G$20,4,FALSE),FALSE)</f>
        <v>23768991.789999999</v>
      </c>
      <c r="M70" s="91">
        <f t="shared" si="11"/>
        <v>0.95770658363177985</v>
      </c>
      <c r="N70" s="87">
        <f t="shared" si="12"/>
        <v>2.9840299030808246E-3</v>
      </c>
      <c r="O70" s="91">
        <f t="shared" si="13"/>
        <v>-1049665.8200000264</v>
      </c>
      <c r="P70" s="92">
        <f t="shared" si="14"/>
        <v>-4.2293416368220135E-2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52125.920000000013</v>
      </c>
      <c r="F71" s="85">
        <f>IFERROR(INDEX('2025'!$C$8:$AC$105,MATCH($C71,'2025'!$C$8:$C$105,0),19),0)</f>
        <v>44777.16</v>
      </c>
      <c r="G71" s="86">
        <f t="shared" si="7"/>
        <v>0.85901908302050101</v>
      </c>
      <c r="H71" s="87">
        <f t="shared" si="8"/>
        <v>5.6214578050066539E-6</v>
      </c>
      <c r="I71" s="88">
        <f t="shared" si="9"/>
        <v>-7348.7600000000093</v>
      </c>
      <c r="J71" s="89">
        <f t="shared" si="10"/>
        <v>-0.14098091697949902</v>
      </c>
      <c r="K71" s="90">
        <f>VLOOKUP($C71,'2025'!$C$114:$U$210,VLOOKUP($L$4,Master!$D$9:$G$20,4,FALSE),FALSE)</f>
        <v>26179.380000000005</v>
      </c>
      <c r="L71" s="91">
        <f>VLOOKUP($C71,'2025'!$C$8:$U$104,VLOOKUP($L$4,Master!$D$9:$G$20,4,FALSE),FALSE)</f>
        <v>24070.320000000007</v>
      </c>
      <c r="M71" s="91">
        <f t="shared" si="11"/>
        <v>0.91943812267517422</v>
      </c>
      <c r="N71" s="87">
        <f t="shared" si="12"/>
        <v>3.0218595425214058E-6</v>
      </c>
      <c r="O71" s="91">
        <f t="shared" si="13"/>
        <v>-2109.0599999999977</v>
      </c>
      <c r="P71" s="92">
        <f t="shared" si="14"/>
        <v>-8.0561877324825767E-2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222285.14000000004</v>
      </c>
      <c r="F72" s="85">
        <f>IFERROR(INDEX('2025'!$C$8:$AC$105,MATCH($C72,'2025'!$C$8:$C$105,0),19),0)</f>
        <v>74038.78</v>
      </c>
      <c r="G72" s="86">
        <f t="shared" si="7"/>
        <v>0.33308020500155783</v>
      </c>
      <c r="H72" s="87">
        <f t="shared" si="8"/>
        <v>9.2950485851306899E-6</v>
      </c>
      <c r="I72" s="88">
        <f t="shared" si="9"/>
        <v>-148246.36000000004</v>
      </c>
      <c r="J72" s="89">
        <f t="shared" si="10"/>
        <v>-0.66691979499844212</v>
      </c>
      <c r="K72" s="90">
        <f>VLOOKUP($C72,'2025'!$C$114:$U$210,VLOOKUP($L$4,Master!$D$9:$G$20,4,FALSE),FALSE)</f>
        <v>156911.56000000003</v>
      </c>
      <c r="L72" s="91">
        <f>VLOOKUP($C72,'2025'!$C$8:$U$104,VLOOKUP($L$4,Master!$D$9:$G$20,4,FALSE),FALSE)</f>
        <v>44085.140000000007</v>
      </c>
      <c r="M72" s="91">
        <f t="shared" si="11"/>
        <v>0.28095533560433661</v>
      </c>
      <c r="N72" s="87">
        <f t="shared" si="12"/>
        <v>5.5345795565822186E-6</v>
      </c>
      <c r="O72" s="91">
        <f t="shared" si="13"/>
        <v>-112826.42000000001</v>
      </c>
      <c r="P72" s="92">
        <f t="shared" si="14"/>
        <v>-0.71904466439566339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100753.43</v>
      </c>
      <c r="F73" s="85">
        <f>IFERROR(INDEX('2025'!$C$8:$AC$105,MATCH($C73,'2025'!$C$8:$C$105,0),19),0)</f>
        <v>43805.439999999995</v>
      </c>
      <c r="G73" s="86">
        <f t="shared" si="7"/>
        <v>0.43477864723811388</v>
      </c>
      <c r="H73" s="87">
        <f t="shared" si="8"/>
        <v>5.4994651869334864E-6</v>
      </c>
      <c r="I73" s="88">
        <f t="shared" si="9"/>
        <v>-56947.99</v>
      </c>
      <c r="J73" s="89">
        <f t="shared" si="10"/>
        <v>-0.56522135276188612</v>
      </c>
      <c r="K73" s="90">
        <f>VLOOKUP($C73,'2025'!$C$114:$U$210,VLOOKUP($L$4,Master!$D$9:$G$20,4,FALSE),FALSE)</f>
        <v>48624.330000000009</v>
      </c>
      <c r="L73" s="91">
        <f>VLOOKUP($C73,'2025'!$C$8:$U$104,VLOOKUP($L$4,Master!$D$9:$G$20,4,FALSE),FALSE)</f>
        <v>26080.409999999996</v>
      </c>
      <c r="M73" s="91">
        <f t="shared" si="11"/>
        <v>0.53636543680910342</v>
      </c>
      <c r="N73" s="87">
        <f t="shared" si="12"/>
        <v>3.2742122178421668E-6</v>
      </c>
      <c r="O73" s="91">
        <f t="shared" si="13"/>
        <v>-22543.920000000013</v>
      </c>
      <c r="P73" s="92">
        <f t="shared" si="14"/>
        <v>-0.46363456319089658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257148.16</v>
      </c>
      <c r="F74" s="85">
        <f>IFERROR(INDEX('2025'!$C$8:$AC$105,MATCH($C74,'2025'!$C$8:$C$105,0),19),0)</f>
        <v>57367.199999999997</v>
      </c>
      <c r="G74" s="86">
        <f t="shared" ref="G74:G93" si="15">IFERROR(F74/E74,0)</f>
        <v>0.22309006605374893</v>
      </c>
      <c r="H74" s="87">
        <f t="shared" ref="H74:H93" si="16">F74/$D$4</f>
        <v>7.2020488613252309E-6</v>
      </c>
      <c r="I74" s="88">
        <f t="shared" ref="I74:I93" si="17">F74-E74</f>
        <v>-199780.96000000002</v>
      </c>
      <c r="J74" s="89">
        <f t="shared" ref="J74:J93" si="18">IFERROR(I74/E74,0)</f>
        <v>-0.77690993394625119</v>
      </c>
      <c r="K74" s="90">
        <f>VLOOKUP($C74,'2025'!$C$114:$U$210,VLOOKUP($L$4,Master!$D$9:$G$20,4,FALSE),FALSE)</f>
        <v>161713.9</v>
      </c>
      <c r="L74" s="91">
        <f>VLOOKUP($C74,'2025'!$C$8:$U$104,VLOOKUP($L$4,Master!$D$9:$G$20,4,FALSE),FALSE)</f>
        <v>31911.53</v>
      </c>
      <c r="M74" s="91">
        <f t="shared" ref="M74:M93" si="19">IFERROR(L74/K74,0)</f>
        <v>0.19733325335669971</v>
      </c>
      <c r="N74" s="87">
        <f t="shared" ref="N74:N93" si="20">L74/$D$4</f>
        <v>4.0062683606598536E-6</v>
      </c>
      <c r="O74" s="91">
        <f t="shared" ref="O74:O93" si="21">L74-K74</f>
        <v>-129802.37</v>
      </c>
      <c r="P74" s="92">
        <f t="shared" ref="P74:P93" si="22">IFERROR(O74/K74,0)</f>
        <v>-0.80266674664330029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66856.719999999987</v>
      </c>
      <c r="F75" s="85">
        <f>IFERROR(INDEX('2025'!$C$8:$AC$105,MATCH($C75,'2025'!$C$8:$C$105,0),19),0)</f>
        <v>25770.850000000006</v>
      </c>
      <c r="G75" s="86">
        <f t="shared" si="15"/>
        <v>0.38546386960054296</v>
      </c>
      <c r="H75" s="87">
        <f t="shared" si="16"/>
        <v>3.2353491350089144E-6</v>
      </c>
      <c r="I75" s="88">
        <f t="shared" si="17"/>
        <v>-41085.869999999981</v>
      </c>
      <c r="J75" s="89">
        <f t="shared" si="18"/>
        <v>-0.61453613039945709</v>
      </c>
      <c r="K75" s="90">
        <f>VLOOKUP($C75,'2025'!$C$114:$U$210,VLOOKUP($L$4,Master!$D$9:$G$20,4,FALSE),FALSE)</f>
        <v>52484.159999999989</v>
      </c>
      <c r="L75" s="91">
        <f>VLOOKUP($C75,'2025'!$C$8:$U$104,VLOOKUP($L$4,Master!$D$9:$G$20,4,FALSE),FALSE)</f>
        <v>15756.690000000006</v>
      </c>
      <c r="M75" s="91">
        <f t="shared" si="19"/>
        <v>0.30021800863346215</v>
      </c>
      <c r="N75" s="87">
        <f t="shared" si="20"/>
        <v>1.9781417129083292E-6</v>
      </c>
      <c r="O75" s="91">
        <f t="shared" si="21"/>
        <v>-36727.469999999987</v>
      </c>
      <c r="P75" s="92">
        <f t="shared" si="22"/>
        <v>-0.69978199136653796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686623.46999999986</v>
      </c>
      <c r="F76" s="85">
        <f>IFERROR(INDEX('2025'!$C$8:$AC$105,MATCH($C76,'2025'!$C$8:$C$105,0),19),0)</f>
        <v>287285.39999999997</v>
      </c>
      <c r="G76" s="86">
        <f t="shared" si="15"/>
        <v>0.41840311692229226</v>
      </c>
      <c r="H76" s="87">
        <f t="shared" si="16"/>
        <v>3.6066663318854037E-5</v>
      </c>
      <c r="I76" s="88">
        <f t="shared" si="17"/>
        <v>-399338.06999999989</v>
      </c>
      <c r="J76" s="89">
        <f t="shared" si="18"/>
        <v>-0.58159688307770774</v>
      </c>
      <c r="K76" s="90">
        <f>VLOOKUP($C76,'2025'!$C$114:$U$210,VLOOKUP($L$4,Master!$D$9:$G$20,4,FALSE),FALSE)</f>
        <v>479358.96</v>
      </c>
      <c r="L76" s="91">
        <f>VLOOKUP($C76,'2025'!$C$8:$U$104,VLOOKUP($L$4,Master!$D$9:$G$20,4,FALSE),FALSE)</f>
        <v>212450.68</v>
      </c>
      <c r="M76" s="91">
        <f t="shared" si="19"/>
        <v>0.44319747355927169</v>
      </c>
      <c r="N76" s="87">
        <f t="shared" si="20"/>
        <v>2.6671690059507368E-5</v>
      </c>
      <c r="O76" s="91">
        <f t="shared" si="21"/>
        <v>-266908.28000000003</v>
      </c>
      <c r="P76" s="92">
        <f t="shared" si="22"/>
        <v>-0.55680252644072825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312499.66999999987</v>
      </c>
      <c r="F77" s="85">
        <f>IFERROR(INDEX('2025'!$C$8:$AC$105,MATCH($C77,'2025'!$C$8:$C$105,0),19),0)</f>
        <v>160257.31</v>
      </c>
      <c r="G77" s="86">
        <f t="shared" si="15"/>
        <v>0.51282393354207401</v>
      </c>
      <c r="H77" s="87">
        <f t="shared" si="16"/>
        <v>2.0119179200040174E-5</v>
      </c>
      <c r="I77" s="88">
        <f t="shared" si="17"/>
        <v>-152242.35999999987</v>
      </c>
      <c r="J77" s="89">
        <f t="shared" si="18"/>
        <v>-0.48717606645792599</v>
      </c>
      <c r="K77" s="90">
        <f>VLOOKUP($C77,'2025'!$C$114:$U$210,VLOOKUP($L$4,Master!$D$9:$G$20,4,FALSE),FALSE)</f>
        <v>157728.03999999992</v>
      </c>
      <c r="L77" s="91">
        <f>VLOOKUP($C77,'2025'!$C$8:$U$104,VLOOKUP($L$4,Master!$D$9:$G$20,4,FALSE),FALSE)</f>
        <v>85841.309999999983</v>
      </c>
      <c r="M77" s="91">
        <f t="shared" si="19"/>
        <v>0.54423620555989938</v>
      </c>
      <c r="N77" s="87">
        <f t="shared" si="20"/>
        <v>1.0776773294498705E-5</v>
      </c>
      <c r="O77" s="91">
        <f t="shared" si="21"/>
        <v>-71886.729999999938</v>
      </c>
      <c r="P77" s="92">
        <f t="shared" si="22"/>
        <v>-0.45576379444010068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318681.35000000009</v>
      </c>
      <c r="F78" s="85">
        <f>IFERROR(INDEX('2025'!$C$8:$AC$105,MATCH($C78,'2025'!$C$8:$C$105,0),19),0)</f>
        <v>251375.32</v>
      </c>
      <c r="G78" s="86">
        <f t="shared" si="15"/>
        <v>0.78879834041119734</v>
      </c>
      <c r="H78" s="87">
        <f t="shared" si="16"/>
        <v>3.155840510206644E-5</v>
      </c>
      <c r="I78" s="88">
        <f t="shared" si="17"/>
        <v>-67306.030000000086</v>
      </c>
      <c r="J78" s="89">
        <f t="shared" si="18"/>
        <v>-0.21120165958880263</v>
      </c>
      <c r="K78" s="90">
        <f>VLOOKUP($C78,'2025'!$C$114:$U$210,VLOOKUP($L$4,Master!$D$9:$G$20,4,FALSE),FALSE)</f>
        <v>158730.37000000005</v>
      </c>
      <c r="L78" s="91">
        <f>VLOOKUP($C78,'2025'!$C$8:$U$104,VLOOKUP($L$4,Master!$D$9:$G$20,4,FALSE),FALSE)</f>
        <v>144645.03</v>
      </c>
      <c r="M78" s="91">
        <f t="shared" si="19"/>
        <v>0.91126247610964395</v>
      </c>
      <c r="N78" s="87">
        <f t="shared" si="20"/>
        <v>1.8159167147914731E-5</v>
      </c>
      <c r="O78" s="91">
        <f t="shared" si="21"/>
        <v>-14085.340000000055</v>
      </c>
      <c r="P78" s="92">
        <f t="shared" si="22"/>
        <v>-8.873752389035601E-2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442527.93999999994</v>
      </c>
      <c r="F79" s="85">
        <f>IFERROR(INDEX('2025'!$C$8:$AC$105,MATCH($C79,'2025'!$C$8:$C$105,0),19),0)</f>
        <v>318482.49999999994</v>
      </c>
      <c r="G79" s="86">
        <f t="shared" si="15"/>
        <v>0.71968902121750766</v>
      </c>
      <c r="H79" s="87">
        <f t="shared" si="16"/>
        <v>3.998324001305646E-5</v>
      </c>
      <c r="I79" s="88">
        <f t="shared" si="17"/>
        <v>-124045.44</v>
      </c>
      <c r="J79" s="89">
        <f t="shared" si="18"/>
        <v>-0.28031097878249228</v>
      </c>
      <c r="K79" s="90">
        <f>VLOOKUP($C79,'2025'!$C$114:$U$210,VLOOKUP($L$4,Master!$D$9:$G$20,4,FALSE),FALSE)</f>
        <v>232256.59</v>
      </c>
      <c r="L79" s="91">
        <f>VLOOKUP($C79,'2025'!$C$8:$U$104,VLOOKUP($L$4,Master!$D$9:$G$20,4,FALSE),FALSE)</f>
        <v>186810.53999999995</v>
      </c>
      <c r="M79" s="91">
        <f t="shared" si="19"/>
        <v>0.80432826470069141</v>
      </c>
      <c r="N79" s="87">
        <f t="shared" si="20"/>
        <v>2.3452750646546307E-5</v>
      </c>
      <c r="O79" s="91">
        <f t="shared" si="21"/>
        <v>-45446.050000000047</v>
      </c>
      <c r="P79" s="92">
        <f t="shared" si="22"/>
        <v>-0.19567173529930862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8395.7000000000007</v>
      </c>
      <c r="F80" s="85">
        <f>IFERROR(INDEX('2025'!$C$8:$AC$105,MATCH($C80,'2025'!$C$8:$C$105,0),19),0)</f>
        <v>2940.9199999999996</v>
      </c>
      <c r="G80" s="86">
        <f t="shared" si="15"/>
        <v>0.35028883833390895</v>
      </c>
      <c r="H80" s="87">
        <f t="shared" si="16"/>
        <v>3.6921184121324723E-7</v>
      </c>
      <c r="I80" s="88">
        <f t="shared" si="17"/>
        <v>-5454.7800000000007</v>
      </c>
      <c r="J80" s="89">
        <f t="shared" si="18"/>
        <v>-0.649711161666091</v>
      </c>
      <c r="K80" s="90">
        <f>VLOOKUP($C80,'2025'!$C$114:$U$210,VLOOKUP($L$4,Master!$D$9:$G$20,4,FALSE),FALSE)</f>
        <v>4197.8500000000004</v>
      </c>
      <c r="L80" s="91">
        <f>VLOOKUP($C80,'2025'!$C$8:$U$104,VLOOKUP($L$4,Master!$D$9:$G$20,4,FALSE),FALSE)</f>
        <v>1484.5499999999997</v>
      </c>
      <c r="M80" s="91">
        <f t="shared" si="19"/>
        <v>0.35364531843681873</v>
      </c>
      <c r="N80" s="87">
        <f t="shared" si="20"/>
        <v>1.8637482110126293E-7</v>
      </c>
      <c r="O80" s="91">
        <f t="shared" si="21"/>
        <v>-2713.3000000000006</v>
      </c>
      <c r="P80" s="92">
        <f t="shared" si="22"/>
        <v>-0.64635468156318121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368759.34999999974</v>
      </c>
      <c r="F81" s="85">
        <f>IFERROR(INDEX('2025'!$C$8:$AC$105,MATCH($C81,'2025'!$C$8:$C$105,0),19),0)</f>
        <v>249004.01999999996</v>
      </c>
      <c r="G81" s="86">
        <f t="shared" si="15"/>
        <v>0.67524801744010055</v>
      </c>
      <c r="H81" s="87">
        <f t="shared" si="16"/>
        <v>3.1260705049338386E-5</v>
      </c>
      <c r="I81" s="88">
        <f t="shared" si="17"/>
        <v>-119755.32999999978</v>
      </c>
      <c r="J81" s="89">
        <f t="shared" si="18"/>
        <v>-0.32475198255989945</v>
      </c>
      <c r="K81" s="90">
        <f>VLOOKUP($C81,'2025'!$C$114:$U$210,VLOOKUP($L$4,Master!$D$9:$G$20,4,FALSE),FALSE)</f>
        <v>190325.13999999993</v>
      </c>
      <c r="L81" s="91">
        <f>VLOOKUP($C81,'2025'!$C$8:$U$104,VLOOKUP($L$4,Master!$D$9:$G$20,4,FALSE),FALSE)</f>
        <v>143721.55999999997</v>
      </c>
      <c r="M81" s="91">
        <f t="shared" si="19"/>
        <v>0.75513702498787083</v>
      </c>
      <c r="N81" s="87">
        <f t="shared" si="20"/>
        <v>1.8043231978306169E-5</v>
      </c>
      <c r="O81" s="91">
        <f t="shared" si="21"/>
        <v>-46603.579999999958</v>
      </c>
      <c r="P81" s="92">
        <f t="shared" si="22"/>
        <v>-0.24486297501212911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353207.75</v>
      </c>
      <c r="F82" s="85">
        <f>IFERROR(INDEX('2025'!$C$8:$AC$105,MATCH($C82,'2025'!$C$8:$C$105,0),19),0)</f>
        <v>76589.940000000017</v>
      </c>
      <c r="G82" s="86">
        <f t="shared" si="15"/>
        <v>0.21684105176061402</v>
      </c>
      <c r="H82" s="87">
        <f t="shared" si="16"/>
        <v>9.6153287970472317E-6</v>
      </c>
      <c r="I82" s="88">
        <f t="shared" si="17"/>
        <v>-276617.81</v>
      </c>
      <c r="J82" s="89">
        <f t="shared" si="18"/>
        <v>-0.78315894823938603</v>
      </c>
      <c r="K82" s="90">
        <f>VLOOKUP($C82,'2025'!$C$114:$U$210,VLOOKUP($L$4,Master!$D$9:$G$20,4,FALSE),FALSE)</f>
        <v>187926.22</v>
      </c>
      <c r="L82" s="91">
        <f>VLOOKUP($C82,'2025'!$C$8:$U$104,VLOOKUP($L$4,Master!$D$9:$G$20,4,FALSE),FALSE)</f>
        <v>43721.370000000017</v>
      </c>
      <c r="M82" s="91">
        <f t="shared" si="19"/>
        <v>0.23265178217281238</v>
      </c>
      <c r="N82" s="87">
        <f t="shared" si="20"/>
        <v>5.4889107891631328E-6</v>
      </c>
      <c r="O82" s="91">
        <f t="shared" si="21"/>
        <v>-144204.84999999998</v>
      </c>
      <c r="P82" s="92">
        <f t="shared" si="22"/>
        <v>-0.76734821782718754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183455.62000000002</v>
      </c>
      <c r="F83" s="85">
        <f>IFERROR(INDEX('2025'!$C$8:$AC$105,MATCH($C83,'2025'!$C$8:$C$105,0),19),0)</f>
        <v>94569.900000000009</v>
      </c>
      <c r="G83" s="86">
        <f t="shared" si="15"/>
        <v>0.51549197566147054</v>
      </c>
      <c r="H83" s="87">
        <f t="shared" si="16"/>
        <v>1.187258643633716E-5</v>
      </c>
      <c r="I83" s="88">
        <f t="shared" si="17"/>
        <v>-88885.720000000016</v>
      </c>
      <c r="J83" s="89">
        <f t="shared" si="18"/>
        <v>-0.48450802433852941</v>
      </c>
      <c r="K83" s="90">
        <f>VLOOKUP($C83,'2025'!$C$114:$U$210,VLOOKUP($L$4,Master!$D$9:$G$20,4,FALSE),FALSE)</f>
        <v>98467.7</v>
      </c>
      <c r="L83" s="91">
        <f>VLOOKUP($C83,'2025'!$C$8:$U$104,VLOOKUP($L$4,Master!$D$9:$G$20,4,FALSE),FALSE)</f>
        <v>62826.220000000008</v>
      </c>
      <c r="M83" s="91">
        <f t="shared" si="19"/>
        <v>0.63803886959886347</v>
      </c>
      <c r="N83" s="87">
        <f t="shared" si="20"/>
        <v>7.8873904637557439E-6</v>
      </c>
      <c r="O83" s="91">
        <f t="shared" si="21"/>
        <v>-35641.479999999989</v>
      </c>
      <c r="P83" s="92">
        <f t="shared" si="22"/>
        <v>-0.36196113040113653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114137.11999999997</v>
      </c>
      <c r="F84" s="85">
        <f>IFERROR(INDEX('2025'!$C$8:$AC$105,MATCH($C84,'2025'!$C$8:$C$105,0),19),0)</f>
        <v>98720.05</v>
      </c>
      <c r="G84" s="86">
        <f t="shared" si="15"/>
        <v>0.86492501300190539</v>
      </c>
      <c r="H84" s="87">
        <f t="shared" si="16"/>
        <v>1.2393608607226254E-5</v>
      </c>
      <c r="I84" s="88">
        <f t="shared" si="17"/>
        <v>-15417.069999999963</v>
      </c>
      <c r="J84" s="89">
        <f t="shared" si="18"/>
        <v>-0.13507498699809464</v>
      </c>
      <c r="K84" s="90">
        <f>VLOOKUP($C84,'2025'!$C$114:$U$210,VLOOKUP($L$4,Master!$D$9:$G$20,4,FALSE),FALSE)</f>
        <v>57339.929999999986</v>
      </c>
      <c r="L84" s="91">
        <f>VLOOKUP($C84,'2025'!$C$8:$U$104,VLOOKUP($L$4,Master!$D$9:$G$20,4,FALSE),FALSE)</f>
        <v>52676.950000000004</v>
      </c>
      <c r="M84" s="91">
        <f t="shared" si="19"/>
        <v>0.91867831021070334</v>
      </c>
      <c r="N84" s="87">
        <f t="shared" si="20"/>
        <v>6.6132209305245192E-6</v>
      </c>
      <c r="O84" s="91">
        <f t="shared" si="21"/>
        <v>-4662.9799999999814</v>
      </c>
      <c r="P84" s="92">
        <f t="shared" si="22"/>
        <v>-8.1321689789296617E-2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399549.16999999993</v>
      </c>
      <c r="F85" s="85">
        <f>IFERROR(INDEX('2025'!$C$8:$AC$105,MATCH($C85,'2025'!$C$8:$C$105,0),19),0)</f>
        <v>316994.27999999991</v>
      </c>
      <c r="G85" s="86">
        <f t="shared" si="15"/>
        <v>0.79337989864927005</v>
      </c>
      <c r="H85" s="87">
        <f t="shared" si="16"/>
        <v>3.9796404449242967E-5</v>
      </c>
      <c r="I85" s="88">
        <f t="shared" si="17"/>
        <v>-82554.890000000014</v>
      </c>
      <c r="J85" s="89">
        <f t="shared" si="18"/>
        <v>-0.20662010135072995</v>
      </c>
      <c r="K85" s="90">
        <f>VLOOKUP($C85,'2025'!$C$114:$U$210,VLOOKUP($L$4,Master!$D$9:$G$20,4,FALSE),FALSE)</f>
        <v>228351.25999999992</v>
      </c>
      <c r="L85" s="91">
        <f>VLOOKUP($C85,'2025'!$C$8:$U$104,VLOOKUP($L$4,Master!$D$9:$G$20,4,FALSE),FALSE)</f>
        <v>171961.51999999996</v>
      </c>
      <c r="M85" s="91">
        <f t="shared" si="19"/>
        <v>0.75305702276396469</v>
      </c>
      <c r="N85" s="87">
        <f t="shared" si="20"/>
        <v>2.158856052426745E-5</v>
      </c>
      <c r="O85" s="91">
        <f t="shared" si="21"/>
        <v>-56389.739999999962</v>
      </c>
      <c r="P85" s="92">
        <f t="shared" si="22"/>
        <v>-0.24694297723603531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337690.31</v>
      </c>
      <c r="F86" s="85">
        <f>IFERROR(INDEX('2025'!$C$8:$AC$105,MATCH($C86,'2025'!$C$8:$C$105,0),19),0)</f>
        <v>202673.05</v>
      </c>
      <c r="G86" s="86">
        <f t="shared" si="15"/>
        <v>0.60017431355966355</v>
      </c>
      <c r="H86" s="87">
        <f t="shared" si="16"/>
        <v>2.5444177316895571E-5</v>
      </c>
      <c r="I86" s="88">
        <f t="shared" si="17"/>
        <v>-135017.26</v>
      </c>
      <c r="J86" s="89">
        <f t="shared" si="18"/>
        <v>-0.39982568644033645</v>
      </c>
      <c r="K86" s="90">
        <f>VLOOKUP($C86,'2025'!$C$114:$U$210,VLOOKUP($L$4,Master!$D$9:$G$20,4,FALSE),FALSE)</f>
        <v>169503.56</v>
      </c>
      <c r="L86" s="91">
        <f>VLOOKUP($C86,'2025'!$C$8:$U$104,VLOOKUP($L$4,Master!$D$9:$G$20,4,FALSE),FALSE)</f>
        <v>161172.34</v>
      </c>
      <c r="M86" s="91">
        <f t="shared" si="19"/>
        <v>0.95084929189687817</v>
      </c>
      <c r="N86" s="87">
        <f t="shared" si="20"/>
        <v>2.0234054786953575E-5</v>
      </c>
      <c r="O86" s="91">
        <f t="shared" si="21"/>
        <v>-8331.2200000000012</v>
      </c>
      <c r="P86" s="92">
        <f t="shared" si="22"/>
        <v>-4.9150708103121853E-2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55959.26</v>
      </c>
      <c r="F87" s="85">
        <f>IFERROR(INDEX('2025'!$C$8:$AC$105,MATCH($C87,'2025'!$C$8:$C$105,0),19),0)</f>
        <v>55959.26</v>
      </c>
      <c r="G87" s="86">
        <f t="shared" si="15"/>
        <v>1</v>
      </c>
      <c r="H87" s="87">
        <f t="shared" si="16"/>
        <v>7.0252918874130618E-6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3.5126459437065309E-6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2346050.11</v>
      </c>
      <c r="F88" s="85">
        <f>IFERROR(INDEX('2025'!$C$8:$AC$105,MATCH($C88,'2025'!$C$8:$C$105,0),19),0)</f>
        <v>1765574.2199999997</v>
      </c>
      <c r="G88" s="86">
        <f t="shared" si="15"/>
        <v>0.75257310680375866</v>
      </c>
      <c r="H88" s="87">
        <f t="shared" si="16"/>
        <v>2.2165543726617617E-4</v>
      </c>
      <c r="I88" s="88">
        <f t="shared" si="17"/>
        <v>-580475.89000000013</v>
      </c>
      <c r="J88" s="89">
        <f t="shared" si="18"/>
        <v>-0.24742689319624131</v>
      </c>
      <c r="K88" s="90">
        <f>VLOOKUP($C88,'2025'!$C$114:$U$210,VLOOKUP($L$4,Master!$D$9:$G$20,4,FALSE),FALSE)</f>
        <v>1293322.6300000004</v>
      </c>
      <c r="L88" s="91">
        <f>VLOOKUP($C88,'2025'!$C$8:$U$104,VLOOKUP($L$4,Master!$D$9:$G$20,4,FALSE),FALSE)</f>
        <v>1070550.9599999997</v>
      </c>
      <c r="M88" s="91">
        <f t="shared" si="19"/>
        <v>0.82775243792030406</v>
      </c>
      <c r="N88" s="87">
        <f t="shared" si="20"/>
        <v>1.34400150651568E-4</v>
      </c>
      <c r="O88" s="91">
        <f t="shared" si="21"/>
        <v>-222771.67000000062</v>
      </c>
      <c r="P88" s="92">
        <f t="shared" si="22"/>
        <v>-0.17224756207969588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112999.96999999997</v>
      </c>
      <c r="F89" s="85">
        <f>IFERROR(INDEX('2025'!$C$8:$AC$105,MATCH($C89,'2025'!$C$8:$C$105,0),19),0)</f>
        <v>157764.46000000002</v>
      </c>
      <c r="G89" s="86">
        <f t="shared" si="15"/>
        <v>1.3961460343750538</v>
      </c>
      <c r="H89" s="87">
        <f t="shared" si="16"/>
        <v>1.9806219398900245E-5</v>
      </c>
      <c r="I89" s="88">
        <f t="shared" si="17"/>
        <v>44764.490000000049</v>
      </c>
      <c r="J89" s="89">
        <f t="shared" si="18"/>
        <v>0.39614603437505391</v>
      </c>
      <c r="K89" s="90">
        <f>VLOOKUP($C89,'2025'!$C$114:$U$210,VLOOKUP($L$4,Master!$D$9:$G$20,4,FALSE),FALSE)</f>
        <v>57644.1</v>
      </c>
      <c r="L89" s="91">
        <f>VLOOKUP($C89,'2025'!$C$8:$U$104,VLOOKUP($L$4,Master!$D$9:$G$20,4,FALSE),FALSE)</f>
        <v>78605.580000000016</v>
      </c>
      <c r="M89" s="91">
        <f t="shared" si="19"/>
        <v>1.3636361743873184</v>
      </c>
      <c r="N89" s="87">
        <f t="shared" si="20"/>
        <v>9.868378235870141E-6</v>
      </c>
      <c r="O89" s="91">
        <f t="shared" si="21"/>
        <v>20961.480000000018</v>
      </c>
      <c r="P89" s="92">
        <f t="shared" si="22"/>
        <v>0.36363617438731838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10521.34</v>
      </c>
      <c r="F90" s="85">
        <f>IFERROR(INDEX('2025'!$C$8:$AC$105,MATCH($C90,'2025'!$C$8:$C$105,0),19),0)</f>
        <v>5260.67</v>
      </c>
      <c r="G90" s="86">
        <f t="shared" si="15"/>
        <v>0.5</v>
      </c>
      <c r="H90" s="87">
        <f t="shared" si="16"/>
        <v>6.6044015366459944E-7</v>
      </c>
      <c r="I90" s="88">
        <f t="shared" si="17"/>
        <v>-5260.67</v>
      </c>
      <c r="J90" s="89">
        <f t="shared" si="18"/>
        <v>-0.5</v>
      </c>
      <c r="K90" s="90">
        <f>VLOOKUP($C90,'2025'!$C$114:$U$210,VLOOKUP($L$4,Master!$D$9:$G$20,4,FALSE),FALSE)</f>
        <v>5260.67</v>
      </c>
      <c r="L90" s="91">
        <f>VLOOKUP($C90,'2025'!$C$8:$U$104,VLOOKUP($L$4,Master!$D$9:$G$20,4,FALSE),FALSE)</f>
        <v>5260.67</v>
      </c>
      <c r="M90" s="91">
        <f t="shared" si="19"/>
        <v>1</v>
      </c>
      <c r="N90" s="87">
        <f t="shared" si="20"/>
        <v>6.6044015366459944E-7</v>
      </c>
      <c r="O90" s="91">
        <f t="shared" si="21"/>
        <v>0</v>
      </c>
      <c r="P90" s="92">
        <f t="shared" si="22"/>
        <v>0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70310.829999999987</v>
      </c>
      <c r="F91" s="85">
        <f>IFERROR(INDEX('2025'!$C$8:$AC$105,MATCH($C91,'2025'!$C$8:$C$105,0),19),0)</f>
        <v>47497.340000000004</v>
      </c>
      <c r="G91" s="86">
        <f t="shared" si="15"/>
        <v>0.67553376912205432</v>
      </c>
      <c r="H91" s="87">
        <f t="shared" si="16"/>
        <v>5.9629572902804638E-6</v>
      </c>
      <c r="I91" s="88">
        <f t="shared" si="17"/>
        <v>-22813.489999999983</v>
      </c>
      <c r="J91" s="89">
        <f t="shared" si="18"/>
        <v>-0.32446623087794563</v>
      </c>
      <c r="K91" s="90">
        <f>VLOOKUP($C91,'2025'!$C$114:$U$210,VLOOKUP($L$4,Master!$D$9:$G$20,4,FALSE),FALSE)</f>
        <v>35253.42</v>
      </c>
      <c r="L91" s="91">
        <f>VLOOKUP($C91,'2025'!$C$8:$U$104,VLOOKUP($L$4,Master!$D$9:$G$20,4,FALSE),FALSE)</f>
        <v>33573.760000000002</v>
      </c>
      <c r="M91" s="91">
        <f t="shared" si="19"/>
        <v>0.95235469353044344</v>
      </c>
      <c r="N91" s="87">
        <f t="shared" si="20"/>
        <v>4.2149496572676829E-6</v>
      </c>
      <c r="O91" s="91">
        <f t="shared" si="21"/>
        <v>-1679.6599999999962</v>
      </c>
      <c r="P91" s="92">
        <f t="shared" si="22"/>
        <v>-4.7645306469556607E-2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14025.160000000002</v>
      </c>
      <c r="F92" s="95">
        <f>IFERROR(INDEX('2025'!$C$8:$AC$105,MATCH($C92,'2025'!$C$8:$C$105,0),19),0)</f>
        <v>9989.1099999999988</v>
      </c>
      <c r="G92" s="96">
        <f t="shared" si="15"/>
        <v>0.71222788189225628</v>
      </c>
      <c r="H92" s="97">
        <f t="shared" si="16"/>
        <v>1.2540625706179223E-6</v>
      </c>
      <c r="I92" s="98">
        <f t="shared" si="17"/>
        <v>-4036.0500000000029</v>
      </c>
      <c r="J92" s="99">
        <f t="shared" si="18"/>
        <v>-0.28777211810774367</v>
      </c>
      <c r="K92" s="100">
        <f>VLOOKUP($C92,'2025'!$C$114:$U$210,VLOOKUP($L$4,Master!$D$9:$G$20,4,FALSE),FALSE)</f>
        <v>7012.5800000000008</v>
      </c>
      <c r="L92" s="102">
        <f>VLOOKUP($C92,'2025'!$C$8:$U$104,VLOOKUP($L$4,Master!$D$9:$G$20,4,FALSE),FALSE)</f>
        <v>5026.2599999999993</v>
      </c>
      <c r="M92" s="101">
        <f t="shared" si="19"/>
        <v>0.71674904243516635</v>
      </c>
      <c r="N92" s="97">
        <f t="shared" si="20"/>
        <v>6.3101162527933305E-7</v>
      </c>
      <c r="O92" s="102">
        <f t="shared" si="21"/>
        <v>-1986.3200000000015</v>
      </c>
      <c r="P92" s="103">
        <f t="shared" si="22"/>
        <v>-0.28325095756483365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75858.880000000005</v>
      </c>
      <c r="F93" s="95">
        <f>IFERROR(INDEX('2025'!$C$8:$AC$105,MATCH($C93,'2025'!$C$8:$C$105,0),19),0)</f>
        <v>72512.239999999991</v>
      </c>
      <c r="G93" s="96">
        <f t="shared" si="15"/>
        <v>0.95588334549626863</v>
      </c>
      <c r="H93" s="97">
        <f t="shared" si="16"/>
        <v>9.1034022145780489E-6</v>
      </c>
      <c r="I93" s="98">
        <f t="shared" si="17"/>
        <v>-3346.640000000014</v>
      </c>
      <c r="J93" s="99">
        <f t="shared" si="18"/>
        <v>-4.4116654503731319E-2</v>
      </c>
      <c r="K93" s="100">
        <f>VLOOKUP($C93,'2025'!$C$114:$U$210,VLOOKUP($L$4,Master!$D$9:$G$20,4,FALSE),FALSE)</f>
        <v>39427.17</v>
      </c>
      <c r="L93" s="102">
        <f>VLOOKUP($C93,'2025'!$C$8:$U$104,VLOOKUP($L$4,Master!$D$9:$G$20,4,FALSE),FALSE)</f>
        <v>37193.549999999988</v>
      </c>
      <c r="M93" s="102">
        <f t="shared" si="19"/>
        <v>0.94334820378941708</v>
      </c>
      <c r="N93" s="97">
        <f t="shared" si="20"/>
        <v>4.6693888568056833E-6</v>
      </c>
      <c r="O93" s="102">
        <f t="shared" si="21"/>
        <v>-2233.6200000000099</v>
      </c>
      <c r="P93" s="103">
        <f t="shared" si="22"/>
        <v>-5.6651796210582958E-2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3118666.66</v>
      </c>
      <c r="F94" s="95">
        <f>IFERROR(INDEX('2025'!$C$8:$AC$105,MATCH($C94,'2025'!$C$8:$C$105,0),19),0)</f>
        <v>2992958.33</v>
      </c>
      <c r="G94" s="96">
        <f t="shared" ref="G94:G99" si="23">IFERROR(F94/E94,0)</f>
        <v>0.95969164270990093</v>
      </c>
      <c r="H94" s="97">
        <f t="shared" ref="H94:H99" si="24">F94/$D$4</f>
        <v>3.7574488789012483E-4</v>
      </c>
      <c r="I94" s="98">
        <f t="shared" ref="I94:I99" si="25">F94-E94</f>
        <v>-125708.33000000007</v>
      </c>
      <c r="J94" s="99">
        <f t="shared" ref="J94:J99" si="26">IFERROR(I94/E94,0)</f>
        <v>-4.0308357290099121E-2</v>
      </c>
      <c r="K94" s="100">
        <f>VLOOKUP($C94,'2025'!$C$114:$U$210,VLOOKUP($L$4,Master!$D$9:$G$20,4,FALSE),FALSE)</f>
        <v>1559333.33</v>
      </c>
      <c r="L94" s="102">
        <f>VLOOKUP($C94,'2025'!$C$8:$U$104,VLOOKUP($L$4,Master!$D$9:$G$20,4,FALSE),FALSE)</f>
        <v>1483481.97</v>
      </c>
      <c r="M94" s="102">
        <f t="shared" ref="M94:M99" si="27">IFERROR(L94/K94,0)</f>
        <v>0.95135654542829529</v>
      </c>
      <c r="N94" s="97">
        <f t="shared" ref="N94:N99" si="28">L94/$D$4</f>
        <v>1.862407374394255E-4</v>
      </c>
      <c r="O94" s="102">
        <f t="shared" ref="O94:O99" si="29">L94-K94</f>
        <v>-75851.360000000102</v>
      </c>
      <c r="P94" s="103">
        <f t="shared" ref="P94:P99" si="30">IFERROR(O94/K94,0)</f>
        <v>-4.8643454571704756E-2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64060.169999999991</v>
      </c>
      <c r="F95" s="95">
        <f>IFERROR(INDEX('2025'!$C$8:$AC$105,MATCH($C95,'2025'!$C$8:$C$105,0),19),0)</f>
        <v>46378.7</v>
      </c>
      <c r="G95" s="96">
        <f t="shared" si="23"/>
        <v>0.72398652704168598</v>
      </c>
      <c r="H95" s="97">
        <f t="shared" si="24"/>
        <v>5.8225198985612768E-6</v>
      </c>
      <c r="I95" s="98">
        <f t="shared" si="25"/>
        <v>-17681.469999999994</v>
      </c>
      <c r="J95" s="99">
        <f t="shared" si="26"/>
        <v>-0.27601347295831397</v>
      </c>
      <c r="K95" s="100">
        <f>VLOOKUP($C95,'2025'!$C$114:$U$210,VLOOKUP($L$4,Master!$D$9:$G$20,4,FALSE),FALSE)</f>
        <v>32063.499999999996</v>
      </c>
      <c r="L95" s="102">
        <f>VLOOKUP($C95,'2025'!$C$8:$U$104,VLOOKUP($L$4,Master!$D$9:$G$20,4,FALSE),FALSE)</f>
        <v>24906.67</v>
      </c>
      <c r="M95" s="102">
        <f t="shared" si="27"/>
        <v>0.7767919908930716</v>
      </c>
      <c r="N95" s="97">
        <f t="shared" si="28"/>
        <v>3.1268574082908577E-6</v>
      </c>
      <c r="O95" s="102">
        <f t="shared" si="29"/>
        <v>-7156.8299999999981</v>
      </c>
      <c r="P95" s="103">
        <f t="shared" si="30"/>
        <v>-0.2232080091069284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234520.73999999996</v>
      </c>
      <c r="F96" s="95">
        <f>IFERROR(INDEX('2025'!$C$8:$AC$105,MATCH($C96,'2025'!$C$8:$C$105,0),19),0)</f>
        <v>176361.30000000005</v>
      </c>
      <c r="G96" s="96">
        <f t="shared" si="23"/>
        <v>0.75200726383517325</v>
      </c>
      <c r="H96" s="97">
        <f t="shared" si="24"/>
        <v>2.2140921987596361E-5</v>
      </c>
      <c r="I96" s="98">
        <f t="shared" si="25"/>
        <v>-58159.439999999915</v>
      </c>
      <c r="J96" s="99">
        <f t="shared" si="26"/>
        <v>-0.24799273616482673</v>
      </c>
      <c r="K96" s="100">
        <f>VLOOKUP($C96,'2025'!$C$114:$U$210,VLOOKUP($L$4,Master!$D$9:$G$20,4,FALSE),FALSE)</f>
        <v>118854.35999999999</v>
      </c>
      <c r="L96" s="102">
        <f>VLOOKUP($C96,'2025'!$C$8:$U$104,VLOOKUP($L$4,Master!$D$9:$G$20,4,FALSE),FALSE)</f>
        <v>100202.04000000002</v>
      </c>
      <c r="M96" s="102">
        <f t="shared" si="27"/>
        <v>0.84306574870286655</v>
      </c>
      <c r="N96" s="97">
        <f t="shared" si="28"/>
        <v>1.2579662038315719E-5</v>
      </c>
      <c r="O96" s="102">
        <f t="shared" si="29"/>
        <v>-18652.319999999963</v>
      </c>
      <c r="P96" s="103">
        <f t="shared" si="30"/>
        <v>-0.15693425129713345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57186.64999999998</v>
      </c>
      <c r="F97" s="95">
        <f>IFERROR(INDEX('2025'!$C$8:$AC$105,MATCH($C97,'2025'!$C$8:$C$105,0),19),0)</f>
        <v>51721.890000000007</v>
      </c>
      <c r="G97" s="96">
        <f t="shared" si="23"/>
        <v>0.90443993484493368</v>
      </c>
      <c r="H97" s="97">
        <f t="shared" si="24"/>
        <v>6.4933198583875269E-6</v>
      </c>
      <c r="I97" s="98">
        <f t="shared" si="25"/>
        <v>-5464.7599999999729</v>
      </c>
      <c r="J97" s="99">
        <f t="shared" si="26"/>
        <v>-9.5560065155066348E-2</v>
      </c>
      <c r="K97" s="100">
        <f>VLOOKUP($C97,'2025'!$C$114:$U$210,VLOOKUP($L$4,Master!$D$9:$G$20,4,FALSE),FALSE)</f>
        <v>30360.87999999999</v>
      </c>
      <c r="L97" s="102">
        <f>VLOOKUP($C97,'2025'!$C$8:$U$104,VLOOKUP($L$4,Master!$D$9:$G$20,4,FALSE),FALSE)</f>
        <v>27366.07</v>
      </c>
      <c r="M97" s="102">
        <f t="shared" si="27"/>
        <v>0.90135957851024107</v>
      </c>
      <c r="N97" s="97">
        <f t="shared" si="28"/>
        <v>3.4356177969719033E-6</v>
      </c>
      <c r="O97" s="102">
        <f t="shared" si="29"/>
        <v>-2994.8099999999904</v>
      </c>
      <c r="P97" s="103">
        <f t="shared" si="30"/>
        <v>-9.8640421489758906E-2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19872.400000000001</v>
      </c>
      <c r="F98" s="95">
        <f>IFERROR(INDEX('2025'!$C$8:$AC$105,MATCH($C98,'2025'!$C$8:$C$105,0),19),0)</f>
        <v>0</v>
      </c>
      <c r="G98" s="96">
        <f t="shared" si="23"/>
        <v>0</v>
      </c>
      <c r="H98" s="97">
        <f t="shared" si="24"/>
        <v>0</v>
      </c>
      <c r="I98" s="98">
        <f t="shared" si="25"/>
        <v>-19872.400000000001</v>
      </c>
      <c r="J98" s="99">
        <f t="shared" si="26"/>
        <v>-1</v>
      </c>
      <c r="K98" s="100">
        <f>VLOOKUP($C98,'2025'!$C$114:$U$210,VLOOKUP($L$4,Master!$D$9:$G$20,4,FALSE),FALSE)</f>
        <v>9936.2000000000007</v>
      </c>
      <c r="L98" s="102">
        <f>VLOOKUP($C98,'2025'!$C$8:$U$104,VLOOKUP($L$4,Master!$D$9:$G$20,4,FALSE),FALSE)</f>
        <v>0</v>
      </c>
      <c r="M98" s="102">
        <f t="shared" si="27"/>
        <v>0</v>
      </c>
      <c r="N98" s="97">
        <f t="shared" si="28"/>
        <v>0</v>
      </c>
      <c r="O98" s="102">
        <f t="shared" si="29"/>
        <v>-9936.2000000000007</v>
      </c>
      <c r="P98" s="103">
        <f t="shared" si="30"/>
        <v>-1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320865.07</v>
      </c>
      <c r="F99" s="95">
        <f>IFERROR(INDEX('2025'!$C$8:$AC$105,MATCH($C99,'2025'!$C$8:$C$105,0),19),0)</f>
        <v>47738.429999999993</v>
      </c>
      <c r="G99" s="96">
        <f t="shared" si="23"/>
        <v>0.14878038921469386</v>
      </c>
      <c r="H99" s="97">
        <f t="shared" si="24"/>
        <v>5.9932244457277717E-6</v>
      </c>
      <c r="I99" s="98">
        <f t="shared" si="25"/>
        <v>-273126.64</v>
      </c>
      <c r="J99" s="99">
        <f t="shared" si="26"/>
        <v>-0.85121961078530617</v>
      </c>
      <c r="K99" s="100">
        <f>VLOOKUP($C99,'2025'!$C$114:$U$210,VLOOKUP($L$4,Master!$D$9:$G$20,4,FALSE),FALSE)</f>
        <v>160459.54999999999</v>
      </c>
      <c r="L99" s="102">
        <f>VLOOKUP($C99,'2025'!$C$8:$U$104,VLOOKUP($L$4,Master!$D$9:$G$20,4,FALSE),FALSE)</f>
        <v>31968.579999999998</v>
      </c>
      <c r="M99" s="102">
        <f t="shared" si="27"/>
        <v>0.199231395077451</v>
      </c>
      <c r="N99" s="97">
        <f t="shared" si="28"/>
        <v>4.0134305872900288E-6</v>
      </c>
      <c r="O99" s="102">
        <f t="shared" si="29"/>
        <v>-128490.96999999999</v>
      </c>
      <c r="P99" s="103">
        <f t="shared" si="30"/>
        <v>-0.80076860492254898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129742870.31</v>
      </c>
      <c r="F100" s="95">
        <f>IFERROR(INDEX('2025'!$C$8:$AC$105,MATCH($C100,'2025'!$C$8:$C$105,0),19),0)</f>
        <v>128867672.04999997</v>
      </c>
      <c r="G100" s="96">
        <f t="shared" ref="G100:G104" si="31">IFERROR(F100/E100,0)</f>
        <v>0.99325436335801043</v>
      </c>
      <c r="H100" s="97">
        <f t="shared" ref="H100:H104" si="32">F100/$D$4</f>
        <v>1.6178430719110147E-2</v>
      </c>
      <c r="I100" s="98">
        <f t="shared" ref="I100:I104" si="33">F100-E100</f>
        <v>-875198.26000003517</v>
      </c>
      <c r="J100" s="99">
        <f t="shared" ref="J100:J104" si="34">IFERROR(I100/E100,0)</f>
        <v>-6.745636641989558E-3</v>
      </c>
      <c r="K100" s="100">
        <f>VLOOKUP($C100,'2025'!$C$114:$U$210,VLOOKUP($L$4,Master!$D$9:$G$20,4,FALSE),FALSE)</f>
        <v>66377696.090000004</v>
      </c>
      <c r="L100" s="102">
        <f>VLOOKUP($C100,'2025'!$C$8:$U$104,VLOOKUP($L$4,Master!$D$9:$G$20,4,FALSE),FALSE)</f>
        <v>65718966.999999963</v>
      </c>
      <c r="M100" s="102">
        <f t="shared" ref="M100:M104" si="35">IFERROR(L100/K100,0)</f>
        <v>0.99007604769670099</v>
      </c>
      <c r="N100" s="97">
        <f t="shared" ref="N100:N104" si="36">L100/$D$4</f>
        <v>8.2505545233133252E-3</v>
      </c>
      <c r="O100" s="102">
        <f t="shared" ref="O100:O104" si="37">L100-K100</f>
        <v>-658729.09000004083</v>
      </c>
      <c r="P100" s="103">
        <f t="shared" ref="P100:P104" si="38">IFERROR(O100/K100,0)</f>
        <v>-9.9239523032990645E-3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66388626.810000032</v>
      </c>
      <c r="F101" s="95">
        <f>IFERROR(INDEX('2025'!$C$8:$AC$105,MATCH($C101,'2025'!$C$8:$C$105,0),19),0)</f>
        <v>51174589.090000004</v>
      </c>
      <c r="G101" s="96">
        <f t="shared" si="31"/>
        <v>0.77083367361187294</v>
      </c>
      <c r="H101" s="97">
        <f t="shared" si="32"/>
        <v>6.4246100748236125E-3</v>
      </c>
      <c r="I101" s="98">
        <f t="shared" si="33"/>
        <v>-15214037.720000029</v>
      </c>
      <c r="J101" s="99">
        <f t="shared" si="34"/>
        <v>-0.22916632638812703</v>
      </c>
      <c r="K101" s="100">
        <f>VLOOKUP($C101,'2025'!$C$114:$U$210,VLOOKUP($L$4,Master!$D$9:$G$20,4,FALSE),FALSE)</f>
        <v>36041475.44000002</v>
      </c>
      <c r="L101" s="102">
        <f>VLOOKUP($C101,'2025'!$C$8:$U$104,VLOOKUP($L$4,Master!$D$9:$G$20,4,FALSE),FALSE)</f>
        <v>36684561.840000004</v>
      </c>
      <c r="M101" s="102">
        <f t="shared" si="35"/>
        <v>1.0178429543227374</v>
      </c>
      <c r="N101" s="97">
        <f t="shared" si="36"/>
        <v>4.6054889697943607E-3</v>
      </c>
      <c r="O101" s="102">
        <f t="shared" si="37"/>
        <v>643086.39999998361</v>
      </c>
      <c r="P101" s="103">
        <f t="shared" si="38"/>
        <v>1.7842954322737439E-2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9420799.5100000016</v>
      </c>
      <c r="F102" s="95">
        <f>IFERROR(INDEX('2025'!$C$8:$AC$105,MATCH($C102,'2025'!$C$8:$C$105,0),19),0)</f>
        <v>6889768.1699999981</v>
      </c>
      <c r="G102" s="96">
        <f t="shared" si="31"/>
        <v>0.731335823746874</v>
      </c>
      <c r="H102" s="97">
        <f t="shared" si="32"/>
        <v>8.6496198182137727E-4</v>
      </c>
      <c r="I102" s="98">
        <f t="shared" si="33"/>
        <v>-2531031.3400000036</v>
      </c>
      <c r="J102" s="99">
        <f t="shared" si="34"/>
        <v>-0.268664176253126</v>
      </c>
      <c r="K102" s="100">
        <f>VLOOKUP($C102,'2025'!$C$114:$U$210,VLOOKUP($L$4,Master!$D$9:$G$20,4,FALSE),FALSE)</f>
        <v>4710334.5100000007</v>
      </c>
      <c r="L102" s="102">
        <f>VLOOKUP($C102,'2025'!$C$8:$U$104,VLOOKUP($L$4,Master!$D$9:$G$20,4,FALSE),FALSE)</f>
        <v>5817501.3499999987</v>
      </c>
      <c r="M102" s="102">
        <f t="shared" si="35"/>
        <v>1.2350505760577071</v>
      </c>
      <c r="N102" s="97">
        <f t="shared" si="36"/>
        <v>7.303464170035402E-4</v>
      </c>
      <c r="O102" s="102">
        <f t="shared" si="37"/>
        <v>1107166.839999998</v>
      </c>
      <c r="P102" s="103">
        <f t="shared" si="38"/>
        <v>0.23505057605770716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388523.04000000004</v>
      </c>
      <c r="F103" s="95">
        <f>IFERROR(INDEX('2025'!$C$8:$AC$105,MATCH($C103,'2025'!$C$8:$C$105,0),19),0)</f>
        <v>23713.24</v>
      </c>
      <c r="G103" s="96">
        <f t="shared" si="31"/>
        <v>6.1034321156346348E-2</v>
      </c>
      <c r="H103" s="97">
        <f t="shared" si="32"/>
        <v>2.9770306575940947E-6</v>
      </c>
      <c r="I103" s="98">
        <f t="shared" si="33"/>
        <v>-364809.80000000005</v>
      </c>
      <c r="J103" s="99">
        <f t="shared" si="34"/>
        <v>-0.93896567884365367</v>
      </c>
      <c r="K103" s="100">
        <f>VLOOKUP($C103,'2025'!$C$114:$U$210,VLOOKUP($L$4,Master!$D$9:$G$20,4,FALSE),FALSE)</f>
        <v>19104.419999999998</v>
      </c>
      <c r="L103" s="102">
        <f>VLOOKUP($C103,'2025'!$C$8:$U$104,VLOOKUP($L$4,Master!$D$9:$G$20,4,FALSE),FALSE)</f>
        <v>14150.380000000001</v>
      </c>
      <c r="M103" s="102">
        <f t="shared" si="35"/>
        <v>0.74068618675678211</v>
      </c>
      <c r="N103" s="97">
        <f t="shared" si="36"/>
        <v>1.7764807793707788E-6</v>
      </c>
      <c r="O103" s="102">
        <f t="shared" si="37"/>
        <v>-4954.0399999999972</v>
      </c>
      <c r="P103" s="103">
        <f t="shared" si="38"/>
        <v>-0.25931381324321795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145981.88</v>
      </c>
      <c r="F104" s="95">
        <f>IFERROR(INDEX('2025'!$C$8:$AC$105,MATCH($C104,'2025'!$C$8:$C$105,0),19),0)</f>
        <v>94865.459999999992</v>
      </c>
      <c r="G104" s="96">
        <f t="shared" si="31"/>
        <v>0.64984407653881415</v>
      </c>
      <c r="H104" s="97">
        <f t="shared" si="32"/>
        <v>1.1909691917543374E-5</v>
      </c>
      <c r="I104" s="98">
        <f t="shared" si="33"/>
        <v>-51116.420000000013</v>
      </c>
      <c r="J104" s="99">
        <f t="shared" si="34"/>
        <v>-0.35015592346118579</v>
      </c>
      <c r="K104" s="100">
        <f>VLOOKUP($C104,'2025'!$C$114:$U$210,VLOOKUP($L$4,Master!$D$9:$G$20,4,FALSE),FALSE)</f>
        <v>81240.94</v>
      </c>
      <c r="L104" s="102">
        <f>VLOOKUP($C104,'2025'!$C$8:$U$104,VLOOKUP($L$4,Master!$D$9:$G$20,4,FALSE),FALSE)</f>
        <v>46667.49</v>
      </c>
      <c r="M104" s="102">
        <f t="shared" si="35"/>
        <v>0.5744331614085213</v>
      </c>
      <c r="N104" s="97">
        <f t="shared" si="36"/>
        <v>5.8587754538378481E-6</v>
      </c>
      <c r="O104" s="102">
        <f t="shared" si="37"/>
        <v>-34573.450000000004</v>
      </c>
      <c r="P104" s="103">
        <f t="shared" si="38"/>
        <v>-0.42556683859147865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LUQy0TbSHNjn3TxPzjxdDHn/FYAmqLB7wE7854ZpmBEaNE2CoWP3WJ0jf+wzgNPyyzH0Gb6nKBwvuNOr/WcGPg==" saltValue="+KUhKjZumjduLB727+dJ5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G34" sqref="G34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189011209.29999998</v>
      </c>
      <c r="F7" s="130">
        <v>222519236.14999998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>
        <f>SUM(Q8:Q104)</f>
        <v>411530445.44999993</v>
      </c>
      <c r="R7" s="131"/>
      <c r="S7" s="132"/>
      <c r="T7" s="129"/>
      <c r="U7" s="130">
        <f>SUM(U8:U104)</f>
        <v>411530445.44999993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>SUM(E8:P8)</f>
        <v>158928.74000000002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158928.74000000002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776586.59000000032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>
        <f t="shared" ref="Q9:Q72" si="0">SUM(E9:P9)</f>
        <v>1240417.0400000003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1240417.0400000003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>
        <f t="shared" si="0"/>
        <v>45690.14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45690.14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>
        <f t="shared" si="0"/>
        <v>5760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5760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>
        <f t="shared" si="0"/>
        <v>145326.79999999999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145326.79999999999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>
        <f t="shared" si="0"/>
        <v>4414685.2100000009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4414685.2100000009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968846.31999999925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>
        <f t="shared" si="0"/>
        <v>1734445.6299999994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1734445.6299999994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>
        <f t="shared" si="0"/>
        <v>53082.130000000005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53082.130000000005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>
        <f t="shared" si="0"/>
        <v>576963.69999999995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576963.69999999995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77125.960000000006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>
        <f t="shared" si="0"/>
        <v>123791.98000000001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123791.98000000001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>
        <f t="shared" si="0"/>
        <v>35630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35630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>
        <f t="shared" si="0"/>
        <v>63782.05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63782.05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>
        <f t="shared" si="0"/>
        <v>2550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2550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>
        <f t="shared" si="0"/>
        <v>244132.7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244132.7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>
        <f t="shared" si="0"/>
        <v>1740882.4499999997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1740882.4499999997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>
        <f t="shared" si="0"/>
        <v>40758.149999999994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40758.149999999994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>
        <f t="shared" si="0"/>
        <v>15310702.449999999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15310702.449999999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>
        <v>5224172.1399999978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>
        <f t="shared" si="0"/>
        <v>8538515.9799999986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8538515.9799999986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>
        <f t="shared" si="0"/>
        <v>64305.14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64305.14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15468320.640000004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>
        <f t="shared" si="0"/>
        <v>59172830.550000012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59172830.550000012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>
        <f t="shared" si="0"/>
        <v>1715431.77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1715431.77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>
        <v>654535.51000000013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1197763.75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1197763.75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>
        <f t="shared" si="0"/>
        <v>273084.78000000003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273084.78000000003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>
        <f t="shared" si="0"/>
        <v>55602.319999999992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55602.319999999992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>
        <f t="shared" si="0"/>
        <v>129874.84999999998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129874.84999999998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>
        <f t="shared" si="0"/>
        <v>73048.060000000012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73048.060000000012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1652838.41</v>
      </c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>
        <f t="shared" si="0"/>
        <v>2422849.5199999996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2422849.5199999996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25619332.390000008</v>
      </c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>
        <f t="shared" si="0"/>
        <v>46257548.640000001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46257548.640000001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>
        <f t="shared" si="0"/>
        <v>140771.89000000001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140771.89000000001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>
        <f t="shared" si="0"/>
        <v>110059.68000000002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110059.68000000002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>
        <v>59959.81</v>
      </c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>
        <f t="shared" si="0"/>
        <v>90667.51999999999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90667.51999999999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>
        <f t="shared" si="0"/>
        <v>46088.47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46088.47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1956595.5299999993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1956595.5299999993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>
        <v>170914.41999999995</v>
      </c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>
        <f t="shared" si="0"/>
        <v>321827.52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321827.52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>
        <f t="shared" si="0"/>
        <v>72066.389999999985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72066.389999999985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>
        <f t="shared" si="0"/>
        <v>502061.10000000003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502061.10000000003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>
        <f t="shared" si="0"/>
        <v>6769158.5499999998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6769158.5499999998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>
        <f t="shared" si="0"/>
        <v>142135.88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142135.88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>
        <f t="shared" si="0"/>
        <v>96044.64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96044.64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25444.860000000008</v>
      </c>
      <c r="F48" s="135">
        <v>34021.57</v>
      </c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>
        <f t="shared" si="0"/>
        <v>59466.430000000008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59466.430000000008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</v>
      </c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>
        <f t="shared" si="0"/>
        <v>1723044.62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1723044.62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>
        <f t="shared" si="0"/>
        <v>847239.06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847239.06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>
        <f t="shared" si="0"/>
        <v>51459.53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51459.53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>
        <f t="shared" si="0"/>
        <v>647533.3600000001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647533.3600000001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>
        <f t="shared" si="0"/>
        <v>696530.16999999993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696530.16999999993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187625.94999999995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187625.94999999995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>
        <f t="shared" si="0"/>
        <v>1116101.4100000001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1116101.4100000001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>
        <f t="shared" si="0"/>
        <v>657789.64000000025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657789.64000000025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>
        <f t="shared" si="0"/>
        <v>972146.11999999988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972146.11999999988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>
        <v>186135.91999999998</v>
      </c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>
        <f t="shared" si="0"/>
        <v>264206.48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264206.48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349589.02999999997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>
        <f t="shared" si="0"/>
        <v>483104.08999999997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483104.08999999997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112584.57999999999</v>
      </c>
      <c r="F60" s="135">
        <v>107945.07000000004</v>
      </c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>
        <f t="shared" si="0"/>
        <v>220529.65000000002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220529.65000000002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>
        <f t="shared" si="0"/>
        <v>101496.39000000001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101496.39000000001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>
        <f t="shared" si="0"/>
        <v>451258.48000000004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451258.48000000004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>
        <f t="shared" si="0"/>
        <v>6192580.0799999991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6192580.0799999991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>
        <f t="shared" si="0"/>
        <v>1428244.59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1428244.59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>
        <f t="shared" si="0"/>
        <v>890.83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890.83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>
        <f t="shared" si="0"/>
        <v>140484.19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140484.19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>
        <f t="shared" si="0"/>
        <v>155559.15999999997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155559.15999999997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>
        <f t="shared" si="0"/>
        <v>44262317.439999998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44262317.439999998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>
        <f t="shared" si="0"/>
        <v>44777.16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44777.16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>
        <f t="shared" si="0"/>
        <v>74038.78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74038.78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26080.409999999996</v>
      </c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>
        <f t="shared" si="0"/>
        <v>43805.439999999995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43805.439999999995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>
        <f t="shared" ref="Q73:Q103" si="1">SUM(E73:P73)</f>
        <v>57367.199999999997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57367.199999999997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15756.690000000006</v>
      </c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>
        <f t="shared" si="1"/>
        <v>25770.850000000006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25770.850000000006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>
        <f t="shared" si="1"/>
        <v>287285.39999999997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287285.39999999997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>
        <f t="shared" si="1"/>
        <v>160257.31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160257.31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>
        <v>144645.03</v>
      </c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>
        <f t="shared" si="1"/>
        <v>251375.32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251375.32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>
        <f t="shared" si="1"/>
        <v>318482.49999999994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318482.49999999994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>
        <f t="shared" si="1"/>
        <v>2940.9199999999996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2940.9199999999996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>
        <f t="shared" si="1"/>
        <v>249004.01999999996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249004.01999999996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>
        <f t="shared" si="1"/>
        <v>76589.940000000017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76589.940000000017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>
        <f t="shared" si="1"/>
        <v>94569.900000000009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94569.900000000009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>
        <f t="shared" si="1"/>
        <v>98720.05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98720.05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>
        <f t="shared" si="1"/>
        <v>316994.27999999991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316994.27999999991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>
        <f t="shared" si="1"/>
        <v>202673.05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202673.05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>
        <f t="shared" si="1"/>
        <v>55959.26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55959.26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>
        <f t="shared" si="1"/>
        <v>1765574.2199999997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1765574.2199999997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78605.580000000016</v>
      </c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>
        <f t="shared" si="1"/>
        <v>157764.46000000002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157764.46000000002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>
        <f t="shared" si="1"/>
        <v>5260.67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5260.67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>
        <f t="shared" si="1"/>
        <v>47497.340000000004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47497.340000000004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>
        <f t="shared" si="1"/>
        <v>9989.1099999999988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9989.1099999999988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>
        <f t="shared" si="1"/>
        <v>72512.239999999991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72512.239999999991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>
        <f t="shared" si="1"/>
        <v>2992958.33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2992958.33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>
        <f t="shared" si="1"/>
        <v>46378.7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46378.7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>
        <f t="shared" si="1"/>
        <v>176361.30000000005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176361.30000000005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51721.890000000007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51721.890000000007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>
        <f t="shared" si="1"/>
        <v>0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>
        <f t="shared" si="1"/>
        <v>47738.429999999993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47738.429999999993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63148705.050000004</v>
      </c>
      <c r="F99" s="135">
        <v>65718966.999999963</v>
      </c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>
        <f t="shared" si="1"/>
        <v>128867672.04999997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128867672.04999997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>
        <f t="shared" si="1"/>
        <v>51174589.090000004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51174589.090000004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1072266.8199999998</v>
      </c>
      <c r="F101" s="135">
        <v>5817501.3499999987</v>
      </c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>
        <f t="shared" si="1"/>
        <v>6889768.1699999981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6889768.1699999981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>
        <f t="shared" si="1"/>
        <v>23713.24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23713.24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>
        <f t="shared" si="1"/>
        <v>94865.459999999992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94865.459999999992</v>
      </c>
      <c r="V103" s="131"/>
    </row>
    <row r="104" spans="2:22" x14ac:dyDescent="0.2">
      <c r="B104" s="129"/>
      <c r="C104" s="133"/>
      <c r="D104" s="134"/>
      <c r="E104" s="135">
        <v>0</v>
      </c>
      <c r="F104" s="135">
        <v>0</v>
      </c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491533369.87000018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201143.24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1575204.37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73913.19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7201.7000000000007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159277.47999999995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4370830.2400000039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1760143.7500000047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110625.64000000001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790162.39999999991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142892.08000000002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73225.540000000008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65427.369999999995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6077.880000000001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453485.81999999989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2120253.83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61549.17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18453718.529999997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10794515.329999998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120782.28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83225085.800000012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1542564.1800000016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1474250.62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461689.55000000005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65770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152609.21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96473.43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3209626.3300000038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50238880.779999942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213043.35000000009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298535.21999999997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91429.979999999981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51552.92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3353058.8500000029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339405.98999999987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93316.989999999991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1043673.7599999995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12165772.780000001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163933.02000000005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109271.32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83655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8848818.2699999958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1036711.7200000001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75725.59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690333.25000000012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623560.68000000005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358226.7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1102886.7900000005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849168.42000000051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2890574.2500000005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318471.62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894871.01000000047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245577.03999999998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978130.87000000023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327287.57999999973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4523484.9700000007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3460443.51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10518.77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1767722.45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215565.25999999998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45688866.590000048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52125.920000000013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222285.14000000004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100753.43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257148.16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66856.719999999987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686623.46999999986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312499.66999999987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318681.35000000009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442527.93999999994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8395.7000000000007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368759.34999999974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353207.75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183455.62000000002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114137.11999999997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399549.16999999993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337690.31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55959.26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2346050.11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112999.96999999997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10521.34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70310.829999999987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14025.160000000002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75858.880000000005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3118666.66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64060.169999999991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234520.73999999996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57186.64999999998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19872.400000000001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320865.07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129742870.31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66388626.810000032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9420799.5100000016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388523.04000000004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145981.88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Fk1X/FV5+ECyUz1mDa0llcF/qIw9ftU0tOSeYAwjvNOUR2z7GcZKQXFbeFnBnsQFsQNh7biPBr3Log8jFauQkQ==" saltValue="3ablN/AY3kAzgCoKy2yw6Q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2025-03-31T12:07:53Z</dcterms:modified>
</cp:coreProperties>
</file>