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gdds januar\"/>
    </mc:Choice>
  </mc:AlternateContent>
  <workbookProtection workbookAlgorithmName="SHA-512" workbookHashValue="4aP/4Z5PCug2YWXXd/ezpBYHDt1pBJweScsPLJkPi+yL8upyd93obP4M+axKkKa7toOZtmEQONxdEkZ9296T9A==" workbookSaltValue="xOnqhBTBvcTl1bSJZhsXhQ==" workbookSpinCount="100000" lockStructure="1"/>
  <bookViews>
    <workbookView xWindow="0" yWindow="0" windowWidth="19200" windowHeight="7050" firstSheet="1" activeTab="2"/>
  </bookViews>
  <sheets>
    <sheet name="Master" sheetId="4" state="hidden" r:id="rId1"/>
    <sheet name="Pregled" sheetId="2" r:id="rId2"/>
    <sheet name="Analitika 2023" sheetId="3" r:id="rId3"/>
    <sheet name="2023" sheetId="1" r:id="rId4"/>
  </sheets>
  <externalReferences>
    <externalReference r:id="rId5"/>
    <externalReference r:id="rId6"/>
  </externalReferences>
  <definedNames>
    <definedName name="_xlnm.Print_Area" localSheetId="2">'Analitika 2023'!$B$3:$Q$97</definedName>
    <definedName name="_xlnm.Print_Area" localSheetId="1">Pregled!$B$1:$U$30</definedName>
    <definedName name="_xlnm.Print_Titles" localSheetId="2">'Analitika 2023'!$3:$7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4" l="1"/>
  <c r="F9" i="4"/>
  <c r="F15" i="4" s="1"/>
  <c r="D4" i="4"/>
  <c r="L4" i="3" s="1"/>
  <c r="J10" i="2" s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P7" i="1"/>
  <c r="O7" i="1"/>
  <c r="N7" i="1"/>
  <c r="M7" i="1"/>
  <c r="L7" i="1"/>
  <c r="K7" i="1"/>
  <c r="J7" i="1"/>
  <c r="I7" i="1"/>
  <c r="H7" i="1"/>
  <c r="G7" i="1"/>
  <c r="F7" i="1"/>
  <c r="E7" i="1"/>
  <c r="M10" i="2" l="1"/>
  <c r="U12" i="1"/>
  <c r="U70" i="1"/>
  <c r="U111" i="1"/>
  <c r="U20" i="1"/>
  <c r="U47" i="1"/>
  <c r="U78" i="1"/>
  <c r="U119" i="1"/>
  <c r="U28" i="1"/>
  <c r="U55" i="1"/>
  <c r="U86" i="1"/>
  <c r="U127" i="1"/>
  <c r="U34" i="1"/>
  <c r="U63" i="1"/>
  <c r="U94" i="1"/>
  <c r="U133" i="1"/>
  <c r="U146" i="1"/>
  <c r="U154" i="1"/>
  <c r="U169" i="1"/>
  <c r="U177" i="1"/>
  <c r="U185" i="1"/>
  <c r="U13" i="1"/>
  <c r="U29" i="1"/>
  <c r="U56" i="1"/>
  <c r="U64" i="1"/>
  <c r="U79" i="1"/>
  <c r="U95" i="1"/>
  <c r="U120" i="1"/>
  <c r="U134" i="1"/>
  <c r="U147" i="1"/>
  <c r="U162" i="1"/>
  <c r="U170" i="1"/>
  <c r="U186" i="1"/>
  <c r="U22" i="1"/>
  <c r="U88" i="1"/>
  <c r="U113" i="1"/>
  <c r="U135" i="1"/>
  <c r="U156" i="1"/>
  <c r="U171" i="1"/>
  <c r="U179" i="1"/>
  <c r="U15" i="1"/>
  <c r="U23" i="1"/>
  <c r="U31" i="1"/>
  <c r="U37" i="1"/>
  <c r="U42" i="1"/>
  <c r="U50" i="1"/>
  <c r="U58" i="1"/>
  <c r="U65" i="1"/>
  <c r="U73" i="1"/>
  <c r="U81" i="1"/>
  <c r="U89" i="1"/>
  <c r="U106" i="1"/>
  <c r="U114" i="1"/>
  <c r="U122" i="1"/>
  <c r="U136" i="1"/>
  <c r="U141" i="1"/>
  <c r="U149" i="1"/>
  <c r="U157" i="1"/>
  <c r="U164" i="1"/>
  <c r="U172" i="1"/>
  <c r="U180" i="1"/>
  <c r="U188" i="1"/>
  <c r="U8" i="1"/>
  <c r="U16" i="1"/>
  <c r="U24" i="1"/>
  <c r="U32" i="1"/>
  <c r="U38" i="1"/>
  <c r="U43" i="1"/>
  <c r="U51" i="1"/>
  <c r="U59" i="1"/>
  <c r="U66" i="1"/>
  <c r="U74" i="1"/>
  <c r="U82" i="1"/>
  <c r="U90" i="1"/>
  <c r="U107" i="1"/>
  <c r="U115" i="1"/>
  <c r="U123" i="1"/>
  <c r="U137" i="1"/>
  <c r="U142" i="1"/>
  <c r="U150" i="1"/>
  <c r="U158" i="1"/>
  <c r="U165" i="1"/>
  <c r="U173" i="1"/>
  <c r="U181" i="1"/>
  <c r="U189" i="1"/>
  <c r="U21" i="1"/>
  <c r="U35" i="1"/>
  <c r="U48" i="1"/>
  <c r="U71" i="1"/>
  <c r="U87" i="1"/>
  <c r="U112" i="1"/>
  <c r="U128" i="1"/>
  <c r="U139" i="1"/>
  <c r="U155" i="1"/>
  <c r="U178" i="1"/>
  <c r="U14" i="1"/>
  <c r="U36" i="1"/>
  <c r="U57" i="1"/>
  <c r="U80" i="1"/>
  <c r="U121" i="1"/>
  <c r="U148" i="1"/>
  <c r="U187" i="1"/>
  <c r="U9" i="1"/>
  <c r="U17" i="1"/>
  <c r="U25" i="1"/>
  <c r="U39" i="1"/>
  <c r="U44" i="1"/>
  <c r="U52" i="1"/>
  <c r="U60" i="1"/>
  <c r="U67" i="1"/>
  <c r="U75" i="1"/>
  <c r="U83" i="1"/>
  <c r="U91" i="1"/>
  <c r="U108" i="1"/>
  <c r="U116" i="1"/>
  <c r="U124" i="1"/>
  <c r="U130" i="1"/>
  <c r="U138" i="1"/>
  <c r="U143" i="1"/>
  <c r="U151" i="1"/>
  <c r="U159" i="1"/>
  <c r="U166" i="1"/>
  <c r="U174" i="1"/>
  <c r="U182" i="1"/>
  <c r="U190" i="1"/>
  <c r="U10" i="1"/>
  <c r="U18" i="1"/>
  <c r="U26" i="1"/>
  <c r="U40" i="1"/>
  <c r="U45" i="1"/>
  <c r="U53" i="1"/>
  <c r="U61" i="1"/>
  <c r="U68" i="1"/>
  <c r="U76" i="1"/>
  <c r="U84" i="1"/>
  <c r="U92" i="1"/>
  <c r="U109" i="1"/>
  <c r="U117" i="1"/>
  <c r="U125" i="1"/>
  <c r="U131" i="1"/>
  <c r="U144" i="1"/>
  <c r="U152" i="1"/>
  <c r="U160" i="1"/>
  <c r="U167" i="1"/>
  <c r="U175" i="1"/>
  <c r="U183" i="1"/>
  <c r="U191" i="1"/>
  <c r="U30" i="1"/>
  <c r="U49" i="1"/>
  <c r="U72" i="1"/>
  <c r="U105" i="1"/>
  <c r="U129" i="1"/>
  <c r="U140" i="1"/>
  <c r="U163" i="1"/>
  <c r="U11" i="1"/>
  <c r="U19" i="1"/>
  <c r="U27" i="1"/>
  <c r="U33" i="1"/>
  <c r="U41" i="1"/>
  <c r="U46" i="1"/>
  <c r="U54" i="1"/>
  <c r="U62" i="1"/>
  <c r="U69" i="1"/>
  <c r="U77" i="1"/>
  <c r="U85" i="1"/>
  <c r="U93" i="1"/>
  <c r="U110" i="1"/>
  <c r="U118" i="1"/>
  <c r="U126" i="1"/>
  <c r="U132" i="1"/>
  <c r="U145" i="1"/>
  <c r="U153" i="1"/>
  <c r="U161" i="1"/>
  <c r="U168" i="1"/>
  <c r="U176" i="1"/>
  <c r="U184" i="1"/>
  <c r="U192" i="1"/>
  <c r="K96" i="3"/>
  <c r="L90" i="3"/>
  <c r="N90" i="3" s="1"/>
  <c r="K62" i="3"/>
  <c r="L50" i="3"/>
  <c r="N50" i="3" s="1"/>
  <c r="L39" i="3"/>
  <c r="L29" i="3"/>
  <c r="N29" i="3" s="1"/>
  <c r="K19" i="3"/>
  <c r="K9" i="3"/>
  <c r="L87" i="3"/>
  <c r="N87" i="3" s="1"/>
  <c r="L61" i="3"/>
  <c r="N61" i="3" s="1"/>
  <c r="K50" i="3"/>
  <c r="O50" i="3" s="1"/>
  <c r="P50" i="3" s="1"/>
  <c r="K39" i="3"/>
  <c r="L27" i="3"/>
  <c r="N27" i="3" s="1"/>
  <c r="K16" i="3"/>
  <c r="L83" i="3"/>
  <c r="N83" i="3" s="1"/>
  <c r="L58" i="3"/>
  <c r="N58" i="3" s="1"/>
  <c r="L47" i="3"/>
  <c r="N47" i="3" s="1"/>
  <c r="L37" i="3"/>
  <c r="N37" i="3" s="1"/>
  <c r="K27" i="3"/>
  <c r="K75" i="3"/>
  <c r="L35" i="3"/>
  <c r="K14" i="3"/>
  <c r="K71" i="3"/>
  <c r="K56" i="3"/>
  <c r="L45" i="3"/>
  <c r="K35" i="3"/>
  <c r="L23" i="3"/>
  <c r="N23" i="3" s="1"/>
  <c r="K12" i="3"/>
  <c r="L68" i="3"/>
  <c r="N68" i="3" s="1"/>
  <c r="L53" i="3"/>
  <c r="N53" i="3" s="1"/>
  <c r="L43" i="3"/>
  <c r="L33" i="3"/>
  <c r="N33" i="3" s="1"/>
  <c r="K23" i="3"/>
  <c r="L11" i="3"/>
  <c r="N11" i="3" s="1"/>
  <c r="K65" i="3"/>
  <c r="K53" i="3"/>
  <c r="K43" i="3"/>
  <c r="L31" i="3"/>
  <c r="L21" i="3"/>
  <c r="N21" i="3" s="1"/>
  <c r="K10" i="3"/>
  <c r="L96" i="3"/>
  <c r="N96" i="3" s="1"/>
  <c r="K64" i="3"/>
  <c r="K52" i="3"/>
  <c r="L41" i="3"/>
  <c r="N41" i="3" s="1"/>
  <c r="K31" i="3"/>
  <c r="L19" i="3"/>
  <c r="N19" i="3" s="1"/>
  <c r="L9" i="3"/>
  <c r="L15" i="3"/>
  <c r="L56" i="3"/>
  <c r="N56" i="3" s="1"/>
  <c r="K47" i="3"/>
  <c r="O47" i="3" s="1"/>
  <c r="P47" i="3" s="1"/>
  <c r="L25" i="3"/>
  <c r="N25" i="3" s="1"/>
  <c r="K60" i="3"/>
  <c r="L62" i="3"/>
  <c r="N62" i="3" s="1"/>
  <c r="L75" i="3"/>
  <c r="O75" i="3" s="1"/>
  <c r="P75" i="3" s="1"/>
  <c r="K80" i="3"/>
  <c r="L12" i="3"/>
  <c r="M12" i="3" s="1"/>
  <c r="K20" i="3"/>
  <c r="K24" i="3"/>
  <c r="K32" i="3"/>
  <c r="K40" i="3"/>
  <c r="K44" i="3"/>
  <c r="K51" i="3"/>
  <c r="K57" i="3"/>
  <c r="K63" i="3"/>
  <c r="K66" i="3"/>
  <c r="K72" i="3"/>
  <c r="L80" i="3"/>
  <c r="N80" i="3" s="1"/>
  <c r="L84" i="3"/>
  <c r="K94" i="3"/>
  <c r="K13" i="3"/>
  <c r="K17" i="3"/>
  <c r="L20" i="3"/>
  <c r="N20" i="3" s="1"/>
  <c r="L24" i="3"/>
  <c r="L28" i="3"/>
  <c r="N28" i="3" s="1"/>
  <c r="L32" i="3"/>
  <c r="N32" i="3" s="1"/>
  <c r="L36" i="3"/>
  <c r="L40" i="3"/>
  <c r="N40" i="3" s="1"/>
  <c r="L44" i="3"/>
  <c r="K48" i="3"/>
  <c r="L51" i="3"/>
  <c r="N51" i="3" s="1"/>
  <c r="K54" i="3"/>
  <c r="L57" i="3"/>
  <c r="N57" i="3" s="1"/>
  <c r="L63" i="3"/>
  <c r="N63" i="3" s="1"/>
  <c r="L66" i="3"/>
  <c r="N66" i="3" s="1"/>
  <c r="L69" i="3"/>
  <c r="N69" i="3" s="1"/>
  <c r="L72" i="3"/>
  <c r="N72" i="3" s="1"/>
  <c r="K76" i="3"/>
  <c r="K81" i="3"/>
  <c r="K85" i="3"/>
  <c r="K88" i="3"/>
  <c r="K92" i="3"/>
  <c r="L94" i="3"/>
  <c r="L65" i="3"/>
  <c r="N65" i="3" s="1"/>
  <c r="L71" i="3"/>
  <c r="N71" i="3" s="1"/>
  <c r="K84" i="3"/>
  <c r="K91" i="3"/>
  <c r="L16" i="3"/>
  <c r="N16" i="3" s="1"/>
  <c r="K28" i="3"/>
  <c r="O28" i="3" s="1"/>
  <c r="P28" i="3" s="1"/>
  <c r="K36" i="3"/>
  <c r="L60" i="3"/>
  <c r="K69" i="3"/>
  <c r="L91" i="3"/>
  <c r="N91" i="3" s="1"/>
  <c r="L13" i="3"/>
  <c r="N13" i="3" s="1"/>
  <c r="L17" i="3"/>
  <c r="K21" i="3"/>
  <c r="K25" i="3"/>
  <c r="K29" i="3"/>
  <c r="K33" i="3"/>
  <c r="K37" i="3"/>
  <c r="K41" i="3"/>
  <c r="K45" i="3"/>
  <c r="L48" i="3"/>
  <c r="L54" i="3"/>
  <c r="M54" i="3" s="1"/>
  <c r="K58" i="3"/>
  <c r="K61" i="3"/>
  <c r="K67" i="3"/>
  <c r="K73" i="3"/>
  <c r="L76" i="3"/>
  <c r="K78" i="3"/>
  <c r="L81" i="3"/>
  <c r="O81" i="3" s="1"/>
  <c r="P81" i="3" s="1"/>
  <c r="L85" i="3"/>
  <c r="M85" i="3" s="1"/>
  <c r="L88" i="3"/>
  <c r="M88" i="3" s="1"/>
  <c r="L92" i="3"/>
  <c r="N92" i="3" s="1"/>
  <c r="K95" i="3"/>
  <c r="L67" i="3"/>
  <c r="N67" i="3" s="1"/>
  <c r="K70" i="3"/>
  <c r="L73" i="3"/>
  <c r="N73" i="3" s="1"/>
  <c r="L78" i="3"/>
  <c r="K82" i="3"/>
  <c r="K86" i="3"/>
  <c r="K89" i="3"/>
  <c r="K93" i="3"/>
  <c r="L95" i="3"/>
  <c r="L10" i="3"/>
  <c r="N10" i="3" s="1"/>
  <c r="L14" i="3"/>
  <c r="N14" i="3" s="1"/>
  <c r="K18" i="3"/>
  <c r="K22" i="3"/>
  <c r="K26" i="3"/>
  <c r="K30" i="3"/>
  <c r="K34" i="3"/>
  <c r="K38" i="3"/>
  <c r="K42" i="3"/>
  <c r="K46" i="3"/>
  <c r="K49" i="3"/>
  <c r="L52" i="3"/>
  <c r="K55" i="3"/>
  <c r="K59" i="3"/>
  <c r="L64" i="3"/>
  <c r="L70" i="3"/>
  <c r="K74" i="3"/>
  <c r="K77" i="3"/>
  <c r="K79" i="3"/>
  <c r="L82" i="3"/>
  <c r="N82" i="3" s="1"/>
  <c r="L86" i="3"/>
  <c r="N86" i="3" s="1"/>
  <c r="L89" i="3"/>
  <c r="O89" i="3" s="1"/>
  <c r="P89" i="3" s="1"/>
  <c r="L93" i="3"/>
  <c r="K11" i="3"/>
  <c r="K15" i="3"/>
  <c r="L18" i="3"/>
  <c r="L22" i="3"/>
  <c r="N22" i="3" s="1"/>
  <c r="L26" i="3"/>
  <c r="L30" i="3"/>
  <c r="N30" i="3" s="1"/>
  <c r="L34" i="3"/>
  <c r="L38" i="3"/>
  <c r="L42" i="3"/>
  <c r="L46" i="3"/>
  <c r="N46" i="3" s="1"/>
  <c r="L49" i="3"/>
  <c r="N49" i="3" s="1"/>
  <c r="L55" i="3"/>
  <c r="N55" i="3" s="1"/>
  <c r="L59" i="3"/>
  <c r="N59" i="3" s="1"/>
  <c r="K68" i="3"/>
  <c r="L74" i="3"/>
  <c r="N74" i="3" s="1"/>
  <c r="L77" i="3"/>
  <c r="L79" i="3"/>
  <c r="N79" i="3" s="1"/>
  <c r="K83" i="3"/>
  <c r="K87" i="3"/>
  <c r="K90" i="3"/>
  <c r="M39" i="3"/>
  <c r="N45" i="3"/>
  <c r="F16" i="4"/>
  <c r="F10" i="4"/>
  <c r="F19" i="4"/>
  <c r="F12" i="4"/>
  <c r="F20" i="4"/>
  <c r="F17" i="4"/>
  <c r="F11" i="4"/>
  <c r="F13" i="4"/>
  <c r="D6" i="4"/>
  <c r="F4" i="3" s="1"/>
  <c r="F18" i="4"/>
  <c r="F14" i="4"/>
  <c r="Q104" i="1"/>
  <c r="Q7" i="1"/>
  <c r="M25" i="3" l="1"/>
  <c r="M52" i="3"/>
  <c r="M36" i="3"/>
  <c r="M50" i="3"/>
  <c r="M41" i="3"/>
  <c r="M23" i="3"/>
  <c r="O35" i="3"/>
  <c r="P35" i="3" s="1"/>
  <c r="O39" i="3"/>
  <c r="P39" i="3" s="1"/>
  <c r="M96" i="3"/>
  <c r="M47" i="3"/>
  <c r="N39" i="3"/>
  <c r="M53" i="3"/>
  <c r="O87" i="3"/>
  <c r="P87" i="3" s="1"/>
  <c r="O18" i="3"/>
  <c r="P18" i="3" s="1"/>
  <c r="O45" i="3"/>
  <c r="P45" i="3" s="1"/>
  <c r="M80" i="3"/>
  <c r="M19" i="3"/>
  <c r="O96" i="3"/>
  <c r="P96" i="3" s="1"/>
  <c r="O90" i="3"/>
  <c r="P90" i="3" s="1"/>
  <c r="O31" i="3"/>
  <c r="P31" i="3" s="1"/>
  <c r="N9" i="3"/>
  <c r="J13" i="2"/>
  <c r="J21" i="2"/>
  <c r="J19" i="2"/>
  <c r="J17" i="2"/>
  <c r="J15" i="2"/>
  <c r="J23" i="2"/>
  <c r="M16" i="3"/>
  <c r="M11" i="3"/>
  <c r="O37" i="3"/>
  <c r="P37" i="3" s="1"/>
  <c r="O30" i="3"/>
  <c r="P30" i="3" s="1"/>
  <c r="M45" i="3"/>
  <c r="O23" i="3"/>
  <c r="P23" i="3" s="1"/>
  <c r="M48" i="3"/>
  <c r="M15" i="3"/>
  <c r="M76" i="3"/>
  <c r="M70" i="3"/>
  <c r="O38" i="3"/>
  <c r="P38" i="3" s="1"/>
  <c r="M64" i="3"/>
  <c r="O94" i="3"/>
  <c r="P94" i="3" s="1"/>
  <c r="O11" i="3"/>
  <c r="P11" i="3" s="1"/>
  <c r="O42" i="3"/>
  <c r="P42" i="3" s="1"/>
  <c r="M26" i="3"/>
  <c r="O24" i="3"/>
  <c r="P24" i="3" s="1"/>
  <c r="N18" i="3"/>
  <c r="M20" i="3"/>
  <c r="O83" i="3"/>
  <c r="P83" i="3" s="1"/>
  <c r="N12" i="3"/>
  <c r="O73" i="3"/>
  <c r="P73" i="3" s="1"/>
  <c r="O14" i="3"/>
  <c r="P14" i="3" s="1"/>
  <c r="M14" i="3"/>
  <c r="M31" i="3"/>
  <c r="M87" i="3"/>
  <c r="O56" i="3"/>
  <c r="P56" i="3" s="1"/>
  <c r="M46" i="3"/>
  <c r="N31" i="3"/>
  <c r="O22" i="3"/>
  <c r="P22" i="3" s="1"/>
  <c r="M24" i="3"/>
  <c r="O12" i="3"/>
  <c r="P12" i="3" s="1"/>
  <c r="O61" i="3"/>
  <c r="P61" i="3" s="1"/>
  <c r="O53" i="3"/>
  <c r="P53" i="3" s="1"/>
  <c r="O29" i="3"/>
  <c r="P29" i="3" s="1"/>
  <c r="M10" i="3"/>
  <c r="M69" i="3"/>
  <c r="M42" i="3"/>
  <c r="O86" i="3"/>
  <c r="P86" i="3" s="1"/>
  <c r="N42" i="3"/>
  <c r="M55" i="3"/>
  <c r="M21" i="3"/>
  <c r="N94" i="3"/>
  <c r="O46" i="3"/>
  <c r="P46" i="3" s="1"/>
  <c r="M29" i="3"/>
  <c r="M61" i="3"/>
  <c r="M35" i="3"/>
  <c r="O27" i="3"/>
  <c r="P27" i="3" s="1"/>
  <c r="O41" i="3"/>
  <c r="P41" i="3" s="1"/>
  <c r="O78" i="3"/>
  <c r="P78" i="3" s="1"/>
  <c r="O17" i="3"/>
  <c r="P17" i="3" s="1"/>
  <c r="M38" i="3"/>
  <c r="M71" i="3"/>
  <c r="O43" i="3"/>
  <c r="P43" i="3" s="1"/>
  <c r="M83" i="3"/>
  <c r="M62" i="3"/>
  <c r="N26" i="3"/>
  <c r="M27" i="3"/>
  <c r="N81" i="3"/>
  <c r="O68" i="3"/>
  <c r="P68" i="3" s="1"/>
  <c r="O36" i="3"/>
  <c r="P36" i="3" s="1"/>
  <c r="M91" i="3"/>
  <c r="O15" i="3"/>
  <c r="P15" i="3" s="1"/>
  <c r="M32" i="3"/>
  <c r="N38" i="3"/>
  <c r="N35" i="3"/>
  <c r="M17" i="3"/>
  <c r="O62" i="3"/>
  <c r="P62" i="3" s="1"/>
  <c r="O66" i="3"/>
  <c r="P66" i="3" s="1"/>
  <c r="O84" i="3"/>
  <c r="P84" i="3" s="1"/>
  <c r="M68" i="3"/>
  <c r="N36" i="3"/>
  <c r="O21" i="3"/>
  <c r="P21" i="3" s="1"/>
  <c r="M66" i="3"/>
  <c r="N15" i="3"/>
  <c r="O19" i="3"/>
  <c r="P19" i="3" s="1"/>
  <c r="O58" i="3"/>
  <c r="P58" i="3" s="1"/>
  <c r="O33" i="3"/>
  <c r="P33" i="3" s="1"/>
  <c r="M37" i="3"/>
  <c r="M94" i="3"/>
  <c r="M43" i="3"/>
  <c r="O91" i="3"/>
  <c r="P91" i="3" s="1"/>
  <c r="O80" i="3"/>
  <c r="P80" i="3" s="1"/>
  <c r="M86" i="3"/>
  <c r="M56" i="3"/>
  <c r="N43" i="3"/>
  <c r="O10" i="3"/>
  <c r="P10" i="3" s="1"/>
  <c r="O9" i="3"/>
  <c r="P9" i="3" s="1"/>
  <c r="O44" i="3"/>
  <c r="P44" i="3" s="1"/>
  <c r="K8" i="3"/>
  <c r="M9" i="3"/>
  <c r="M49" i="3"/>
  <c r="O26" i="3"/>
  <c r="P26" i="3" s="1"/>
  <c r="O85" i="3"/>
  <c r="P85" i="3" s="1"/>
  <c r="N85" i="3"/>
  <c r="M84" i="3"/>
  <c r="O20" i="3"/>
  <c r="P20" i="3" s="1"/>
  <c r="O16" i="3"/>
  <c r="P16" i="3" s="1"/>
  <c r="M81" i="3"/>
  <c r="O57" i="3"/>
  <c r="P57" i="3" s="1"/>
  <c r="L8" i="3"/>
  <c r="O51" i="3"/>
  <c r="P51" i="3" s="1"/>
  <c r="M78" i="3"/>
  <c r="O32" i="3"/>
  <c r="P32" i="3" s="1"/>
  <c r="N24" i="3"/>
  <c r="M79" i="3"/>
  <c r="O59" i="3"/>
  <c r="P59" i="3" s="1"/>
  <c r="M95" i="3"/>
  <c r="O67" i="3"/>
  <c r="P67" i="3" s="1"/>
  <c r="O92" i="3"/>
  <c r="P92" i="3" s="1"/>
  <c r="N78" i="3"/>
  <c r="M18" i="3"/>
  <c r="M34" i="3"/>
  <c r="N17" i="3"/>
  <c r="O79" i="3"/>
  <c r="P79" i="3" s="1"/>
  <c r="M82" i="3"/>
  <c r="N60" i="3"/>
  <c r="O60" i="3"/>
  <c r="P60" i="3" s="1"/>
  <c r="O65" i="3"/>
  <c r="P65" i="3" s="1"/>
  <c r="M33" i="3"/>
  <c r="M28" i="3"/>
  <c r="N44" i="3"/>
  <c r="M30" i="3"/>
  <c r="O82" i="3"/>
  <c r="P82" i="3" s="1"/>
  <c r="O55" i="3"/>
  <c r="P55" i="3" s="1"/>
  <c r="M59" i="3"/>
  <c r="M65" i="3"/>
  <c r="M22" i="3"/>
  <c r="O69" i="3"/>
  <c r="P69" i="3" s="1"/>
  <c r="O25" i="3"/>
  <c r="P25" i="3" s="1"/>
  <c r="O72" i="3"/>
  <c r="P72" i="3" s="1"/>
  <c r="O49" i="3"/>
  <c r="P49" i="3" s="1"/>
  <c r="N54" i="3"/>
  <c r="O54" i="3"/>
  <c r="P54" i="3" s="1"/>
  <c r="M57" i="3"/>
  <c r="M89" i="3"/>
  <c r="M44" i="3"/>
  <c r="N34" i="3"/>
  <c r="M13" i="3"/>
  <c r="N89" i="3"/>
  <c r="M92" i="3"/>
  <c r="M60" i="3"/>
  <c r="M67" i="3"/>
  <c r="O13" i="3"/>
  <c r="P13" i="3" s="1"/>
  <c r="O88" i="3"/>
  <c r="P88" i="3" s="1"/>
  <c r="M63" i="3"/>
  <c r="O74" i="3"/>
  <c r="P74" i="3" s="1"/>
  <c r="M73" i="3"/>
  <c r="N48" i="3"/>
  <c r="O48" i="3"/>
  <c r="P48" i="3" s="1"/>
  <c r="N52" i="3"/>
  <c r="O52" i="3"/>
  <c r="P52" i="3" s="1"/>
  <c r="M75" i="3"/>
  <c r="N75" i="3"/>
  <c r="M90" i="3"/>
  <c r="M74" i="3"/>
  <c r="M58" i="3"/>
  <c r="M40" i="3"/>
  <c r="M51" i="3"/>
  <c r="O34" i="3"/>
  <c r="P34" i="3" s="1"/>
  <c r="N70" i="3"/>
  <c r="O70" i="3"/>
  <c r="P70" i="3" s="1"/>
  <c r="N88" i="3"/>
  <c r="N84" i="3"/>
  <c r="M72" i="3"/>
  <c r="O40" i="3"/>
  <c r="P40" i="3" s="1"/>
  <c r="N77" i="3"/>
  <c r="M77" i="3"/>
  <c r="O77" i="3"/>
  <c r="P77" i="3" s="1"/>
  <c r="N93" i="3"/>
  <c r="M93" i="3"/>
  <c r="O93" i="3"/>
  <c r="P93" i="3" s="1"/>
  <c r="N64" i="3"/>
  <c r="O64" i="3"/>
  <c r="P64" i="3" s="1"/>
  <c r="N95" i="3"/>
  <c r="O95" i="3"/>
  <c r="P95" i="3" s="1"/>
  <c r="N76" i="3"/>
  <c r="O76" i="3"/>
  <c r="P76" i="3" s="1"/>
  <c r="O63" i="3"/>
  <c r="P63" i="3" s="1"/>
  <c r="O71" i="3"/>
  <c r="P71" i="3" s="1"/>
  <c r="E94" i="3"/>
  <c r="E86" i="3"/>
  <c r="E78" i="3"/>
  <c r="E70" i="3"/>
  <c r="E63" i="3"/>
  <c r="E55" i="3"/>
  <c r="E47" i="3"/>
  <c r="E42" i="3"/>
  <c r="E34" i="3"/>
  <c r="E28" i="3"/>
  <c r="E20" i="3"/>
  <c r="E12" i="3"/>
  <c r="F92" i="3"/>
  <c r="F84" i="3"/>
  <c r="F76" i="3"/>
  <c r="F68" i="3"/>
  <c r="F61" i="3"/>
  <c r="F53" i="3"/>
  <c r="F45" i="3"/>
  <c r="F40" i="3"/>
  <c r="F26" i="3"/>
  <c r="F18" i="3"/>
  <c r="F10" i="3"/>
  <c r="F44" i="3"/>
  <c r="F17" i="3"/>
  <c r="F95" i="3"/>
  <c r="F56" i="3"/>
  <c r="F21" i="3"/>
  <c r="E96" i="3"/>
  <c r="F94" i="3"/>
  <c r="F63" i="3"/>
  <c r="F20" i="3"/>
  <c r="E93" i="3"/>
  <c r="E85" i="3"/>
  <c r="E77" i="3"/>
  <c r="E69" i="3"/>
  <c r="E62" i="3"/>
  <c r="E54" i="3"/>
  <c r="E46" i="3"/>
  <c r="E41" i="3"/>
  <c r="E27" i="3"/>
  <c r="E19" i="3"/>
  <c r="E11" i="3"/>
  <c r="F91" i="3"/>
  <c r="F83" i="3"/>
  <c r="F75" i="3"/>
  <c r="F67" i="3"/>
  <c r="F60" i="3"/>
  <c r="F52" i="3"/>
  <c r="F39" i="3"/>
  <c r="F33" i="3"/>
  <c r="E73" i="3"/>
  <c r="E50" i="3"/>
  <c r="E23" i="3"/>
  <c r="F64" i="3"/>
  <c r="E80" i="3"/>
  <c r="E14" i="3"/>
  <c r="F70" i="3"/>
  <c r="F12" i="3"/>
  <c r="E92" i="3"/>
  <c r="E84" i="3"/>
  <c r="E76" i="3"/>
  <c r="E68" i="3"/>
  <c r="E61" i="3"/>
  <c r="E53" i="3"/>
  <c r="E45" i="3"/>
  <c r="E40" i="3"/>
  <c r="E26" i="3"/>
  <c r="E18" i="3"/>
  <c r="E10" i="3"/>
  <c r="F90" i="3"/>
  <c r="F82" i="3"/>
  <c r="F74" i="3"/>
  <c r="F66" i="3"/>
  <c r="F59" i="3"/>
  <c r="F51" i="3"/>
  <c r="F43" i="3"/>
  <c r="F38" i="3"/>
  <c r="F32" i="3"/>
  <c r="F24" i="3"/>
  <c r="F16" i="3"/>
  <c r="F80" i="3"/>
  <c r="F49" i="3"/>
  <c r="F36" i="3"/>
  <c r="F14" i="3"/>
  <c r="E15" i="3"/>
  <c r="F71" i="3"/>
  <c r="F29" i="3"/>
  <c r="E88" i="3"/>
  <c r="E57" i="3"/>
  <c r="E30" i="3"/>
  <c r="F86" i="3"/>
  <c r="F47" i="3"/>
  <c r="E91" i="3"/>
  <c r="E83" i="3"/>
  <c r="E75" i="3"/>
  <c r="E67" i="3"/>
  <c r="E60" i="3"/>
  <c r="E52" i="3"/>
  <c r="E44" i="3"/>
  <c r="E39" i="3"/>
  <c r="E33" i="3"/>
  <c r="E25" i="3"/>
  <c r="E17" i="3"/>
  <c r="F89" i="3"/>
  <c r="F81" i="3"/>
  <c r="F73" i="3"/>
  <c r="F58" i="3"/>
  <c r="F50" i="3"/>
  <c r="F37" i="3"/>
  <c r="F31" i="3"/>
  <c r="F23" i="3"/>
  <c r="F15" i="3"/>
  <c r="F88" i="3"/>
  <c r="F22" i="3"/>
  <c r="E81" i="3"/>
  <c r="E31" i="3"/>
  <c r="F79" i="3"/>
  <c r="F48" i="3"/>
  <c r="F13" i="3"/>
  <c r="E65" i="3"/>
  <c r="E36" i="3"/>
  <c r="F78" i="3"/>
  <c r="F42" i="3"/>
  <c r="E90" i="3"/>
  <c r="E82" i="3"/>
  <c r="E74" i="3"/>
  <c r="E66" i="3"/>
  <c r="E59" i="3"/>
  <c r="E51" i="3"/>
  <c r="E43" i="3"/>
  <c r="E38" i="3"/>
  <c r="E32" i="3"/>
  <c r="E24" i="3"/>
  <c r="E16" i="3"/>
  <c r="F96" i="3"/>
  <c r="F72" i="3"/>
  <c r="F65" i="3"/>
  <c r="F57" i="3"/>
  <c r="F30" i="3"/>
  <c r="E89" i="3"/>
  <c r="E37" i="3"/>
  <c r="F87" i="3"/>
  <c r="F35" i="3"/>
  <c r="E72" i="3"/>
  <c r="E49" i="3"/>
  <c r="E22" i="3"/>
  <c r="F55" i="3"/>
  <c r="F28" i="3"/>
  <c r="E95" i="3"/>
  <c r="E87" i="3"/>
  <c r="E79" i="3"/>
  <c r="E71" i="3"/>
  <c r="E64" i="3"/>
  <c r="E56" i="3"/>
  <c r="E48" i="3"/>
  <c r="E35" i="3"/>
  <c r="E29" i="3"/>
  <c r="E21" i="3"/>
  <c r="E13" i="3"/>
  <c r="F93" i="3"/>
  <c r="F85" i="3"/>
  <c r="F77" i="3"/>
  <c r="F69" i="3"/>
  <c r="F62" i="3"/>
  <c r="F54" i="3"/>
  <c r="F46" i="3"/>
  <c r="F41" i="3"/>
  <c r="F27" i="3"/>
  <c r="F19" i="3"/>
  <c r="F11" i="3"/>
  <c r="F25" i="3"/>
  <c r="E58" i="3"/>
  <c r="F34" i="3"/>
  <c r="N8" i="3" l="1"/>
  <c r="M8" i="3"/>
  <c r="J25" i="2"/>
  <c r="K25" i="2" s="1"/>
  <c r="O8" i="3"/>
  <c r="P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H94" i="3"/>
  <c r="I94" i="3"/>
  <c r="J94" i="3" s="1"/>
  <c r="G94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96" i="3"/>
  <c r="I96" i="3"/>
  <c r="J96" i="3" s="1"/>
  <c r="G96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G95" i="3"/>
  <c r="I95" i="3"/>
  <c r="J95" i="3" s="1"/>
  <c r="H95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F9" i="3"/>
  <c r="U7" i="1"/>
  <c r="U104" i="1"/>
  <c r="E9" i="3"/>
  <c r="E8" i="3" s="1"/>
  <c r="M23" i="2" l="1"/>
  <c r="M13" i="2"/>
  <c r="M19" i="2"/>
  <c r="M15" i="2"/>
  <c r="M21" i="2"/>
  <c r="M17" i="2"/>
  <c r="K13" i="2"/>
  <c r="K15" i="2"/>
  <c r="K21" i="2"/>
  <c r="K19" i="2"/>
  <c r="K23" i="2"/>
  <c r="K17" i="2"/>
  <c r="I9" i="3"/>
  <c r="F8" i="3"/>
  <c r="H9" i="3"/>
  <c r="G9" i="3"/>
  <c r="N13" i="2" l="1"/>
  <c r="G8" i="3"/>
  <c r="H8" i="3"/>
  <c r="M25" i="2"/>
  <c r="N15" i="2" s="1"/>
  <c r="J9" i="3"/>
  <c r="I8" i="3"/>
  <c r="J8" i="3" s="1"/>
  <c r="N17" i="2" l="1"/>
  <c r="N23" i="2"/>
  <c r="N19" i="2"/>
  <c r="N21" i="2"/>
  <c r="N25" i="2"/>
</calcChain>
</file>

<file path=xl/sharedStrings.xml><?xml version="1.0" encoding="utf-8"?>
<sst xmlns="http://schemas.openxmlformats.org/spreadsheetml/2006/main" count="360" uniqueCount="133">
  <si>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</si>
  <si>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</si>
  <si>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</si>
  <si>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</si>
  <si>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</si>
  <si>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</si>
  <si>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</si>
  <si>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</si>
  <si>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</si>
  <si>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</si>
  <si>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</si>
  <si>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</si>
  <si>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</si>
  <si>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</si>
  <si>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</si>
  <si>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</si>
  <si>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</si>
  <si>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</si>
  <si>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</si>
  <si>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</si>
  <si>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</si>
  <si>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</si>
  <si>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</si>
  <si>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</si>
  <si>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</si>
  <si>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</si>
  <si>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</si>
  <si>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</si>
  <si>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</si>
  <si>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</si>
  <si>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</si>
  <si>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</si>
  <si>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</si>
  <si>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</si>
  <si>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</si>
  <si>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</si>
  <si>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</si>
  <si>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</si>
  <si>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</si>
  <si>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</si>
  <si>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</si>
  <si>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</si>
  <si>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</si>
  <si>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</si>
  <si>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</si>
  <si>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</si>
  <si>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Uprava za katastar i državnu imovinu</t>
  </si>
  <si>
    <t>Uprava prihoda i carina</t>
  </si>
  <si>
    <t>Ministarstvo vanjskih poslova</t>
  </si>
  <si>
    <t>Uprava za saradnju sa dijasporom - iseljenicima</t>
  </si>
  <si>
    <t>Ministarstvo prosvjete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</si>
  <si>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</si>
  <si>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</si>
  <si>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</si>
  <si>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</si>
  <si>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</si>
  <si>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</si>
  <si>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</si>
  <si>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Ministarstvo ekonomskog razvoja i turizma</t>
  </si>
  <si>
    <t>Zavod za metrologiju</t>
  </si>
  <si>
    <t>Agencija za zaštitu konkurencije</t>
  </si>
  <si>
    <t>Nacionalna turistička organizacija</t>
  </si>
  <si>
    <t>Institut za standardizaciju</t>
  </si>
  <si>
    <t>Ministarstvo kapitalnih investicija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</si>
  <si>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</si>
  <si>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</si>
  <si>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</si>
  <si>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</si>
  <si>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</si>
  <si>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</si>
  <si>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</si>
  <si>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</si>
  <si>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</si>
  <si>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</si>
  <si>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</si>
  <si>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Ministarstvo ekologije, prostornog planiranja i urbanizma</t>
  </si>
  <si>
    <t>Agencija za zaštitu prirode i životne sredine</t>
  </si>
  <si>
    <t>Uprava za kapitalne projekte</t>
  </si>
  <si>
    <t>Zavod za hidrometeorologiju i seizmologiju</t>
  </si>
  <si>
    <t>Ministarstvo rada i socijalnog staranja</t>
  </si>
  <si>
    <t>Ministarstvo evropskih poslova</t>
  </si>
  <si>
    <t>Ministarstvo nauke i tehnološkog razvoja</t>
  </si>
  <si>
    <t>Ministarstvo javne uprave</t>
  </si>
  <si>
    <t>Uprava za ljudske resurse</t>
  </si>
  <si>
    <t>Uprava za inspekcijske poslove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</si>
  <si>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</si>
  <si>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</si>
  <si>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</si>
  <si>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</si>
  <si>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</si>
  <si>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</si>
  <si>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</si>
  <si>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</si>
  <si>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</si>
  <si>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</si>
  <si>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</si>
  <si>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Javno preduzeće Radio i Televizija Crne Gore</t>
  </si>
  <si>
    <t>Regionalni ronilački centar za podvodno deminiranje i obuku ronilaca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</si>
  <si>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</si>
  <si>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</si>
  <si>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</si>
  <si>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</si>
  <si>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</si>
  <si>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</si>
  <si>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</si>
  <si>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</si>
  <si>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</si>
  <si>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</si>
  <si>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</si>
  <si>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</si>
  <si>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</si>
  <si>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</si>
  <si>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</si>
  <si>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</si>
  <si>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</si>
  <si>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</si>
  <si>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</si>
  <si>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</si>
  <si>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</si>
  <si>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</si>
  <si>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</si>
  <si>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Ostvarenje - 2023</t>
  </si>
  <si>
    <t>PLAN - 2023</t>
  </si>
  <si>
    <t>Org. Klas.</t>
  </si>
  <si>
    <t>Godina</t>
  </si>
  <si>
    <t>Hlookup</t>
  </si>
  <si>
    <t>UKUPNO</t>
  </si>
  <si>
    <t>Izdaci za:</t>
  </si>
  <si>
    <t xml:space="preserve">BDP - 2023 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</si>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</sst>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#,##0.0,,"/>
    <numFmt numFmtId="166" formatCode="0.0%"/>
    <numFmt numFmtId="167" formatCode="#,##0.00,,"/>
    <numFmt numFmtId="168" formatCode="0.00,,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5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6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6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6" fontId="11" fillId="0" borderId="27" xfId="2" applyNumberFormat="1" applyFont="1" applyBorder="1" applyAlignment="1" applyProtection="1">
      <alignment horizontal="center" vertical="center" wrapText="1"/>
    </xf>
    <xf numFmtId="166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6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6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7" fontId="10" fillId="6" borderId="31" xfId="0" applyNumberFormat="1" applyFont="1" applyFill="1" applyBorder="1" applyAlignment="1" applyProtection="1">
      <alignment horizontal="right" vertical="center" indent="1"/>
    </xf>
    <xf numFmtId="167" fontId="10" fillId="6" borderId="32" xfId="0" applyNumberFormat="1" applyFont="1" applyFill="1" applyBorder="1" applyAlignment="1" applyProtection="1">
      <alignment horizontal="right" vertical="center" indent="1"/>
    </xf>
    <xf numFmtId="166" fontId="10" fillId="6" borderId="33" xfId="2" applyNumberFormat="1" applyFont="1" applyFill="1" applyBorder="1" applyAlignment="1" applyProtection="1">
      <alignment horizontal="right" vertical="center" indent="1"/>
    </xf>
    <xf numFmtId="166" fontId="10" fillId="6" borderId="34" xfId="2" applyNumberFormat="1" applyFont="1" applyFill="1" applyBorder="1" applyAlignment="1" applyProtection="1">
      <alignment horizontal="right" vertical="center" indent="1"/>
    </xf>
    <xf numFmtId="166" fontId="10" fillId="6" borderId="35" xfId="2" applyNumberFormat="1" applyFont="1" applyFill="1" applyBorder="1" applyAlignment="1" applyProtection="1">
      <alignment horizontal="right" vertical="center" indent="1"/>
    </xf>
    <xf numFmtId="167" fontId="10" fillId="6" borderId="36" xfId="0" applyNumberFormat="1" applyFont="1" applyFill="1" applyBorder="1" applyAlignment="1" applyProtection="1">
      <alignment horizontal="right" vertical="center" indent="1"/>
    </xf>
    <xf numFmtId="167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8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left" vertical="center" wrapText="1" indent="1"/>
    </xf>
    <xf numFmtId="167" fontId="8" fillId="0" borderId="40" xfId="0" applyNumberFormat="1" applyFont="1" applyFill="1" applyBorder="1" applyAlignment="1" applyProtection="1">
      <alignment horizontal="right" vertical="center" wrapText="1" indent="1"/>
    </xf>
    <xf numFmtId="167" fontId="8" fillId="0" borderId="41" xfId="0" applyNumberFormat="1" applyFont="1" applyFill="1" applyBorder="1" applyAlignment="1" applyProtection="1">
      <alignment horizontal="right" vertical="center" wrapText="1" indent="1"/>
    </xf>
    <xf numFmtId="166" fontId="8" fillId="0" borderId="42" xfId="2" applyNumberFormat="1" applyFont="1" applyFill="1" applyBorder="1" applyAlignment="1" applyProtection="1">
      <alignment horizontal="right" vertical="center" wrapText="1" indent="1"/>
    </xf>
    <xf numFmtId="166" fontId="8" fillId="0" borderId="43" xfId="2" applyNumberFormat="1" applyFont="1" applyFill="1" applyBorder="1" applyAlignment="1" applyProtection="1">
      <alignment horizontal="right" vertical="center" wrapText="1" indent="1"/>
    </xf>
    <xf numFmtId="167" fontId="8" fillId="0" borderId="44" xfId="0" applyNumberFormat="1" applyFont="1" applyFill="1" applyBorder="1" applyAlignment="1" applyProtection="1">
      <alignment horizontal="right" vertical="center" wrapText="1" indent="1"/>
    </xf>
    <xf numFmtId="166" fontId="8" fillId="0" borderId="45" xfId="2" applyNumberFormat="1" applyFont="1" applyFill="1" applyBorder="1" applyAlignment="1" applyProtection="1">
      <alignment horizontal="right" vertical="center" wrapText="1" indent="1"/>
    </xf>
    <xf numFmtId="167" fontId="8" fillId="0" borderId="46" xfId="0" applyNumberFormat="1" applyFont="1" applyFill="1" applyBorder="1" applyAlignment="1" applyProtection="1">
      <alignment horizontal="right" vertical="center" wrapText="1" indent="1"/>
    </xf>
    <xf numFmtId="167" fontId="8" fillId="0" borderId="47" xfId="0" applyNumberFormat="1" applyFont="1" applyFill="1" applyBorder="1" applyAlignment="1" applyProtection="1">
      <alignment horizontal="right" vertical="center" wrapText="1" indent="1"/>
    </xf>
    <xf numFmtId="166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49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left" vertical="center" wrapText="1" indent="1"/>
    </xf>
    <xf numFmtId="167" fontId="8" fillId="0" borderId="51" xfId="0" applyNumberFormat="1" applyFont="1" applyFill="1" applyBorder="1" applyAlignment="1" applyProtection="1">
      <alignment horizontal="right" vertical="center" wrapText="1" indent="1"/>
    </xf>
    <xf numFmtId="167" fontId="8" fillId="0" borderId="52" xfId="0" applyNumberFormat="1" applyFont="1" applyFill="1" applyBorder="1" applyAlignment="1" applyProtection="1">
      <alignment horizontal="right" vertical="center" wrapText="1" indent="1"/>
    </xf>
    <xf numFmtId="166" fontId="8" fillId="0" borderId="53" xfId="2" applyNumberFormat="1" applyFont="1" applyFill="1" applyBorder="1" applyAlignment="1" applyProtection="1">
      <alignment horizontal="right" vertical="center" wrapText="1" indent="1"/>
    </xf>
    <xf numFmtId="166" fontId="8" fillId="0" borderId="54" xfId="2" applyNumberFormat="1" applyFont="1" applyFill="1" applyBorder="1" applyAlignment="1" applyProtection="1">
      <alignment horizontal="right" vertical="center" wrapText="1" indent="1"/>
    </xf>
    <xf numFmtId="167" fontId="8" fillId="0" borderId="55" xfId="0" applyNumberFormat="1" applyFont="1" applyFill="1" applyBorder="1" applyAlignment="1" applyProtection="1">
      <alignment horizontal="right" vertical="center" wrapText="1" indent="1"/>
    </xf>
    <xf numFmtId="166" fontId="8" fillId="0" borderId="56" xfId="2" applyNumberFormat="1" applyFont="1" applyFill="1" applyBorder="1" applyAlignment="1" applyProtection="1">
      <alignment horizontal="right" vertical="center" wrapText="1" indent="1"/>
    </xf>
    <xf numFmtId="167" fontId="8" fillId="0" borderId="57" xfId="0" applyNumberFormat="1" applyFont="1" applyFill="1" applyBorder="1" applyAlignment="1" applyProtection="1">
      <alignment horizontal="right" vertical="center" wrapText="1" indent="1"/>
    </xf>
    <xf numFmtId="166" fontId="8" fillId="0" borderId="58" xfId="2" applyNumberFormat="1" applyFont="1" applyFill="1" applyBorder="1" applyAlignment="1" applyProtection="1">
      <alignment horizontal="right" vertical="center" wrapText="1" indent="1"/>
    </xf>
    <xf numFmtId="167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6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6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5" fontId="8" fillId="0" borderId="0" xfId="0" applyNumberFormat="1" applyFont="1" applyAlignment="1" applyProtection="1">
      <alignment horizontal="right" indent="1"/>
    </xf>
    <xf numFmtId="165" fontId="8" fillId="0" borderId="0" xfId="2" applyNumberFormat="1" applyFont="1" applyAlignment="1" applyProtection="1">
      <alignment horizontal="right" indent="1"/>
    </xf>
    <xf numFmtId="165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8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6" fontId="15" fillId="3" borderId="12" xfId="2" applyNumberFormat="1" applyFont="1" applyFill="1" applyBorder="1" applyAlignment="1" applyProtection="1">
      <alignment horizontal="center" vertical="top"/>
      <protection hidden="1"/>
    </xf>
    <xf numFmtId="166" fontId="15" fillId="3" borderId="0" xfId="2" applyNumberFormat="1" applyFont="1" applyFill="1" applyBorder="1" applyAlignment="1" applyProtection="1">
      <alignment horizontal="center" vertical="top"/>
      <protection hidden="1"/>
    </xf>
    <xf numFmtId="166" fontId="18" fillId="3" borderId="72" xfId="2" applyNumberFormat="1" applyFont="1" applyFill="1" applyBorder="1" applyAlignment="1" applyProtection="1">
      <alignment horizontal="center" vertical="top"/>
      <protection hidden="1"/>
    </xf>
    <xf numFmtId="166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8" fontId="15" fillId="3" borderId="12" xfId="1" applyNumberFormat="1" applyFont="1" applyFill="1" applyBorder="1" applyAlignment="1" applyProtection="1">
      <alignment horizontal="center" vertical="top"/>
      <protection hidden="1"/>
    </xf>
    <xf numFmtId="168" fontId="15" fillId="3" borderId="0" xfId="0" applyNumberFormat="1" applyFont="1" applyFill="1" applyBorder="1" applyAlignment="1" applyProtection="1">
      <alignment horizontal="center" vertical="top"/>
      <protection hidden="1"/>
    </xf>
    <xf numFmtId="168" fontId="15" fillId="3" borderId="0" xfId="1" applyNumberFormat="1" applyFont="1" applyFill="1" applyBorder="1" applyAlignment="1" applyProtection="1">
      <alignment horizontal="center" vertical="top"/>
      <protection hidden="1"/>
    </xf>
    <xf numFmtId="168" fontId="18" fillId="3" borderId="72" xfId="1" applyNumberFormat="1" applyFont="1" applyFill="1" applyBorder="1" applyAlignment="1" applyProtection="1">
      <alignment horizontal="center" vertical="top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429185</xdr:colOff>
      <xdr:row>0</xdr:row>
      <xdr:rowOff>49867</xdr:rowOff>
    </xdr:from>
    <xdr:to>
      <xdr:col>4</xdr:col>
      <xdr:colOff>141379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6714" y="49867"/>
          <a:ext cx="923550" cy="7743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180976</xdr:rowOff>
    </xdr:from>
    <xdr:to>
      <xdr:col>20</xdr:col>
      <xdr:colOff>462801</xdr:colOff>
      <xdr:row>28</xdr:row>
      <xdr:rowOff>786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4"/>
          <a:ext cx="3200400" cy="3383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2023.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2023. godinu.</a:t>
          </a:r>
          <a:endParaRPr lang="en-US">
            <a:effectLst/>
          </a:endParaRPr>
        </a:p>
      </xdr:txBody>
    </xdr:sp>
    <xdr:clientData/>
  </xdr:twoCellAnchor>
  <xdr:twoCellAnchor editAs="oneCell">
    <xdr:from>
      <xdr:col>1</xdr:col>
      <xdr:colOff>429185</xdr:colOff>
      <xdr:row>0</xdr:row>
      <xdr:rowOff>49867</xdr:rowOff>
    </xdr:from>
    <xdr:to>
      <xdr:col>4</xdr:col>
      <xdr:colOff>141379</xdr:colOff>
      <xdr:row>4</xdr:row>
      <xdr:rowOff>107017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4025" y="49867"/>
          <a:ext cx="918171" cy="7886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workbookViewId="0">
      <selection activeCell="C5" sqref="C5"/>
    </sheetView>
  </sheetViews>
  <sheetFormatPr defaultRowHeight="14.5" x14ac:dyDescent="0.35"/>
  <cols>
    <col min="3" max="3" width="5" bestFit="1" customWidth="1"/>
    <col min="4" max="4" width="17.54296875" customWidth="1"/>
    <col min="6" max="6" width="16.7265625" bestFit="1" customWidth="1"/>
  </cols>
  <sheetData>
    <row r="1" spans="2:7" ht="15" thickBot="1" x14ac:dyDescent="0.4"/>
    <row r="2" spans="2:7" ht="15" thickBot="1" x14ac:dyDescent="0.4">
      <c r="B2" t="s">
        <v>124</v>
      </c>
      <c r="C2" s="142">
        <v>2023</v>
      </c>
    </row>
    <row r="3" spans="2:7" ht="7.15" customHeight="1" thickBot="1" x14ac:dyDescent="0.4"/>
    <row r="4" spans="2:7" ht="15" thickBot="1" x14ac:dyDescent="0.4">
      <c r="B4" t="s">
        <v>10</v>
      </c>
      <c r="C4" s="144">
        <v>1</v>
      </c>
      <c r="D4" t="str">
        <f>VLOOKUP(C4,C9:D20,2,FALSE)</f>
        <v>Januar</v>
      </c>
    </row>
    <row r="5" spans="2:7" ht="7.15" customHeight="1" thickBot="1" x14ac:dyDescent="0.4"/>
    <row r="6" spans="2:7" ht="15" thickBot="1" x14ac:dyDescent="0.4">
      <c r="B6" t="s">
        <v>11</v>
      </c>
      <c r="C6" s="143">
        <f>VLOOKUP(C4,C9:F20,3,FALSE)</f>
        <v>1</v>
      </c>
      <c r="D6" t="str">
        <f>VLOOKUP(C6,E9:F20,2,FALSE)</f>
        <v>Januar</v>
      </c>
    </row>
    <row r="8" spans="2:7" x14ac:dyDescent="0.35">
      <c r="D8" t="s">
        <v>10</v>
      </c>
      <c r="E8" t="s">
        <v>11</v>
      </c>
      <c r="G8" s="145" t="s">
        <v>125</v>
      </c>
    </row>
    <row r="9" spans="2:7" x14ac:dyDescent="0.35">
      <c r="C9">
        <v>1</v>
      </c>
      <c r="D9" t="s">
        <v>9</v>
      </c>
      <c r="E9">
        <v>1</v>
      </c>
      <c r="F9" t="str">
        <f>D9</f>
        <v>Januar</v>
      </c>
      <c r="G9" s="146">
        <v>3</v>
      </c>
    </row>
    <row r="10" spans="2:7" x14ac:dyDescent="0.35">
      <c r="C10">
        <v>2</v>
      </c>
      <c r="D10" t="s">
        <v>107</v>
      </c>
      <c r="E10">
        <v>2</v>
      </c>
      <c r="F10" t="str">
        <f>$F$9&amp;" - "&amp;D10</f>
        <v>Januar - Februar</v>
      </c>
      <c r="G10" s="147">
        <v>4</v>
      </c>
    </row>
    <row r="11" spans="2:7" x14ac:dyDescent="0.35">
      <c r="C11">
        <v>3</v>
      </c>
      <c r="D11" t="s">
        <v>108</v>
      </c>
      <c r="E11">
        <v>3</v>
      </c>
      <c r="F11" t="str">
        <f t="shared" ref="F11:F20" si="0">$F$9&amp;" - "&amp;D11</f>
        <v>Januar - Mart</v>
      </c>
      <c r="G11" s="147">
        <v>5</v>
      </c>
    </row>
    <row r="12" spans="2:7" x14ac:dyDescent="0.35">
      <c r="C12">
        <v>4</v>
      </c>
      <c r="D12" t="s">
        <v>109</v>
      </c>
      <c r="E12">
        <v>4</v>
      </c>
      <c r="F12" t="str">
        <f t="shared" si="0"/>
        <v>Januar - April</v>
      </c>
      <c r="G12" s="146">
        <v>6</v>
      </c>
    </row>
    <row r="13" spans="2:7" x14ac:dyDescent="0.35">
      <c r="C13">
        <v>5</v>
      </c>
      <c r="D13" t="s">
        <v>110</v>
      </c>
      <c r="E13">
        <v>5</v>
      </c>
      <c r="F13" t="str">
        <f t="shared" si="0"/>
        <v>Januar - Maj</v>
      </c>
      <c r="G13" s="147">
        <v>7</v>
      </c>
    </row>
    <row r="14" spans="2:7" x14ac:dyDescent="0.35">
      <c r="C14">
        <v>6</v>
      </c>
      <c r="D14" t="s">
        <v>111</v>
      </c>
      <c r="E14">
        <v>6</v>
      </c>
      <c r="F14" t="str">
        <f t="shared" si="0"/>
        <v>Januar - Jun</v>
      </c>
      <c r="G14" s="147">
        <v>8</v>
      </c>
    </row>
    <row r="15" spans="2:7" x14ac:dyDescent="0.35">
      <c r="C15">
        <v>7</v>
      </c>
      <c r="D15" t="s">
        <v>112</v>
      </c>
      <c r="E15">
        <v>7</v>
      </c>
      <c r="F15" t="str">
        <f t="shared" si="0"/>
        <v>Januar - Jul</v>
      </c>
      <c r="G15" s="146">
        <v>9</v>
      </c>
    </row>
    <row r="16" spans="2:7" x14ac:dyDescent="0.35">
      <c r="C16">
        <v>8</v>
      </c>
      <c r="D16" t="s">
        <v>113</v>
      </c>
      <c r="E16">
        <v>8</v>
      </c>
      <c r="F16" t="str">
        <f t="shared" si="0"/>
        <v>Januar - Avgust</v>
      </c>
      <c r="G16" s="147">
        <v>10</v>
      </c>
    </row>
    <row r="17" spans="3:7" x14ac:dyDescent="0.35">
      <c r="C17">
        <v>9</v>
      </c>
      <c r="D17" t="s">
        <v>114</v>
      </c>
      <c r="E17">
        <v>9</v>
      </c>
      <c r="F17" t="str">
        <f t="shared" si="0"/>
        <v>Januar - Septembar</v>
      </c>
      <c r="G17" s="147">
        <v>11</v>
      </c>
    </row>
    <row r="18" spans="3:7" x14ac:dyDescent="0.35">
      <c r="C18">
        <v>10</v>
      </c>
      <c r="D18" t="s">
        <v>115</v>
      </c>
      <c r="E18">
        <v>10</v>
      </c>
      <c r="F18" t="str">
        <f t="shared" si="0"/>
        <v>Januar - Oktobar</v>
      </c>
      <c r="G18" s="146">
        <v>12</v>
      </c>
    </row>
    <row r="19" spans="3:7" x14ac:dyDescent="0.35">
      <c r="C19">
        <v>11</v>
      </c>
      <c r="D19" t="s">
        <v>116</v>
      </c>
      <c r="E19">
        <v>11</v>
      </c>
      <c r="F19" t="str">
        <f t="shared" si="0"/>
        <v>Januar - Novembar</v>
      </c>
      <c r="G19" s="147">
        <v>13</v>
      </c>
    </row>
    <row r="20" spans="3:7" x14ac:dyDescent="0.35">
      <c r="C20">
        <v>12</v>
      </c>
      <c r="D20" t="s">
        <v>117</v>
      </c>
      <c r="E20">
        <v>12</v>
      </c>
      <c r="F20" t="str">
        <f t="shared" si="0"/>
        <v>Januar - Decembar</v>
      </c>
      <c r="G20" s="147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30"/>
  <sheetViews>
    <sheetView topLeftCell="A6" zoomScale="85" zoomScaleNormal="85" zoomScaleSheetLayoutView="85" workbookViewId="0">
      <selection activeCell="J13" sqref="J13"/>
    </sheetView>
  </sheetViews>
  <sheetFormatPr defaultColWidth="9.1796875" defaultRowHeight="14.5" x14ac:dyDescent="0.35"/>
  <cols>
    <col min="1" max="1" width="9.1796875" style="6"/>
    <col min="2" max="2" width="2.7265625" style="6" customWidth="1"/>
    <col min="3" max="3" width="9.1796875" style="6"/>
    <col min="4" max="4" width="2" style="6" bestFit="1" customWidth="1"/>
    <col min="5" max="6" width="9.1796875" style="6"/>
    <col min="7" max="7" width="14.26953125" style="6" customWidth="1"/>
    <col min="8" max="8" width="11" style="6" bestFit="1" customWidth="1"/>
    <col min="9" max="9" width="9.1796875" style="6"/>
    <col min="10" max="10" width="15.26953125" style="6" bestFit="1" customWidth="1"/>
    <col min="11" max="11" width="9.26953125" style="6" bestFit="1" customWidth="1"/>
    <col min="12" max="12" width="9.1796875" style="6"/>
    <col min="13" max="13" width="15.26953125" style="6" bestFit="1" customWidth="1"/>
    <col min="14" max="14" width="9.26953125" style="6" bestFit="1" customWidth="1"/>
    <col min="15" max="16384" width="9.1796875" style="6"/>
  </cols>
  <sheetData>
    <row r="1" spans="3:15" s="1" customFormat="1" x14ac:dyDescent="0.35"/>
    <row r="2" spans="3:15" s="1" customFormat="1" x14ac:dyDescent="0.3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35">
      <c r="E3" s="5" t="s">
        <v>1</v>
      </c>
      <c r="F3" s="3"/>
      <c r="G3" s="3"/>
    </row>
    <row r="4" spans="3:15" s="1" customFormat="1" x14ac:dyDescent="0.35">
      <c r="E4" s="5" t="s">
        <v>2</v>
      </c>
      <c r="F4" s="3"/>
      <c r="G4" s="3"/>
    </row>
    <row r="5" spans="3:15" s="1" customFormat="1" x14ac:dyDescent="0.35"/>
    <row r="7" spans="3:15" s="168" customFormat="1" ht="17.5" x14ac:dyDescent="0.35">
      <c r="C7" s="168" t="s">
        <v>132</v>
      </c>
    </row>
    <row r="8" spans="3:15" ht="15" thickBot="1" x14ac:dyDescent="0.4"/>
    <row r="9" spans="3:15" ht="15" thickBot="1" x14ac:dyDescent="0.4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" thickBot="1" x14ac:dyDescent="0.4">
      <c r="C10" s="10"/>
      <c r="D10" s="11"/>
      <c r="E10" s="11"/>
      <c r="F10" s="11"/>
      <c r="G10" s="11"/>
      <c r="H10" s="148" t="s">
        <v>127</v>
      </c>
      <c r="I10" s="161" t="s">
        <v>10</v>
      </c>
      <c r="J10" s="169" t="str">
        <f>'Analitika 2023'!L4</f>
        <v>Januar</v>
      </c>
      <c r="K10" s="170"/>
      <c r="L10" s="161" t="s">
        <v>11</v>
      </c>
      <c r="M10" s="169" t="str">
        <f>IF(J10="Januar","-",'Analitika 2023'!F4)</f>
        <v>-</v>
      </c>
      <c r="N10" s="170"/>
      <c r="O10" s="23"/>
    </row>
    <row r="11" spans="3:15" x14ac:dyDescent="0.35">
      <c r="C11" s="10"/>
      <c r="D11" s="11"/>
      <c r="E11" s="11"/>
      <c r="F11" s="11"/>
      <c r="G11" s="11"/>
      <c r="I11" s="21"/>
      <c r="J11" s="149" t="s">
        <v>12</v>
      </c>
      <c r="K11" s="149" t="s">
        <v>13</v>
      </c>
      <c r="L11" s="149"/>
      <c r="M11" s="149" t="s">
        <v>12</v>
      </c>
      <c r="N11" s="149" t="s">
        <v>13</v>
      </c>
      <c r="O11" s="23"/>
    </row>
    <row r="12" spans="3:15" x14ac:dyDescent="0.3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35">
      <c r="C13" s="10"/>
      <c r="D13" s="24">
        <v>1</v>
      </c>
      <c r="E13" s="24" t="s">
        <v>4</v>
      </c>
      <c r="F13" s="24"/>
      <c r="G13" s="25"/>
      <c r="H13" s="26"/>
      <c r="I13" s="26"/>
      <c r="J13" s="162">
        <f>SUMPRODUCT((D13=VALUE(LEFT('Analitika 2023'!$C$9:$C$96,1)))*('Analitika 2023'!$L$9:$L$96))</f>
        <v>49109.360000000008</v>
      </c>
      <c r="K13" s="157">
        <f>IFERROR($J13/$J$25,0)</f>
        <v>3.395339351349437E-4</v>
      </c>
      <c r="L13" s="150"/>
      <c r="M13" s="162" t="str">
        <f>IF($J$10="Januar","-",SUMPRODUCT((D13=VALUE(LEFT('Analitika 2023'!$C$9:$C$96,1)))*('Analitika 2023'!$F$9:$F$96)))</f>
        <v>-</v>
      </c>
      <c r="N13" s="157" t="str">
        <f>IF($J$10="Januar","-",IFERROR($M13/$M$25,0))</f>
        <v>-</v>
      </c>
      <c r="O13" s="12"/>
    </row>
    <row r="14" spans="3:15" ht="7.15" customHeight="1" x14ac:dyDescent="0.35">
      <c r="C14" s="10"/>
      <c r="F14" s="11"/>
      <c r="G14" s="11"/>
      <c r="H14" s="19"/>
      <c r="I14" s="19"/>
      <c r="J14" s="163"/>
      <c r="K14" s="158"/>
      <c r="L14" s="151"/>
      <c r="M14" s="164"/>
      <c r="N14" s="158"/>
      <c r="O14" s="12"/>
    </row>
    <row r="15" spans="3:15" x14ac:dyDescent="0.35">
      <c r="C15" s="10"/>
      <c r="D15" s="24">
        <v>2</v>
      </c>
      <c r="E15" s="24" t="s">
        <v>130</v>
      </c>
      <c r="F15" s="24"/>
      <c r="G15" s="24"/>
      <c r="H15" s="26"/>
      <c r="I15" s="26"/>
      <c r="J15" s="162">
        <f>SUMPRODUCT((D15=VALUE(LEFT('Analitika 2023'!$C$9:$C$96,1)))*('Analitika 2023'!$L$9:$L$96))</f>
        <v>564779.58000000007</v>
      </c>
      <c r="K15" s="157">
        <f>IFERROR($J15/$J$25,0)</f>
        <v>3.904791943557414E-3</v>
      </c>
      <c r="L15" s="150"/>
      <c r="M15" s="162" t="str">
        <f>IF($J$10="Januar","-",SUMPRODUCT((D15=VALUE(LEFT('Analitika 2023'!$C$9:$C$96,1)))*('Analitika 2023'!$F$9:$F$96)))</f>
        <v>-</v>
      </c>
      <c r="N15" s="157" t="str">
        <f>IF($J$10="Januar","-",IFERROR($M15/$M$25,0))</f>
        <v>-</v>
      </c>
      <c r="O15" s="12"/>
    </row>
    <row r="16" spans="3:15" ht="7.15" customHeight="1" x14ac:dyDescent="0.35">
      <c r="C16" s="10"/>
      <c r="F16" s="11"/>
      <c r="G16" s="11"/>
      <c r="H16" s="19"/>
      <c r="I16" s="19"/>
      <c r="J16" s="163"/>
      <c r="K16" s="158"/>
      <c r="L16" s="151"/>
      <c r="M16" s="164"/>
      <c r="N16" s="158"/>
      <c r="O16" s="12"/>
    </row>
    <row r="17" spans="3:15" x14ac:dyDescent="0.35">
      <c r="C17" s="10"/>
      <c r="D17" s="24">
        <v>3</v>
      </c>
      <c r="E17" s="24" t="s">
        <v>5</v>
      </c>
      <c r="F17" s="24"/>
      <c r="G17" s="24"/>
      <c r="H17" s="26"/>
      <c r="I17" s="26"/>
      <c r="J17" s="162">
        <f>SUMPRODUCT((D17=VALUE(LEFT('Analitika 2023'!$C$9:$C$96,1)))*('Analitika 2023'!$L$9:$L$96))</f>
        <v>2831820.8500000006</v>
      </c>
      <c r="K17" s="157">
        <f>IFERROR($J17/$J$25,0)</f>
        <v>1.9578737674400177E-2</v>
      </c>
      <c r="L17" s="150"/>
      <c r="M17" s="162" t="str">
        <f>IF($J$10="Januar","-",SUMPRODUCT((D17=VALUE(LEFT('Analitika 2023'!$C$9:$C$96,1)))*('Analitika 2023'!$F$9:$F$96)))</f>
        <v>-</v>
      </c>
      <c r="N17" s="157" t="str">
        <f>IF($J$10="Januar","-",IFERROR($M17/$M$25,0))</f>
        <v>-</v>
      </c>
      <c r="O17" s="12"/>
    </row>
    <row r="18" spans="3:15" ht="7.15" customHeight="1" x14ac:dyDescent="0.35">
      <c r="C18" s="10"/>
      <c r="F18" s="11"/>
      <c r="G18" s="11"/>
      <c r="H18" s="19"/>
      <c r="I18" s="19"/>
      <c r="J18" s="163"/>
      <c r="K18" s="158"/>
      <c r="L18" s="151"/>
      <c r="M18" s="164"/>
      <c r="N18" s="158"/>
      <c r="O18" s="12"/>
    </row>
    <row r="19" spans="3:15" x14ac:dyDescent="0.35">
      <c r="C19" s="10"/>
      <c r="D19" s="24">
        <v>4</v>
      </c>
      <c r="E19" s="24" t="s">
        <v>6</v>
      </c>
      <c r="F19" s="24"/>
      <c r="G19" s="24"/>
      <c r="H19" s="26"/>
      <c r="I19" s="26"/>
      <c r="J19" s="162">
        <f>SUMPRODUCT((D19=VALUE(LEFT('Analitika 2023'!$C$9:$C$96,1)))*('Analitika 2023'!$L$9:$L$96))</f>
        <v>84140347.120000005</v>
      </c>
      <c r="K19" s="157">
        <f>IFERROR($J19/$J$25,0)</f>
        <v>0.5817323451430384</v>
      </c>
      <c r="L19" s="150"/>
      <c r="M19" s="162" t="str">
        <f>IF($J$10="Januar","-",SUMPRODUCT((D19=VALUE(LEFT('Analitika 2023'!$C$9:$C$96,1)))*('Analitika 2023'!$F$9:$F$96)))</f>
        <v>-</v>
      </c>
      <c r="N19" s="157" t="str">
        <f>IF($J$10="Januar","-",IFERROR($M19/$M$25,0))</f>
        <v>-</v>
      </c>
      <c r="O19" s="12"/>
    </row>
    <row r="20" spans="3:15" ht="7.15" customHeight="1" x14ac:dyDescent="0.35">
      <c r="C20" s="10"/>
      <c r="F20" s="11"/>
      <c r="G20" s="11"/>
      <c r="H20" s="19"/>
      <c r="I20" s="19"/>
      <c r="J20" s="163"/>
      <c r="K20" s="158"/>
      <c r="L20" s="151"/>
      <c r="M20" s="164"/>
      <c r="N20" s="158"/>
      <c r="O20" s="12"/>
    </row>
    <row r="21" spans="3:15" x14ac:dyDescent="0.35">
      <c r="C21" s="22"/>
      <c r="D21" s="24">
        <v>5</v>
      </c>
      <c r="E21" s="24" t="s">
        <v>7</v>
      </c>
      <c r="F21" s="24"/>
      <c r="G21" s="24"/>
      <c r="H21" s="26"/>
      <c r="I21" s="26"/>
      <c r="J21" s="162">
        <f>SUMPRODUCT((D21=VALUE(LEFT('Analitika 2023'!$C$9:$C$96,1)))*('Analitika 2023'!$L$9:$L$96))</f>
        <v>1044352.96</v>
      </c>
      <c r="K21" s="157">
        <f>IFERROR($J21/$J$25,0)</f>
        <v>7.2204824126933511E-3</v>
      </c>
      <c r="L21" s="150"/>
      <c r="M21" s="162" t="str">
        <f>IF($J$10="Januar","-",SUMPRODUCT((D21=VALUE(LEFT('Analitika 2023'!$C$9:$C$96,1)))*('Analitika 2023'!$F$9:$F$96)))</f>
        <v>-</v>
      </c>
      <c r="N21" s="157" t="str">
        <f>IF($J$10="Januar","-",IFERROR($M21/$M$25,0))</f>
        <v>-</v>
      </c>
      <c r="O21" s="12"/>
    </row>
    <row r="22" spans="3:15" ht="7.15" customHeight="1" x14ac:dyDescent="0.35">
      <c r="C22" s="10"/>
      <c r="F22" s="11"/>
      <c r="G22" s="11"/>
      <c r="H22" s="19"/>
      <c r="I22" s="19"/>
      <c r="J22" s="163"/>
      <c r="K22" s="158"/>
      <c r="L22" s="151"/>
      <c r="M22" s="164"/>
      <c r="N22" s="158"/>
      <c r="O22" s="12"/>
    </row>
    <row r="23" spans="3:15" x14ac:dyDescent="0.35">
      <c r="C23" s="10"/>
      <c r="D23" s="24">
        <v>6</v>
      </c>
      <c r="E23" s="24" t="s">
        <v>8</v>
      </c>
      <c r="F23" s="24"/>
      <c r="G23" s="27"/>
      <c r="H23" s="26"/>
      <c r="I23" s="26"/>
      <c r="J23" s="162">
        <f>SUMPRODUCT((D23=VALUE(LEFT('Analitika 2023'!$C$9:$C$96,1)))*('Analitika 2023'!$L$9:$L$96))</f>
        <v>56007150.379999995</v>
      </c>
      <c r="K23" s="157">
        <f>IFERROR($J23/$J$25,0)</f>
        <v>0.38722410889117576</v>
      </c>
      <c r="L23" s="150"/>
      <c r="M23" s="162" t="str">
        <f>IF($J$10="Januar","-",SUMPRODUCT((D23=VALUE(LEFT('Analitika 2023'!$C$9:$C$96,1)))*('Analitika 2023'!$F$9:$F$96)))</f>
        <v>-</v>
      </c>
      <c r="N23" s="157" t="str">
        <f>IF($J$10="Januar","-",IFERROR($M23/$M$25,0))</f>
        <v>-</v>
      </c>
      <c r="O23" s="12"/>
    </row>
    <row r="24" spans="3:15" ht="15" thickBot="1" x14ac:dyDescent="0.4">
      <c r="C24" s="10"/>
      <c r="D24" s="11"/>
      <c r="E24" s="11"/>
      <c r="F24" s="11"/>
      <c r="G24" s="14"/>
      <c r="H24" s="19"/>
      <c r="I24" s="19"/>
      <c r="J24" s="164"/>
      <c r="K24" s="158"/>
      <c r="L24" s="151"/>
      <c r="M24" s="164"/>
      <c r="N24" s="158"/>
      <c r="O24" s="12"/>
    </row>
    <row r="25" spans="3:15" ht="15" thickBot="1" x14ac:dyDescent="0.4">
      <c r="C25" s="10"/>
      <c r="D25" s="152"/>
      <c r="E25" s="153" t="s">
        <v>118</v>
      </c>
      <c r="F25" s="153"/>
      <c r="G25" s="154"/>
      <c r="H25" s="155"/>
      <c r="I25" s="155"/>
      <c r="J25" s="165">
        <f>SUM(J13:J23)</f>
        <v>144637560.25</v>
      </c>
      <c r="K25" s="159">
        <f>IFERROR($J25/$J$25,0)</f>
        <v>1</v>
      </c>
      <c r="L25" s="156"/>
      <c r="M25" s="165">
        <f>SUM(M13:M23)</f>
        <v>0</v>
      </c>
      <c r="N25" s="160">
        <f>IFERROR($M25/$M$25,0)</f>
        <v>0</v>
      </c>
      <c r="O25" s="12"/>
    </row>
    <row r="26" spans="3:15" x14ac:dyDescent="0.35">
      <c r="C26" s="10"/>
      <c r="F26" s="11"/>
      <c r="G26" s="14"/>
      <c r="H26" s="19"/>
      <c r="I26" s="19"/>
      <c r="J26" s="19"/>
      <c r="K26" s="19"/>
      <c r="L26" s="19"/>
      <c r="M26" s="19"/>
      <c r="N26" s="19"/>
      <c r="O26" s="12"/>
    </row>
    <row r="27" spans="3:15" ht="15" thickBot="1" x14ac:dyDescent="0.4">
      <c r="C27" s="15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/>
    </row>
    <row r="30" spans="3:15" x14ac:dyDescent="0.35">
      <c r="H30" s="18"/>
    </row>
  </sheetData>
  <sheetProtection algorithmName="SHA-512" hashValue="rjIkhIBFiojUQmWUoipR2XM1YHYcY+T2TkO8yn1PX2Jazu6HwMt9Afl8Sovlk4nEcP+kPxfx9NAZ38zwKpHKIw==" saltValue="C+HqsE2r604+Utw02il0ZQ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69" fitToHeight="0" orientation="landscape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Greška u unosu" prompt="Izabrati iz padajućeg menija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100"/>
  <sheetViews>
    <sheetView showGridLines="0" tabSelected="1" topLeftCell="A2" zoomScale="85" zoomScaleNormal="85" zoomScaleSheetLayoutView="85" workbookViewId="0">
      <selection activeCell="P14" sqref="P14"/>
    </sheetView>
  </sheetViews>
  <sheetFormatPr defaultColWidth="8.81640625" defaultRowHeight="14.5" x14ac:dyDescent="0.3"/>
  <cols>
    <col min="1" max="1" width="8.81640625" style="34"/>
    <col min="2" max="2" width="3.54296875" style="28" customWidth="1"/>
    <col min="3" max="3" width="10.54296875" style="114" bestFit="1" customWidth="1"/>
    <col min="4" max="4" width="57.1796875" style="115" bestFit="1" customWidth="1"/>
    <col min="5" max="6" width="10.81640625" style="116" customWidth="1"/>
    <col min="7" max="8" width="8.81640625" style="117" customWidth="1"/>
    <col min="9" max="9" width="10.81640625" style="116" customWidth="1"/>
    <col min="10" max="10" width="10.54296875" style="117" customWidth="1"/>
    <col min="11" max="11" width="10.81640625" style="118" customWidth="1"/>
    <col min="12" max="13" width="12" style="116" customWidth="1"/>
    <col min="14" max="14" width="8.81640625" style="117" customWidth="1"/>
    <col min="15" max="15" width="10.81640625" style="116" customWidth="1"/>
    <col min="16" max="16" width="10" style="117" customWidth="1"/>
    <col min="17" max="17" width="3.81640625" style="28" customWidth="1"/>
    <col min="18" max="16384" width="8.81640625" style="34"/>
  </cols>
  <sheetData>
    <row r="2" spans="2:17" ht="15" thickBot="1" x14ac:dyDescent="0.35">
      <c r="C2" s="29"/>
      <c r="D2" s="30"/>
      <c r="E2" s="31"/>
      <c r="F2" s="31"/>
      <c r="G2" s="32"/>
      <c r="H2" s="32"/>
      <c r="I2" s="31"/>
      <c r="J2" s="32"/>
      <c r="K2" s="33"/>
      <c r="L2" s="31"/>
      <c r="M2" s="31"/>
      <c r="N2" s="32"/>
      <c r="O2" s="31"/>
      <c r="P2" s="32"/>
    </row>
    <row r="3" spans="2:17" ht="22" thickTop="1" thickBot="1" x14ac:dyDescent="0.35">
      <c r="B3" s="35"/>
      <c r="C3" s="36"/>
      <c r="D3" s="37"/>
      <c r="E3" s="38"/>
      <c r="F3" s="38"/>
      <c r="G3" s="39"/>
      <c r="H3" s="39"/>
      <c r="I3" s="38"/>
      <c r="J3" s="39"/>
      <c r="K3" s="40"/>
      <c r="L3" s="38"/>
      <c r="M3" s="38"/>
      <c r="N3" s="39"/>
      <c r="O3" s="38"/>
      <c r="P3" s="39"/>
      <c r="Q3" s="41"/>
    </row>
    <row r="4" spans="2:17" s="51" customFormat="1" ht="15" thickTop="1" x14ac:dyDescent="0.35">
      <c r="B4" s="42"/>
      <c r="C4" s="43" t="s">
        <v>128</v>
      </c>
      <c r="D4" s="166">
        <v>6174600000</v>
      </c>
      <c r="E4" s="44" t="s">
        <v>14</v>
      </c>
      <c r="F4" s="45" t="str">
        <f>Master!D6</f>
        <v>Januar</v>
      </c>
      <c r="G4" s="45"/>
      <c r="H4" s="45"/>
      <c r="I4" s="45"/>
      <c r="J4" s="45"/>
      <c r="K4" s="46" t="s">
        <v>15</v>
      </c>
      <c r="L4" s="47" t="str">
        <f>Master!D4</f>
        <v>Januar</v>
      </c>
      <c r="M4" s="48"/>
      <c r="N4" s="48"/>
      <c r="O4" s="48"/>
      <c r="P4" s="49"/>
      <c r="Q4" s="50"/>
    </row>
    <row r="5" spans="2:17" ht="13.9" customHeight="1" x14ac:dyDescent="0.3">
      <c r="B5" s="52"/>
      <c r="C5" s="53"/>
      <c r="D5" s="54"/>
      <c r="E5" s="55" t="s">
        <v>16</v>
      </c>
      <c r="F5" s="175" t="s">
        <v>17</v>
      </c>
      <c r="G5" s="176"/>
      <c r="H5" s="176"/>
      <c r="I5" s="171" t="s">
        <v>120</v>
      </c>
      <c r="J5" s="172"/>
      <c r="K5" s="55" t="s">
        <v>16</v>
      </c>
      <c r="L5" s="175" t="s">
        <v>17</v>
      </c>
      <c r="M5" s="176"/>
      <c r="N5" s="176"/>
      <c r="O5" s="171" t="s">
        <v>120</v>
      </c>
      <c r="P5" s="172"/>
      <c r="Q5" s="56"/>
    </row>
    <row r="6" spans="2:17" s="67" customFormat="1" ht="12.5" thickBot="1" x14ac:dyDescent="0.35">
      <c r="B6" s="57"/>
      <c r="C6" s="58"/>
      <c r="D6" s="59"/>
      <c r="E6" s="60" t="s">
        <v>3</v>
      </c>
      <c r="F6" s="61" t="s">
        <v>3</v>
      </c>
      <c r="G6" s="62" t="s">
        <v>18</v>
      </c>
      <c r="H6" s="63" t="s">
        <v>19</v>
      </c>
      <c r="I6" s="64" t="s">
        <v>3</v>
      </c>
      <c r="J6" s="65" t="s">
        <v>18</v>
      </c>
      <c r="K6" s="60" t="s">
        <v>3</v>
      </c>
      <c r="L6" s="61" t="s">
        <v>3</v>
      </c>
      <c r="M6" s="62" t="s">
        <v>18</v>
      </c>
      <c r="N6" s="63" t="s">
        <v>19</v>
      </c>
      <c r="O6" s="64" t="s">
        <v>3</v>
      </c>
      <c r="P6" s="65" t="s">
        <v>18</v>
      </c>
      <c r="Q6" s="66"/>
    </row>
    <row r="7" spans="2:17" ht="15.5" thickTop="1" thickBot="1" x14ac:dyDescent="0.4">
      <c r="B7" s="68"/>
      <c r="C7" s="69" t="s">
        <v>129</v>
      </c>
      <c r="D7" s="167" t="s">
        <v>131</v>
      </c>
      <c r="E7" s="70"/>
      <c r="F7" s="70"/>
      <c r="G7" s="71"/>
      <c r="H7" s="71"/>
      <c r="I7" s="70"/>
      <c r="J7" s="71"/>
      <c r="K7" s="72"/>
      <c r="L7" s="70"/>
      <c r="M7" s="70"/>
      <c r="N7" s="71"/>
      <c r="O7" s="70"/>
      <c r="P7" s="71"/>
      <c r="Q7" s="73"/>
    </row>
    <row r="8" spans="2:17" s="83" customFormat="1" ht="15" customHeight="1" thickBot="1" x14ac:dyDescent="0.35">
      <c r="B8" s="74"/>
      <c r="C8" s="173" t="s">
        <v>126</v>
      </c>
      <c r="D8" s="174"/>
      <c r="E8" s="75">
        <f>SUM(E9:E96)</f>
        <v>206358620.59000003</v>
      </c>
      <c r="F8" s="76">
        <f>SUM(F9:F96)</f>
        <v>144637560.25</v>
      </c>
      <c r="G8" s="77">
        <f t="shared" ref="G8" si="0">IFERROR(F8/E8,0)</f>
        <v>0.70090389166426237</v>
      </c>
      <c r="H8" s="78">
        <f t="shared" ref="H8" si="1">F8/$D$4</f>
        <v>2.3424604063421114E-2</v>
      </c>
      <c r="I8" s="76">
        <f>SUM(I9:I96)</f>
        <v>-61721060.339999966</v>
      </c>
      <c r="J8" s="79">
        <f t="shared" ref="J8:J9" si="2">IFERROR(I8/E8,0)</f>
        <v>-0.29909610833573735</v>
      </c>
      <c r="K8" s="80">
        <f t="shared" ref="K8:L8" si="3">SUM(K9:K96)</f>
        <v>206358620.59000003</v>
      </c>
      <c r="L8" s="81">
        <f t="shared" si="3"/>
        <v>144637560.25</v>
      </c>
      <c r="M8" s="77">
        <f>IFERROR(L8/K8,0)</f>
        <v>0.70090389166426237</v>
      </c>
      <c r="N8" s="78">
        <f>L8/$D$4</f>
        <v>2.3424604063421114E-2</v>
      </c>
      <c r="O8" s="81">
        <f t="shared" ref="O8" si="4">SUM(O9:O96)</f>
        <v>-61721060.339999966</v>
      </c>
      <c r="P8" s="79">
        <f t="shared" ref="P8:P9" si="5">IFERROR(O8/K8,0)</f>
        <v>-0.29909610833573735</v>
      </c>
      <c r="Q8" s="82"/>
    </row>
    <row r="9" spans="2:17" s="83" customFormat="1" ht="13" x14ac:dyDescent="0.3">
      <c r="B9" s="74"/>
      <c r="C9" s="84">
        <v>10101</v>
      </c>
      <c r="D9" s="85" t="s">
        <v>20</v>
      </c>
      <c r="E9" s="86">
        <f>VLOOKUP($C9,'2023'!$C$105:$U$192,19,FALSE)</f>
        <v>90269.58</v>
      </c>
      <c r="F9" s="87">
        <f>VLOOKUP($C9,'2023'!$C$8:$U$95,19,FALSE)</f>
        <v>49109.360000000008</v>
      </c>
      <c r="G9" s="88">
        <f t="shared" ref="G9" si="6">IFERROR(F9/E9,0)</f>
        <v>0.54403000434919502</v>
      </c>
      <c r="H9" s="89">
        <f t="shared" ref="H9" si="7">F9/$D$4</f>
        <v>7.9534479966313623E-6</v>
      </c>
      <c r="I9" s="90">
        <f t="shared" ref="I9" si="8">F9-E9</f>
        <v>-41160.219999999994</v>
      </c>
      <c r="J9" s="91">
        <f t="shared" si="2"/>
        <v>-0.45596999565080498</v>
      </c>
      <c r="K9" s="92">
        <f>VLOOKUP($C9,'2023'!$C$105:$U$192,VLOOKUP($L$4,Master!$D$9:$G$20,4,FALSE),FALSE)</f>
        <v>90269.58</v>
      </c>
      <c r="L9" s="93">
        <f>VLOOKUP($C9,'2023'!$C$8:$U$95,VLOOKUP($L$4,Master!$D$9:$G$20,4,FALSE),FALSE)</f>
        <v>49109.360000000008</v>
      </c>
      <c r="M9" s="88">
        <f>IFERROR(L9/K9,0)</f>
        <v>0.54403000434919502</v>
      </c>
      <c r="N9" s="89">
        <f>L9/$D$4</f>
        <v>7.9534479966313623E-6</v>
      </c>
      <c r="O9" s="90">
        <f>L9-K9</f>
        <v>-41160.219999999994</v>
      </c>
      <c r="P9" s="91">
        <f t="shared" si="5"/>
        <v>-0.45596999565080498</v>
      </c>
      <c r="Q9" s="82"/>
    </row>
    <row r="10" spans="2:17" s="83" customFormat="1" ht="13" x14ac:dyDescent="0.3">
      <c r="B10" s="74"/>
      <c r="C10" s="84">
        <v>20101</v>
      </c>
      <c r="D10" s="85" t="s">
        <v>21</v>
      </c>
      <c r="E10" s="86">
        <f>VLOOKUP($C10,'2023'!$C$105:$U$192,19,FALSE)</f>
        <v>704551.3400000002</v>
      </c>
      <c r="F10" s="87">
        <f>VLOOKUP($C10,'2023'!$C$8:$U$95,19,FALSE)</f>
        <v>549329.93000000005</v>
      </c>
      <c r="G10" s="88">
        <f t="shared" ref="G10:G73" si="9">IFERROR(F10/E10,0)</f>
        <v>0.7796875810356132</v>
      </c>
      <c r="H10" s="89">
        <f t="shared" ref="H10:H73" si="10">F10/$D$4</f>
        <v>8.8966075535257358E-5</v>
      </c>
      <c r="I10" s="90">
        <f t="shared" ref="I10:I73" si="11">F10-E10</f>
        <v>-155221.41000000015</v>
      </c>
      <c r="J10" s="91">
        <f t="shared" ref="J10:J73" si="12">IFERROR(I10/E10,0)</f>
        <v>-0.22031241896438677</v>
      </c>
      <c r="K10" s="92">
        <f>VLOOKUP($C10,'2023'!$C$105:$U$192,VLOOKUP($L$4,Master!$D$9:$G$20,4,FALSE),FALSE)</f>
        <v>704551.3400000002</v>
      </c>
      <c r="L10" s="93">
        <f>VLOOKUP($C10,'2023'!$C$8:$U$95,VLOOKUP($L$4,Master!$D$9:$G$20,4,FALSE),FALSE)</f>
        <v>549329.93000000005</v>
      </c>
      <c r="M10" s="93">
        <f t="shared" ref="M10:M73" si="13">IFERROR(L10/K10,0)</f>
        <v>0.7796875810356132</v>
      </c>
      <c r="N10" s="89">
        <f t="shared" ref="N10:N73" si="14">L10/$D$4</f>
        <v>8.8966075535257358E-5</v>
      </c>
      <c r="O10" s="93">
        <f t="shared" ref="O10:O73" si="15">L10-K10</f>
        <v>-155221.41000000015</v>
      </c>
      <c r="P10" s="94">
        <f t="shared" ref="P10:P73" si="16">IFERROR(O10/K10,0)</f>
        <v>-0.22031241896438677</v>
      </c>
      <c r="Q10" s="82"/>
    </row>
    <row r="11" spans="2:17" s="83" customFormat="1" ht="13" x14ac:dyDescent="0.3">
      <c r="B11" s="74"/>
      <c r="C11" s="84">
        <v>20102</v>
      </c>
      <c r="D11" s="85" t="s">
        <v>22</v>
      </c>
      <c r="E11" s="86">
        <f>VLOOKUP($C11,'2023'!$C$105:$U$192,19,FALSE)</f>
        <v>598609.28</v>
      </c>
      <c r="F11" s="87">
        <f>VLOOKUP($C11,'2023'!$C$8:$U$95,19,FALSE)</f>
        <v>13044.650000000001</v>
      </c>
      <c r="G11" s="88">
        <f t="shared" si="9"/>
        <v>2.1791593341152347E-2</v>
      </c>
      <c r="H11" s="89">
        <f t="shared" si="10"/>
        <v>2.1126307777021997E-6</v>
      </c>
      <c r="I11" s="90">
        <f t="shared" si="11"/>
        <v>-585564.63</v>
      </c>
      <c r="J11" s="91">
        <f t="shared" si="12"/>
        <v>-0.97820840665884756</v>
      </c>
      <c r="K11" s="92">
        <f>VLOOKUP($C11,'2023'!$C$105:$U$192,VLOOKUP($L$4,Master!$D$9:$G$20,4,FALSE),FALSE)</f>
        <v>598609.28</v>
      </c>
      <c r="L11" s="93">
        <f>VLOOKUP($C11,'2023'!$C$8:$U$95,VLOOKUP($L$4,Master!$D$9:$G$20,4,FALSE),FALSE)</f>
        <v>13044.650000000001</v>
      </c>
      <c r="M11" s="93">
        <f t="shared" si="13"/>
        <v>2.1791593341152347E-2</v>
      </c>
      <c r="N11" s="89">
        <f t="shared" si="14"/>
        <v>2.1126307777021997E-6</v>
      </c>
      <c r="O11" s="93">
        <f t="shared" si="15"/>
        <v>-585564.63</v>
      </c>
      <c r="P11" s="94">
        <f t="shared" si="16"/>
        <v>-0.97820840665884756</v>
      </c>
      <c r="Q11" s="82"/>
    </row>
    <row r="12" spans="2:17" s="83" customFormat="1" ht="13" x14ac:dyDescent="0.3">
      <c r="B12" s="74"/>
      <c r="C12" s="84">
        <v>20105</v>
      </c>
      <c r="D12" s="85" t="s">
        <v>23</v>
      </c>
      <c r="E12" s="86">
        <f>VLOOKUP($C12,'2023'!$C$105:$U$192,19,FALSE)</f>
        <v>3658.42</v>
      </c>
      <c r="F12" s="87">
        <f>VLOOKUP($C12,'2023'!$C$8:$U$95,19,FALSE)</f>
        <v>2405</v>
      </c>
      <c r="G12" s="88">
        <f t="shared" si="9"/>
        <v>0.65738761541867796</v>
      </c>
      <c r="H12" s="89">
        <f t="shared" si="10"/>
        <v>3.8949891490946782E-7</v>
      </c>
      <c r="I12" s="90">
        <f t="shared" si="11"/>
        <v>-1253.42</v>
      </c>
      <c r="J12" s="91">
        <f t="shared" si="12"/>
        <v>-0.34261238458132198</v>
      </c>
      <c r="K12" s="92">
        <f>VLOOKUP($C12,'2023'!$C$105:$U$192,VLOOKUP($L$4,Master!$D$9:$G$20,4,FALSE),FALSE)</f>
        <v>3658.42</v>
      </c>
      <c r="L12" s="93">
        <f>VLOOKUP($C12,'2023'!$C$8:$U$95,VLOOKUP($L$4,Master!$D$9:$G$20,4,FALSE),FALSE)</f>
        <v>2405</v>
      </c>
      <c r="M12" s="93">
        <f t="shared" si="13"/>
        <v>0.65738761541867796</v>
      </c>
      <c r="N12" s="89">
        <f t="shared" si="14"/>
        <v>3.8949891490946782E-7</v>
      </c>
      <c r="O12" s="93">
        <f t="shared" si="15"/>
        <v>-1253.42</v>
      </c>
      <c r="P12" s="94">
        <f t="shared" si="16"/>
        <v>-0.34261238458132198</v>
      </c>
      <c r="Q12" s="82"/>
    </row>
    <row r="13" spans="2:17" s="83" customFormat="1" ht="13" x14ac:dyDescent="0.3">
      <c r="B13" s="74"/>
      <c r="C13" s="84">
        <v>30101</v>
      </c>
      <c r="D13" s="85" t="s">
        <v>24</v>
      </c>
      <c r="E13" s="86">
        <f>VLOOKUP($C13,'2023'!$C$105:$U$192,19,FALSE)</f>
        <v>112273.01</v>
      </c>
      <c r="F13" s="87">
        <f>VLOOKUP($C13,'2023'!$C$8:$U$95,19,FALSE)</f>
        <v>61189.1</v>
      </c>
      <c r="G13" s="88">
        <f t="shared" si="9"/>
        <v>0.54500275711856305</v>
      </c>
      <c r="H13" s="89">
        <f t="shared" si="10"/>
        <v>9.9098079227804224E-6</v>
      </c>
      <c r="I13" s="90">
        <f t="shared" si="11"/>
        <v>-51083.909999999996</v>
      </c>
      <c r="J13" s="91">
        <f t="shared" si="12"/>
        <v>-0.45499724288143695</v>
      </c>
      <c r="K13" s="92">
        <f>VLOOKUP($C13,'2023'!$C$105:$U$192,VLOOKUP($L$4,Master!$D$9:$G$20,4,FALSE),FALSE)</f>
        <v>112273.01</v>
      </c>
      <c r="L13" s="93">
        <f>VLOOKUP($C13,'2023'!$C$8:$U$95,VLOOKUP($L$4,Master!$D$9:$G$20,4,FALSE),FALSE)</f>
        <v>61189.1</v>
      </c>
      <c r="M13" s="93">
        <f t="shared" si="13"/>
        <v>0.54500275711856305</v>
      </c>
      <c r="N13" s="89">
        <f t="shared" si="14"/>
        <v>9.9098079227804224E-6</v>
      </c>
      <c r="O13" s="93">
        <f t="shared" si="15"/>
        <v>-51083.909999999996</v>
      </c>
      <c r="P13" s="94">
        <f t="shared" si="16"/>
        <v>-0.45499724288143695</v>
      </c>
      <c r="Q13" s="82"/>
    </row>
    <row r="14" spans="2:17" s="83" customFormat="1" ht="13" x14ac:dyDescent="0.3">
      <c r="B14" s="74"/>
      <c r="C14" s="84">
        <v>30201</v>
      </c>
      <c r="D14" s="85" t="s">
        <v>25</v>
      </c>
      <c r="E14" s="86">
        <f>VLOOKUP($C14,'2023'!$C$105:$U$192,19,FALSE)</f>
        <v>2394100.9300000044</v>
      </c>
      <c r="F14" s="87">
        <f>VLOOKUP($C14,'2023'!$C$8:$U$95,19,FALSE)</f>
        <v>2029309.15</v>
      </c>
      <c r="G14" s="88">
        <f t="shared" si="9"/>
        <v>0.84762890510217392</v>
      </c>
      <c r="H14" s="89">
        <f t="shared" si="10"/>
        <v>3.2865435007935738E-4</v>
      </c>
      <c r="I14" s="90">
        <f t="shared" si="11"/>
        <v>-364791.78000000445</v>
      </c>
      <c r="J14" s="91">
        <f t="shared" si="12"/>
        <v>-0.15237109489782613</v>
      </c>
      <c r="K14" s="92">
        <f>VLOOKUP($C14,'2023'!$C$105:$U$192,VLOOKUP($L$4,Master!$D$9:$G$20,4,FALSE),FALSE)</f>
        <v>2394100.9300000044</v>
      </c>
      <c r="L14" s="93">
        <f>VLOOKUP($C14,'2023'!$C$8:$U$95,VLOOKUP($L$4,Master!$D$9:$G$20,4,FALSE),FALSE)</f>
        <v>2029309.15</v>
      </c>
      <c r="M14" s="93">
        <f t="shared" si="13"/>
        <v>0.84762890510217392</v>
      </c>
      <c r="N14" s="89">
        <f t="shared" si="14"/>
        <v>3.2865435007935738E-4</v>
      </c>
      <c r="O14" s="93">
        <f t="shared" si="15"/>
        <v>-364791.78000000445</v>
      </c>
      <c r="P14" s="94">
        <f t="shared" si="16"/>
        <v>-0.15237109489782613</v>
      </c>
      <c r="Q14" s="82"/>
    </row>
    <row r="15" spans="2:17" s="83" customFormat="1" ht="13" x14ac:dyDescent="0.3">
      <c r="B15" s="74"/>
      <c r="C15" s="84">
        <v>30301</v>
      </c>
      <c r="D15" s="85" t="s">
        <v>26</v>
      </c>
      <c r="E15" s="86">
        <f>VLOOKUP($C15,'2023'!$C$105:$U$192,19,FALSE)</f>
        <v>894279.61999999988</v>
      </c>
      <c r="F15" s="87">
        <f>VLOOKUP($C15,'2023'!$C$8:$U$95,19,FALSE)</f>
        <v>728629.44000000029</v>
      </c>
      <c r="G15" s="88">
        <f t="shared" si="9"/>
        <v>0.81476690702176613</v>
      </c>
      <c r="H15" s="89">
        <f t="shared" si="10"/>
        <v>1.1800431444951904E-4</v>
      </c>
      <c r="I15" s="90">
        <f t="shared" si="11"/>
        <v>-165650.17999999959</v>
      </c>
      <c r="J15" s="91">
        <f t="shared" si="12"/>
        <v>-0.18523309297823382</v>
      </c>
      <c r="K15" s="92">
        <f>VLOOKUP($C15,'2023'!$C$105:$U$192,VLOOKUP($L$4,Master!$D$9:$G$20,4,FALSE),FALSE)</f>
        <v>894279.61999999988</v>
      </c>
      <c r="L15" s="93">
        <f>VLOOKUP($C15,'2023'!$C$8:$U$95,VLOOKUP($L$4,Master!$D$9:$G$20,4,FALSE),FALSE)</f>
        <v>728629.44000000029</v>
      </c>
      <c r="M15" s="93">
        <f t="shared" si="13"/>
        <v>0.81476690702176613</v>
      </c>
      <c r="N15" s="89">
        <f t="shared" si="14"/>
        <v>1.1800431444951904E-4</v>
      </c>
      <c r="O15" s="93">
        <f t="shared" si="15"/>
        <v>-165650.17999999959</v>
      </c>
      <c r="P15" s="94">
        <f t="shared" si="16"/>
        <v>-0.18523309297823382</v>
      </c>
      <c r="Q15" s="82"/>
    </row>
    <row r="16" spans="2:17" s="83" customFormat="1" ht="13" x14ac:dyDescent="0.3">
      <c r="B16" s="74"/>
      <c r="C16" s="84">
        <v>30401</v>
      </c>
      <c r="D16" s="85" t="s">
        <v>27</v>
      </c>
      <c r="E16" s="86">
        <f>VLOOKUP($C16,'2023'!$C$105:$U$192,19,FALSE)</f>
        <v>45855.850000000013</v>
      </c>
      <c r="F16" s="87">
        <f>VLOOKUP($C16,'2023'!$C$8:$U$95,19,FALSE)</f>
        <v>12693.16</v>
      </c>
      <c r="G16" s="88">
        <f t="shared" si="9"/>
        <v>0.27680568564316216</v>
      </c>
      <c r="H16" s="89">
        <f t="shared" si="10"/>
        <v>2.0557056327535385E-6</v>
      </c>
      <c r="I16" s="90">
        <f t="shared" si="11"/>
        <v>-33162.690000000017</v>
      </c>
      <c r="J16" s="91">
        <f t="shared" si="12"/>
        <v>-0.7231943143568379</v>
      </c>
      <c r="K16" s="92">
        <f>VLOOKUP($C16,'2023'!$C$105:$U$192,VLOOKUP($L$4,Master!$D$9:$G$20,4,FALSE),FALSE)</f>
        <v>45855.850000000013</v>
      </c>
      <c r="L16" s="93">
        <f>VLOOKUP($C16,'2023'!$C$8:$U$95,VLOOKUP($L$4,Master!$D$9:$G$20,4,FALSE),FALSE)</f>
        <v>12693.16</v>
      </c>
      <c r="M16" s="93">
        <f t="shared" si="13"/>
        <v>0.27680568564316216</v>
      </c>
      <c r="N16" s="89">
        <f t="shared" si="14"/>
        <v>2.0557056327535385E-6</v>
      </c>
      <c r="O16" s="93">
        <f t="shared" si="15"/>
        <v>-33162.690000000017</v>
      </c>
      <c r="P16" s="94">
        <f t="shared" si="16"/>
        <v>-0.7231943143568379</v>
      </c>
      <c r="Q16" s="82"/>
    </row>
    <row r="17" spans="2:17" s="83" customFormat="1" ht="13" x14ac:dyDescent="0.3">
      <c r="B17" s="74"/>
      <c r="C17" s="84">
        <v>40101</v>
      </c>
      <c r="D17" s="85" t="s">
        <v>28</v>
      </c>
      <c r="E17" s="86">
        <f>VLOOKUP($C17,'2023'!$C$105:$U$192,19,FALSE)</f>
        <v>382635.56000000011</v>
      </c>
      <c r="F17" s="87">
        <f>VLOOKUP($C17,'2023'!$C$8:$U$95,19,FALSE)</f>
        <v>214962.21000000008</v>
      </c>
      <c r="G17" s="88">
        <f t="shared" si="9"/>
        <v>0.56179360329186345</v>
      </c>
      <c r="H17" s="89">
        <f t="shared" si="10"/>
        <v>3.4813949081721904E-5</v>
      </c>
      <c r="I17" s="90">
        <f t="shared" si="11"/>
        <v>-167673.35000000003</v>
      </c>
      <c r="J17" s="91">
        <f t="shared" si="12"/>
        <v>-0.43820639670813655</v>
      </c>
      <c r="K17" s="92">
        <f>VLOOKUP($C17,'2023'!$C$105:$U$192,VLOOKUP($L$4,Master!$D$9:$G$20,4,FALSE),FALSE)</f>
        <v>382635.56000000011</v>
      </c>
      <c r="L17" s="93">
        <f>VLOOKUP($C17,'2023'!$C$8:$U$95,VLOOKUP($L$4,Master!$D$9:$G$20,4,FALSE),FALSE)</f>
        <v>214962.21000000008</v>
      </c>
      <c r="M17" s="93">
        <f t="shared" si="13"/>
        <v>0.56179360329186345</v>
      </c>
      <c r="N17" s="89">
        <f t="shared" si="14"/>
        <v>3.4813949081721904E-5</v>
      </c>
      <c r="O17" s="93">
        <f t="shared" si="15"/>
        <v>-167673.35000000003</v>
      </c>
      <c r="P17" s="94">
        <f t="shared" si="16"/>
        <v>-0.43820639670813655</v>
      </c>
      <c r="Q17" s="82"/>
    </row>
    <row r="18" spans="2:17" s="83" customFormat="1" ht="13" x14ac:dyDescent="0.3">
      <c r="B18" s="74"/>
      <c r="C18" s="84">
        <v>40102</v>
      </c>
      <c r="D18" s="85" t="s">
        <v>29</v>
      </c>
      <c r="E18" s="86">
        <f>VLOOKUP($C18,'2023'!$C$105:$U$192,19,FALSE)</f>
        <v>110100.59</v>
      </c>
      <c r="F18" s="87">
        <f>VLOOKUP($C18,'2023'!$C$8:$U$95,19,FALSE)</f>
        <v>71935.460000000006</v>
      </c>
      <c r="G18" s="88">
        <f t="shared" si="9"/>
        <v>0.65336125810043355</v>
      </c>
      <c r="H18" s="89">
        <f t="shared" si="10"/>
        <v>1.1650221876720761E-5</v>
      </c>
      <c r="I18" s="90">
        <f t="shared" si="11"/>
        <v>-38165.12999999999</v>
      </c>
      <c r="J18" s="91">
        <f t="shared" si="12"/>
        <v>-0.3466387418995665</v>
      </c>
      <c r="K18" s="92">
        <f>VLOOKUP($C18,'2023'!$C$105:$U$192,VLOOKUP($L$4,Master!$D$9:$G$20,4,FALSE),FALSE)</f>
        <v>110100.59</v>
      </c>
      <c r="L18" s="93">
        <f>VLOOKUP($C18,'2023'!$C$8:$U$95,VLOOKUP($L$4,Master!$D$9:$G$20,4,FALSE),FALSE)</f>
        <v>71935.460000000006</v>
      </c>
      <c r="M18" s="93">
        <f t="shared" si="13"/>
        <v>0.65336125810043355</v>
      </c>
      <c r="N18" s="89">
        <f t="shared" si="14"/>
        <v>1.1650221876720761E-5</v>
      </c>
      <c r="O18" s="93">
        <f t="shared" si="15"/>
        <v>-38165.12999999999</v>
      </c>
      <c r="P18" s="94">
        <f t="shared" si="16"/>
        <v>-0.3466387418995665</v>
      </c>
      <c r="Q18" s="82"/>
    </row>
    <row r="19" spans="2:17" s="83" customFormat="1" ht="13" x14ac:dyDescent="0.3">
      <c r="B19" s="74"/>
      <c r="C19" s="84">
        <v>40103</v>
      </c>
      <c r="D19" s="85" t="s">
        <v>30</v>
      </c>
      <c r="E19" s="86">
        <f>VLOOKUP($C19,'2023'!$C$105:$U$192,19,FALSE)</f>
        <v>33350</v>
      </c>
      <c r="F19" s="87">
        <f>VLOOKUP($C19,'2023'!$C$8:$U$95,19,FALSE)</f>
        <v>20500</v>
      </c>
      <c r="G19" s="88">
        <f t="shared" si="9"/>
        <v>0.61469265367316339</v>
      </c>
      <c r="H19" s="89">
        <f t="shared" si="10"/>
        <v>3.3200531208499336E-6</v>
      </c>
      <c r="I19" s="90">
        <f t="shared" si="11"/>
        <v>-12850</v>
      </c>
      <c r="J19" s="91">
        <f t="shared" si="12"/>
        <v>-0.38530734632683661</v>
      </c>
      <c r="K19" s="92">
        <f>VLOOKUP($C19,'2023'!$C$105:$U$192,VLOOKUP($L$4,Master!$D$9:$G$20,4,FALSE),FALSE)</f>
        <v>33350</v>
      </c>
      <c r="L19" s="93">
        <f>VLOOKUP($C19,'2023'!$C$8:$U$95,VLOOKUP($L$4,Master!$D$9:$G$20,4,FALSE),FALSE)</f>
        <v>20500</v>
      </c>
      <c r="M19" s="93">
        <f t="shared" si="13"/>
        <v>0.61469265367316339</v>
      </c>
      <c r="N19" s="89">
        <f t="shared" si="14"/>
        <v>3.3200531208499336E-6</v>
      </c>
      <c r="O19" s="93">
        <f t="shared" si="15"/>
        <v>-12850</v>
      </c>
      <c r="P19" s="94">
        <f t="shared" si="16"/>
        <v>-0.38530734632683661</v>
      </c>
      <c r="Q19" s="82"/>
    </row>
    <row r="20" spans="2:17" s="83" customFormat="1" ht="13" x14ac:dyDescent="0.3">
      <c r="B20" s="74"/>
      <c r="C20" s="84">
        <v>40105</v>
      </c>
      <c r="D20" s="85" t="s">
        <v>31</v>
      </c>
      <c r="E20" s="86">
        <f>VLOOKUP($C20,'2023'!$C$105:$U$192,19,FALSE)</f>
        <v>30283.490000000005</v>
      </c>
      <c r="F20" s="87">
        <f>VLOOKUP($C20,'2023'!$C$8:$U$95,19,FALSE)</f>
        <v>22355.64</v>
      </c>
      <c r="G20" s="88">
        <f t="shared" si="9"/>
        <v>0.73821214133509694</v>
      </c>
      <c r="H20" s="89">
        <f t="shared" si="10"/>
        <v>3.6205810902730541E-6</v>
      </c>
      <c r="I20" s="90">
        <f t="shared" si="11"/>
        <v>-7927.8500000000058</v>
      </c>
      <c r="J20" s="91">
        <f t="shared" si="12"/>
        <v>-0.26178785866490306</v>
      </c>
      <c r="K20" s="92">
        <f>VLOOKUP($C20,'2023'!$C$105:$U$192,VLOOKUP($L$4,Master!$D$9:$G$20,4,FALSE),FALSE)</f>
        <v>30283.490000000005</v>
      </c>
      <c r="L20" s="93">
        <f>VLOOKUP($C20,'2023'!$C$8:$U$95,VLOOKUP($L$4,Master!$D$9:$G$20,4,FALSE),FALSE)</f>
        <v>22355.64</v>
      </c>
      <c r="M20" s="93">
        <f t="shared" si="13"/>
        <v>0.73821214133509694</v>
      </c>
      <c r="N20" s="89">
        <f t="shared" si="14"/>
        <v>3.6205810902730541E-6</v>
      </c>
      <c r="O20" s="93">
        <f t="shared" si="15"/>
        <v>-7927.8500000000058</v>
      </c>
      <c r="P20" s="94">
        <f t="shared" si="16"/>
        <v>-0.26178785866490306</v>
      </c>
      <c r="Q20" s="82"/>
    </row>
    <row r="21" spans="2:17" s="83" customFormat="1" ht="13" x14ac:dyDescent="0.3">
      <c r="B21" s="74"/>
      <c r="C21" s="84">
        <v>40116</v>
      </c>
      <c r="D21" s="85" t="s">
        <v>32</v>
      </c>
      <c r="E21" s="86">
        <f>VLOOKUP($C21,'2023'!$C$105:$U$192,19,FALSE)</f>
        <v>2522.9199999999996</v>
      </c>
      <c r="F21" s="87">
        <f>VLOOKUP($C21,'2023'!$C$8:$U$95,19,FALSE)</f>
        <v>0</v>
      </c>
      <c r="G21" s="88">
        <f t="shared" si="9"/>
        <v>0</v>
      </c>
      <c r="H21" s="89">
        <f t="shared" si="10"/>
        <v>0</v>
      </c>
      <c r="I21" s="90">
        <f t="shared" si="11"/>
        <v>-2522.9199999999996</v>
      </c>
      <c r="J21" s="91">
        <f t="shared" si="12"/>
        <v>-1</v>
      </c>
      <c r="K21" s="92">
        <f>VLOOKUP($C21,'2023'!$C$105:$U$192,VLOOKUP($L$4,Master!$D$9:$G$20,4,FALSE),FALSE)</f>
        <v>2522.9199999999996</v>
      </c>
      <c r="L21" s="93">
        <f>VLOOKUP($C21,'2023'!$C$8:$U$95,VLOOKUP($L$4,Master!$D$9:$G$20,4,FALSE),FALSE)</f>
        <v>0</v>
      </c>
      <c r="M21" s="93">
        <f t="shared" si="13"/>
        <v>0</v>
      </c>
      <c r="N21" s="89">
        <f t="shared" si="14"/>
        <v>0</v>
      </c>
      <c r="O21" s="93">
        <f t="shared" si="15"/>
        <v>-2522.9199999999996</v>
      </c>
      <c r="P21" s="94">
        <f t="shared" si="16"/>
        <v>-1</v>
      </c>
      <c r="Q21" s="82"/>
    </row>
    <row r="22" spans="2:17" s="83" customFormat="1" ht="13" x14ac:dyDescent="0.3">
      <c r="B22" s="74"/>
      <c r="C22" s="84">
        <v>40122</v>
      </c>
      <c r="D22" s="85" t="s">
        <v>33</v>
      </c>
      <c r="E22" s="86">
        <f>VLOOKUP($C22,'2023'!$C$105:$U$192,19,FALSE)</f>
        <v>933.33</v>
      </c>
      <c r="F22" s="87">
        <f>VLOOKUP($C22,'2023'!$C$8:$U$95,19,FALSE)</f>
        <v>0</v>
      </c>
      <c r="G22" s="88">
        <f t="shared" si="9"/>
        <v>0</v>
      </c>
      <c r="H22" s="89">
        <f t="shared" si="10"/>
        <v>0</v>
      </c>
      <c r="I22" s="90">
        <f t="shared" si="11"/>
        <v>-933.33</v>
      </c>
      <c r="J22" s="91">
        <f t="shared" si="12"/>
        <v>-1</v>
      </c>
      <c r="K22" s="92">
        <f>VLOOKUP($C22,'2023'!$C$105:$U$192,VLOOKUP($L$4,Master!$D$9:$G$20,4,FALSE),FALSE)</f>
        <v>933.33</v>
      </c>
      <c r="L22" s="93">
        <f>VLOOKUP($C22,'2023'!$C$8:$U$95,VLOOKUP($L$4,Master!$D$9:$G$20,4,FALSE),FALSE)</f>
        <v>0</v>
      </c>
      <c r="M22" s="93">
        <f t="shared" si="13"/>
        <v>0</v>
      </c>
      <c r="N22" s="89">
        <f t="shared" si="14"/>
        <v>0</v>
      </c>
      <c r="O22" s="93">
        <f t="shared" si="15"/>
        <v>-933.33</v>
      </c>
      <c r="P22" s="94">
        <f t="shared" si="16"/>
        <v>-1</v>
      </c>
      <c r="Q22" s="82"/>
    </row>
    <row r="23" spans="2:17" s="83" customFormat="1" ht="13" x14ac:dyDescent="0.3">
      <c r="B23" s="74"/>
      <c r="C23" s="84">
        <v>40201</v>
      </c>
      <c r="D23" s="85" t="s">
        <v>34</v>
      </c>
      <c r="E23" s="86">
        <f>VLOOKUP($C23,'2023'!$C$105:$U$192,19,FALSE)</f>
        <v>139695.32999999999</v>
      </c>
      <c r="F23" s="87">
        <f>VLOOKUP($C23,'2023'!$C$8:$U$95,19,FALSE)</f>
        <v>116573.51</v>
      </c>
      <c r="G23" s="88">
        <f t="shared" si="9"/>
        <v>0.83448394445254548</v>
      </c>
      <c r="H23" s="89">
        <f t="shared" si="10"/>
        <v>1.8879524179703949E-5</v>
      </c>
      <c r="I23" s="90">
        <f t="shared" si="11"/>
        <v>-23121.819999999992</v>
      </c>
      <c r="J23" s="91">
        <f t="shared" si="12"/>
        <v>-0.16551605554745455</v>
      </c>
      <c r="K23" s="92">
        <f>VLOOKUP($C23,'2023'!$C$105:$U$192,VLOOKUP($L$4,Master!$D$9:$G$20,4,FALSE),FALSE)</f>
        <v>139695.32999999999</v>
      </c>
      <c r="L23" s="93">
        <f>VLOOKUP($C23,'2023'!$C$8:$U$95,VLOOKUP($L$4,Master!$D$9:$G$20,4,FALSE),FALSE)</f>
        <v>116573.51</v>
      </c>
      <c r="M23" s="93">
        <f t="shared" si="13"/>
        <v>0.83448394445254548</v>
      </c>
      <c r="N23" s="89">
        <f t="shared" si="14"/>
        <v>1.8879524179703949E-5</v>
      </c>
      <c r="O23" s="93">
        <f t="shared" si="15"/>
        <v>-23121.819999999992</v>
      </c>
      <c r="P23" s="94">
        <f t="shared" si="16"/>
        <v>-0.16551605554745455</v>
      </c>
      <c r="Q23" s="82"/>
    </row>
    <row r="24" spans="2:17" s="83" customFormat="1" ht="13" x14ac:dyDescent="0.3">
      <c r="B24" s="74"/>
      <c r="C24" s="84">
        <v>40202</v>
      </c>
      <c r="D24" s="85" t="s">
        <v>35</v>
      </c>
      <c r="E24" s="86">
        <f>VLOOKUP($C24,'2023'!$C$105:$U$192,19,FALSE)</f>
        <v>1032367.9200000003</v>
      </c>
      <c r="F24" s="87">
        <f>VLOOKUP($C24,'2023'!$C$8:$U$95,19,FALSE)</f>
        <v>542257.44999999984</v>
      </c>
      <c r="G24" s="88">
        <f t="shared" si="9"/>
        <v>0.52525600563024055</v>
      </c>
      <c r="H24" s="89">
        <f t="shared" si="10"/>
        <v>8.7820660447640312E-5</v>
      </c>
      <c r="I24" s="90">
        <f t="shared" si="11"/>
        <v>-490110.47000000044</v>
      </c>
      <c r="J24" s="91">
        <f t="shared" si="12"/>
        <v>-0.4747439943697595</v>
      </c>
      <c r="K24" s="92">
        <f>VLOOKUP($C24,'2023'!$C$105:$U$192,VLOOKUP($L$4,Master!$D$9:$G$20,4,FALSE),FALSE)</f>
        <v>1032367.9200000003</v>
      </c>
      <c r="L24" s="93">
        <f>VLOOKUP($C24,'2023'!$C$8:$U$95,VLOOKUP($L$4,Master!$D$9:$G$20,4,FALSE),FALSE)</f>
        <v>542257.44999999984</v>
      </c>
      <c r="M24" s="93">
        <f t="shared" si="13"/>
        <v>0.52525600563024055</v>
      </c>
      <c r="N24" s="89">
        <f t="shared" si="14"/>
        <v>8.7820660447640312E-5</v>
      </c>
      <c r="O24" s="93">
        <f t="shared" si="15"/>
        <v>-490110.47000000044</v>
      </c>
      <c r="P24" s="94">
        <f t="shared" si="16"/>
        <v>-0.4747439943697595</v>
      </c>
      <c r="Q24" s="82"/>
    </row>
    <row r="25" spans="2:17" s="83" customFormat="1" ht="13" x14ac:dyDescent="0.3">
      <c r="B25" s="74"/>
      <c r="C25" s="84">
        <v>40204</v>
      </c>
      <c r="D25" s="85" t="s">
        <v>36</v>
      </c>
      <c r="E25" s="86">
        <f>VLOOKUP($C25,'2023'!$C$105:$U$192,19,FALSE)</f>
        <v>32264.850000000002</v>
      </c>
      <c r="F25" s="87">
        <f>VLOOKUP($C25,'2023'!$C$8:$U$95,19,FALSE)</f>
        <v>10212.49</v>
      </c>
      <c r="G25" s="88">
        <f t="shared" si="9"/>
        <v>0.31652060988970965</v>
      </c>
      <c r="H25" s="89">
        <f t="shared" si="10"/>
        <v>1.6539516729828653E-6</v>
      </c>
      <c r="I25" s="90">
        <f t="shared" si="11"/>
        <v>-22052.36</v>
      </c>
      <c r="J25" s="91">
        <f t="shared" si="12"/>
        <v>-0.68347939011029024</v>
      </c>
      <c r="K25" s="92">
        <f>VLOOKUP($C25,'2023'!$C$105:$U$192,VLOOKUP($L$4,Master!$D$9:$G$20,4,FALSE),FALSE)</f>
        <v>32264.850000000002</v>
      </c>
      <c r="L25" s="93">
        <f>VLOOKUP($C25,'2023'!$C$8:$U$95,VLOOKUP($L$4,Master!$D$9:$G$20,4,FALSE),FALSE)</f>
        <v>10212.49</v>
      </c>
      <c r="M25" s="93">
        <f t="shared" si="13"/>
        <v>0.31652060988970965</v>
      </c>
      <c r="N25" s="89">
        <f t="shared" si="14"/>
        <v>1.6539516729828653E-6</v>
      </c>
      <c r="O25" s="93">
        <f t="shared" si="15"/>
        <v>-22052.36</v>
      </c>
      <c r="P25" s="94">
        <f t="shared" si="16"/>
        <v>-0.68347939011029024</v>
      </c>
      <c r="Q25" s="82"/>
    </row>
    <row r="26" spans="2:17" s="83" customFormat="1" ht="13" x14ac:dyDescent="0.3">
      <c r="B26" s="74"/>
      <c r="C26" s="84">
        <v>40301</v>
      </c>
      <c r="D26" s="85" t="s">
        <v>37</v>
      </c>
      <c r="E26" s="86">
        <f>VLOOKUP($C26,'2023'!$C$105:$U$192,19,FALSE)</f>
        <v>12676830.169999994</v>
      </c>
      <c r="F26" s="87">
        <f>VLOOKUP($C26,'2023'!$C$8:$U$95,19,FALSE)</f>
        <v>6423218.3999999939</v>
      </c>
      <c r="G26" s="88">
        <f t="shared" si="9"/>
        <v>0.50668963091425534</v>
      </c>
      <c r="H26" s="89">
        <f t="shared" si="10"/>
        <v>1.0402646973083267E-3</v>
      </c>
      <c r="I26" s="90">
        <f t="shared" si="11"/>
        <v>-6253611.7700000005</v>
      </c>
      <c r="J26" s="91">
        <f t="shared" si="12"/>
        <v>-0.49331036908574466</v>
      </c>
      <c r="K26" s="92">
        <f>VLOOKUP($C26,'2023'!$C$105:$U$192,VLOOKUP($L$4,Master!$D$9:$G$20,4,FALSE),FALSE)</f>
        <v>12676830.169999994</v>
      </c>
      <c r="L26" s="93">
        <f>VLOOKUP($C26,'2023'!$C$8:$U$95,VLOOKUP($L$4,Master!$D$9:$G$20,4,FALSE),FALSE)</f>
        <v>6423218.3999999939</v>
      </c>
      <c r="M26" s="93">
        <f t="shared" si="13"/>
        <v>0.50668963091425534</v>
      </c>
      <c r="N26" s="89">
        <f t="shared" si="14"/>
        <v>1.0402646973083267E-3</v>
      </c>
      <c r="O26" s="93">
        <f t="shared" si="15"/>
        <v>-6253611.7700000005</v>
      </c>
      <c r="P26" s="94">
        <f t="shared" si="16"/>
        <v>-0.49331036908574466</v>
      </c>
      <c r="Q26" s="82"/>
    </row>
    <row r="27" spans="2:17" s="83" customFormat="1" ht="13" x14ac:dyDescent="0.3">
      <c r="B27" s="74"/>
      <c r="C27" s="84">
        <v>40401</v>
      </c>
      <c r="D27" s="85" t="s">
        <v>38</v>
      </c>
      <c r="E27" s="86">
        <f>VLOOKUP($C27,'2023'!$C$105:$U$192,19,FALSE)</f>
        <v>6143463.8000000017</v>
      </c>
      <c r="F27" s="87">
        <f>VLOOKUP($C27,'2023'!$C$8:$U$95,19,FALSE)</f>
        <v>2730721.2400000012</v>
      </c>
      <c r="G27" s="88">
        <f t="shared" si="9"/>
        <v>0.44449211859928278</v>
      </c>
      <c r="H27" s="89">
        <f t="shared" si="10"/>
        <v>4.422507109772295E-4</v>
      </c>
      <c r="I27" s="90">
        <f t="shared" si="11"/>
        <v>-3412742.5600000005</v>
      </c>
      <c r="J27" s="91">
        <f t="shared" si="12"/>
        <v>-0.55550788140071727</v>
      </c>
      <c r="K27" s="92">
        <f>VLOOKUP($C27,'2023'!$C$105:$U$192,VLOOKUP($L$4,Master!$D$9:$G$20,4,FALSE),FALSE)</f>
        <v>6143463.8000000017</v>
      </c>
      <c r="L27" s="93">
        <f>VLOOKUP($C27,'2023'!$C$8:$U$95,VLOOKUP($L$4,Master!$D$9:$G$20,4,FALSE),FALSE)</f>
        <v>2730721.2400000012</v>
      </c>
      <c r="M27" s="93">
        <f t="shared" si="13"/>
        <v>0.44449211859928278</v>
      </c>
      <c r="N27" s="89">
        <f t="shared" si="14"/>
        <v>4.422507109772295E-4</v>
      </c>
      <c r="O27" s="93">
        <f t="shared" si="15"/>
        <v>-3412742.5600000005</v>
      </c>
      <c r="P27" s="94">
        <f t="shared" si="16"/>
        <v>-0.55550788140071727</v>
      </c>
      <c r="Q27" s="82"/>
    </row>
    <row r="28" spans="2:17" s="83" customFormat="1" ht="13" x14ac:dyDescent="0.3">
      <c r="B28" s="74"/>
      <c r="C28" s="84">
        <v>40402</v>
      </c>
      <c r="D28" s="85" t="s">
        <v>39</v>
      </c>
      <c r="E28" s="86">
        <f>VLOOKUP($C28,'2023'!$C$105:$U$192,19,FALSE)</f>
        <v>41264.560000000005</v>
      </c>
      <c r="F28" s="87">
        <f>VLOOKUP($C28,'2023'!$C$8:$U$95,19,FALSE)</f>
        <v>24702.109999999997</v>
      </c>
      <c r="G28" s="88">
        <f t="shared" si="9"/>
        <v>0.59862773285356718</v>
      </c>
      <c r="H28" s="89">
        <f t="shared" si="10"/>
        <v>4.0006008486379683E-6</v>
      </c>
      <c r="I28" s="90">
        <f t="shared" si="11"/>
        <v>-16562.450000000008</v>
      </c>
      <c r="J28" s="91">
        <f t="shared" si="12"/>
        <v>-0.40137226714643282</v>
      </c>
      <c r="K28" s="92">
        <f>VLOOKUP($C28,'2023'!$C$105:$U$192,VLOOKUP($L$4,Master!$D$9:$G$20,4,FALSE),FALSE)</f>
        <v>41264.560000000005</v>
      </c>
      <c r="L28" s="93">
        <f>VLOOKUP($C28,'2023'!$C$8:$U$95,VLOOKUP($L$4,Master!$D$9:$G$20,4,FALSE),FALSE)</f>
        <v>24702.109999999997</v>
      </c>
      <c r="M28" s="93">
        <f t="shared" si="13"/>
        <v>0.59862773285356718</v>
      </c>
      <c r="N28" s="89">
        <f t="shared" si="14"/>
        <v>4.0006008486379683E-6</v>
      </c>
      <c r="O28" s="93">
        <f t="shared" si="15"/>
        <v>-16562.450000000008</v>
      </c>
      <c r="P28" s="94">
        <f t="shared" si="16"/>
        <v>-0.40137226714643282</v>
      </c>
      <c r="Q28" s="82"/>
    </row>
    <row r="29" spans="2:17" s="83" customFormat="1" ht="13" x14ac:dyDescent="0.3">
      <c r="B29" s="74"/>
      <c r="C29" s="84">
        <v>40501</v>
      </c>
      <c r="D29" s="85" t="s">
        <v>1</v>
      </c>
      <c r="E29" s="86">
        <f>VLOOKUP($C29,'2023'!$C$105:$U$192,19,FALSE)</f>
        <v>44334389.329999976</v>
      </c>
      <c r="F29" s="87">
        <f>VLOOKUP($C29,'2023'!$C$8:$U$95,19,FALSE)</f>
        <v>36410754.12000002</v>
      </c>
      <c r="G29" s="88">
        <f t="shared" si="9"/>
        <v>0.82127564336071213</v>
      </c>
      <c r="H29" s="89">
        <f t="shared" si="10"/>
        <v>5.8968603828588118E-3</v>
      </c>
      <c r="I29" s="90">
        <f t="shared" si="11"/>
        <v>-7923635.2099999562</v>
      </c>
      <c r="J29" s="91">
        <f t="shared" si="12"/>
        <v>-0.1787243566392879</v>
      </c>
      <c r="K29" s="92">
        <f>VLOOKUP($C29,'2023'!$C$105:$U$192,VLOOKUP($L$4,Master!$D$9:$G$20,4,FALSE),FALSE)</f>
        <v>44334389.329999976</v>
      </c>
      <c r="L29" s="93">
        <f>VLOOKUP($C29,'2023'!$C$8:$U$95,VLOOKUP($L$4,Master!$D$9:$G$20,4,FALSE),FALSE)</f>
        <v>36410754.12000002</v>
      </c>
      <c r="M29" s="93">
        <f t="shared" si="13"/>
        <v>0.82127564336071213</v>
      </c>
      <c r="N29" s="89">
        <f t="shared" si="14"/>
        <v>5.8968603828588118E-3</v>
      </c>
      <c r="O29" s="93">
        <f t="shared" si="15"/>
        <v>-7923635.2099999562</v>
      </c>
      <c r="P29" s="94">
        <f t="shared" si="16"/>
        <v>-0.1787243566392879</v>
      </c>
      <c r="Q29" s="82"/>
    </row>
    <row r="30" spans="2:17" s="83" customFormat="1" ht="13" x14ac:dyDescent="0.3">
      <c r="B30" s="74"/>
      <c r="C30" s="84">
        <v>40510</v>
      </c>
      <c r="D30" s="85" t="s">
        <v>40</v>
      </c>
      <c r="E30" s="86">
        <f>VLOOKUP($C30,'2023'!$C$105:$U$192,19,FALSE)</f>
        <v>215505.72</v>
      </c>
      <c r="F30" s="87">
        <f>VLOOKUP($C30,'2023'!$C$8:$U$95,19,FALSE)</f>
        <v>97401.420000000013</v>
      </c>
      <c r="G30" s="88">
        <f t="shared" si="9"/>
        <v>0.45196675058091274</v>
      </c>
      <c r="H30" s="89">
        <f t="shared" si="10"/>
        <v>1.5774531143717812E-5</v>
      </c>
      <c r="I30" s="90">
        <f t="shared" si="11"/>
        <v>-118104.29999999999</v>
      </c>
      <c r="J30" s="91">
        <f t="shared" si="12"/>
        <v>-0.54803324941908726</v>
      </c>
      <c r="K30" s="92">
        <f>VLOOKUP($C30,'2023'!$C$105:$U$192,VLOOKUP($L$4,Master!$D$9:$G$20,4,FALSE),FALSE)</f>
        <v>215505.72</v>
      </c>
      <c r="L30" s="93">
        <f>VLOOKUP($C30,'2023'!$C$8:$U$95,VLOOKUP($L$4,Master!$D$9:$G$20,4,FALSE),FALSE)</f>
        <v>97401.420000000013</v>
      </c>
      <c r="M30" s="93">
        <f t="shared" si="13"/>
        <v>0.45196675058091274</v>
      </c>
      <c r="N30" s="89">
        <f t="shared" si="14"/>
        <v>1.5774531143717812E-5</v>
      </c>
      <c r="O30" s="93">
        <f t="shared" si="15"/>
        <v>-118104.29999999999</v>
      </c>
      <c r="P30" s="94">
        <f t="shared" si="16"/>
        <v>-0.54803324941908726</v>
      </c>
      <c r="Q30" s="82"/>
    </row>
    <row r="31" spans="2:17" s="83" customFormat="1" ht="13" x14ac:dyDescent="0.3">
      <c r="B31" s="74"/>
      <c r="C31" s="84">
        <v>40514</v>
      </c>
      <c r="D31" s="85" t="s">
        <v>41</v>
      </c>
      <c r="E31" s="86">
        <f>VLOOKUP($C31,'2023'!$C$105:$U$192,19,FALSE)</f>
        <v>34045.81</v>
      </c>
      <c r="F31" s="87">
        <f>VLOOKUP($C31,'2023'!$C$8:$U$95,19,FALSE)</f>
        <v>11837.41</v>
      </c>
      <c r="G31" s="88">
        <f t="shared" si="9"/>
        <v>0.34769065561959023</v>
      </c>
      <c r="H31" s="89">
        <f t="shared" si="10"/>
        <v>1.9171136591844007E-6</v>
      </c>
      <c r="I31" s="90">
        <f t="shared" si="11"/>
        <v>-22208.399999999998</v>
      </c>
      <c r="J31" s="91">
        <f t="shared" si="12"/>
        <v>-0.65230934438040977</v>
      </c>
      <c r="K31" s="92">
        <f>VLOOKUP($C31,'2023'!$C$105:$U$192,VLOOKUP($L$4,Master!$D$9:$G$20,4,FALSE),FALSE)</f>
        <v>34045.81</v>
      </c>
      <c r="L31" s="93">
        <f>VLOOKUP($C31,'2023'!$C$8:$U$95,VLOOKUP($L$4,Master!$D$9:$G$20,4,FALSE),FALSE)</f>
        <v>11837.41</v>
      </c>
      <c r="M31" s="93">
        <f t="shared" si="13"/>
        <v>0.34769065561959023</v>
      </c>
      <c r="N31" s="89">
        <f t="shared" si="14"/>
        <v>1.9171136591844007E-6</v>
      </c>
      <c r="O31" s="93">
        <f t="shared" si="15"/>
        <v>-22208.399999999998</v>
      </c>
      <c r="P31" s="94">
        <f t="shared" si="16"/>
        <v>-0.65230934438040977</v>
      </c>
      <c r="Q31" s="82"/>
    </row>
    <row r="32" spans="2:17" s="83" customFormat="1" ht="13" x14ac:dyDescent="0.3">
      <c r="B32" s="74"/>
      <c r="C32" s="84">
        <v>40515</v>
      </c>
      <c r="D32" s="85" t="s">
        <v>42</v>
      </c>
      <c r="E32" s="86">
        <f>VLOOKUP($C32,'2023'!$C$105:$U$192,19,FALSE)</f>
        <v>76929.170000000013</v>
      </c>
      <c r="F32" s="87">
        <f>VLOOKUP($C32,'2023'!$C$8:$U$95,19,FALSE)</f>
        <v>46075.960000000006</v>
      </c>
      <c r="G32" s="88">
        <f t="shared" si="9"/>
        <v>0.59894003795959316</v>
      </c>
      <c r="H32" s="89">
        <f t="shared" si="10"/>
        <v>7.4621773070320359E-6</v>
      </c>
      <c r="I32" s="90">
        <f t="shared" si="11"/>
        <v>-30853.210000000006</v>
      </c>
      <c r="J32" s="91">
        <f t="shared" si="12"/>
        <v>-0.40105996204040678</v>
      </c>
      <c r="K32" s="92">
        <f>VLOOKUP($C32,'2023'!$C$105:$U$192,VLOOKUP($L$4,Master!$D$9:$G$20,4,FALSE),FALSE)</f>
        <v>76929.170000000013</v>
      </c>
      <c r="L32" s="93">
        <f>VLOOKUP($C32,'2023'!$C$8:$U$95,VLOOKUP($L$4,Master!$D$9:$G$20,4,FALSE),FALSE)</f>
        <v>46075.960000000006</v>
      </c>
      <c r="M32" s="93">
        <f t="shared" si="13"/>
        <v>0.59894003795959316</v>
      </c>
      <c r="N32" s="89">
        <f t="shared" si="14"/>
        <v>7.4621773070320359E-6</v>
      </c>
      <c r="O32" s="93">
        <f t="shared" si="15"/>
        <v>-30853.210000000006</v>
      </c>
      <c r="P32" s="94">
        <f t="shared" si="16"/>
        <v>-0.40105996204040678</v>
      </c>
      <c r="Q32" s="82"/>
    </row>
    <row r="33" spans="2:17" s="83" customFormat="1" ht="13" x14ac:dyDescent="0.3">
      <c r="B33" s="74"/>
      <c r="C33" s="84">
        <v>40516</v>
      </c>
      <c r="D33" s="85" t="s">
        <v>43</v>
      </c>
      <c r="E33" s="86">
        <f>VLOOKUP($C33,'2023'!$C$105:$U$192,19,FALSE)</f>
        <v>60185.260000000009</v>
      </c>
      <c r="F33" s="87">
        <f>VLOOKUP($C33,'2023'!$C$8:$U$95,19,FALSE)</f>
        <v>30178.740000000005</v>
      </c>
      <c r="G33" s="88">
        <f t="shared" si="9"/>
        <v>0.50143074899069973</v>
      </c>
      <c r="H33" s="89">
        <f t="shared" si="10"/>
        <v>4.8875619473326219E-6</v>
      </c>
      <c r="I33" s="90">
        <f t="shared" si="11"/>
        <v>-30006.520000000004</v>
      </c>
      <c r="J33" s="91">
        <f t="shared" si="12"/>
        <v>-0.49856925100930027</v>
      </c>
      <c r="K33" s="92">
        <f>VLOOKUP($C33,'2023'!$C$105:$U$192,VLOOKUP($L$4,Master!$D$9:$G$20,4,FALSE),FALSE)</f>
        <v>60185.260000000009</v>
      </c>
      <c r="L33" s="93">
        <f>VLOOKUP($C33,'2023'!$C$8:$U$95,VLOOKUP($L$4,Master!$D$9:$G$20,4,FALSE),FALSE)</f>
        <v>30178.740000000005</v>
      </c>
      <c r="M33" s="93">
        <f t="shared" si="13"/>
        <v>0.50143074899069973</v>
      </c>
      <c r="N33" s="89">
        <f t="shared" si="14"/>
        <v>4.8875619473326219E-6</v>
      </c>
      <c r="O33" s="93">
        <f t="shared" si="15"/>
        <v>-30006.520000000004</v>
      </c>
      <c r="P33" s="94">
        <f t="shared" si="16"/>
        <v>-0.49856925100930027</v>
      </c>
      <c r="Q33" s="82"/>
    </row>
    <row r="34" spans="2:17" s="83" customFormat="1" ht="13" x14ac:dyDescent="0.3">
      <c r="B34" s="74"/>
      <c r="C34" s="84">
        <v>40519</v>
      </c>
      <c r="D34" s="85" t="s">
        <v>46</v>
      </c>
      <c r="E34" s="86">
        <f>VLOOKUP($C34,'2023'!$C$105:$U$192,19,FALSE)</f>
        <v>2393528.5899999989</v>
      </c>
      <c r="F34" s="87">
        <f>VLOOKUP($C34,'2023'!$C$8:$U$95,19,FALSE)</f>
        <v>369004.75000000006</v>
      </c>
      <c r="G34" s="88">
        <f t="shared" si="9"/>
        <v>0.15416768011114512</v>
      </c>
      <c r="H34" s="89">
        <f t="shared" si="10"/>
        <v>5.9761725455899989E-5</v>
      </c>
      <c r="I34" s="90">
        <f t="shared" si="11"/>
        <v>-2024523.8399999989</v>
      </c>
      <c r="J34" s="91">
        <f t="shared" si="12"/>
        <v>-0.84583231988885488</v>
      </c>
      <c r="K34" s="92">
        <f>VLOOKUP($C34,'2023'!$C$105:$U$192,VLOOKUP($L$4,Master!$D$9:$G$20,4,FALSE),FALSE)</f>
        <v>2393528.5899999989</v>
      </c>
      <c r="L34" s="93">
        <f>VLOOKUP($C34,'2023'!$C$8:$U$95,VLOOKUP($L$4,Master!$D$9:$G$20,4,FALSE),FALSE)</f>
        <v>369004.75000000006</v>
      </c>
      <c r="M34" s="93">
        <f t="shared" si="13"/>
        <v>0.15416768011114512</v>
      </c>
      <c r="N34" s="89">
        <f t="shared" si="14"/>
        <v>5.9761725455899989E-5</v>
      </c>
      <c r="O34" s="93">
        <f t="shared" si="15"/>
        <v>-2024523.8399999989</v>
      </c>
      <c r="P34" s="94">
        <f t="shared" si="16"/>
        <v>-0.84583231988885488</v>
      </c>
      <c r="Q34" s="82"/>
    </row>
    <row r="35" spans="2:17" s="83" customFormat="1" ht="13" x14ac:dyDescent="0.3">
      <c r="B35" s="74"/>
      <c r="C35" s="84">
        <v>40520</v>
      </c>
      <c r="D35" s="85" t="s">
        <v>47</v>
      </c>
      <c r="E35" s="86">
        <f>VLOOKUP($C35,'2023'!$C$105:$U$192,19,FALSE)</f>
        <v>1504396.5400000007</v>
      </c>
      <c r="F35" s="87">
        <f>VLOOKUP($C35,'2023'!$C$8:$U$95,19,FALSE)</f>
        <v>998259.40000000072</v>
      </c>
      <c r="G35" s="88">
        <f t="shared" si="9"/>
        <v>0.66356135065293376</v>
      </c>
      <c r="H35" s="89">
        <f t="shared" si="10"/>
        <v>1.6167191397013583E-4</v>
      </c>
      <c r="I35" s="90">
        <f t="shared" si="11"/>
        <v>-506137.14</v>
      </c>
      <c r="J35" s="91">
        <f t="shared" si="12"/>
        <v>-0.3364386493470663</v>
      </c>
      <c r="K35" s="92">
        <f>VLOOKUP($C35,'2023'!$C$105:$U$192,VLOOKUP($L$4,Master!$D$9:$G$20,4,FALSE),FALSE)</f>
        <v>1504396.5400000007</v>
      </c>
      <c r="L35" s="93">
        <f>VLOOKUP($C35,'2023'!$C$8:$U$95,VLOOKUP($L$4,Master!$D$9:$G$20,4,FALSE),FALSE)</f>
        <v>998259.40000000072</v>
      </c>
      <c r="M35" s="93">
        <f t="shared" si="13"/>
        <v>0.66356135065293376</v>
      </c>
      <c r="N35" s="89">
        <f t="shared" si="14"/>
        <v>1.6167191397013583E-4</v>
      </c>
      <c r="O35" s="93">
        <f t="shared" si="15"/>
        <v>-506137.14</v>
      </c>
      <c r="P35" s="94">
        <f t="shared" si="16"/>
        <v>-0.3364386493470663</v>
      </c>
      <c r="Q35" s="82"/>
    </row>
    <row r="36" spans="2:17" s="83" customFormat="1" ht="13" x14ac:dyDescent="0.3">
      <c r="B36" s="74"/>
      <c r="C36" s="84">
        <v>40601</v>
      </c>
      <c r="D36" s="85" t="s">
        <v>48</v>
      </c>
      <c r="E36" s="86">
        <f>VLOOKUP($C36,'2023'!$C$105:$U$192,19,FALSE)</f>
        <v>1716786.9900000012</v>
      </c>
      <c r="F36" s="87">
        <f>VLOOKUP($C36,'2023'!$C$8:$U$95,19,FALSE)</f>
        <v>760031.2</v>
      </c>
      <c r="G36" s="88">
        <f t="shared" si="9"/>
        <v>0.4427055915655555</v>
      </c>
      <c r="H36" s="89">
        <f t="shared" si="10"/>
        <v>1.2308994914650342E-4</v>
      </c>
      <c r="I36" s="90">
        <f t="shared" si="11"/>
        <v>-956755.7900000012</v>
      </c>
      <c r="J36" s="91">
        <f t="shared" si="12"/>
        <v>-0.55729440843444444</v>
      </c>
      <c r="K36" s="92">
        <f>VLOOKUP($C36,'2023'!$C$105:$U$192,VLOOKUP($L$4,Master!$D$9:$G$20,4,FALSE),FALSE)</f>
        <v>1716786.9900000012</v>
      </c>
      <c r="L36" s="93">
        <f>VLOOKUP($C36,'2023'!$C$8:$U$95,VLOOKUP($L$4,Master!$D$9:$G$20,4,FALSE),FALSE)</f>
        <v>760031.2</v>
      </c>
      <c r="M36" s="93">
        <f t="shared" si="13"/>
        <v>0.4427055915655555</v>
      </c>
      <c r="N36" s="89">
        <f t="shared" si="14"/>
        <v>1.2308994914650342E-4</v>
      </c>
      <c r="O36" s="93">
        <f t="shared" si="15"/>
        <v>-956755.7900000012</v>
      </c>
      <c r="P36" s="94">
        <f t="shared" si="16"/>
        <v>-0.55729440843444444</v>
      </c>
      <c r="Q36" s="82"/>
    </row>
    <row r="37" spans="2:17" s="83" customFormat="1" ht="13" x14ac:dyDescent="0.3">
      <c r="B37" s="74"/>
      <c r="C37" s="84">
        <v>40603</v>
      </c>
      <c r="D37" s="85" t="s">
        <v>49</v>
      </c>
      <c r="E37" s="86">
        <f>VLOOKUP($C37,'2023'!$C$105:$U$192,19,FALSE)</f>
        <v>27043.649999999994</v>
      </c>
      <c r="F37" s="87">
        <f>VLOOKUP($C37,'2023'!$C$8:$U$95,19,FALSE)</f>
        <v>10405.250000000002</v>
      </c>
      <c r="G37" s="88">
        <f t="shared" si="9"/>
        <v>0.38475760483514632</v>
      </c>
      <c r="H37" s="89">
        <f t="shared" si="10"/>
        <v>1.6851698895475013E-6</v>
      </c>
      <c r="I37" s="90">
        <f t="shared" si="11"/>
        <v>-16638.399999999994</v>
      </c>
      <c r="J37" s="91">
        <f t="shared" si="12"/>
        <v>-0.61524239516485379</v>
      </c>
      <c r="K37" s="92">
        <f>VLOOKUP($C37,'2023'!$C$105:$U$192,VLOOKUP($L$4,Master!$D$9:$G$20,4,FALSE),FALSE)</f>
        <v>27043.649999999994</v>
      </c>
      <c r="L37" s="93">
        <f>VLOOKUP($C37,'2023'!$C$8:$U$95,VLOOKUP($L$4,Master!$D$9:$G$20,4,FALSE),FALSE)</f>
        <v>10405.250000000002</v>
      </c>
      <c r="M37" s="93">
        <f t="shared" si="13"/>
        <v>0.38475760483514632</v>
      </c>
      <c r="N37" s="89">
        <f t="shared" si="14"/>
        <v>1.6851698895475013E-6</v>
      </c>
      <c r="O37" s="93">
        <f t="shared" si="15"/>
        <v>-16638.399999999994</v>
      </c>
      <c r="P37" s="94">
        <f t="shared" si="16"/>
        <v>-0.61524239516485379</v>
      </c>
      <c r="Q37" s="82"/>
    </row>
    <row r="38" spans="2:17" s="83" customFormat="1" ht="13" x14ac:dyDescent="0.3">
      <c r="B38" s="74"/>
      <c r="C38" s="84">
        <v>40701</v>
      </c>
      <c r="D38" s="85" t="s">
        <v>50</v>
      </c>
      <c r="E38" s="86">
        <f>VLOOKUP($C38,'2023'!$C$105:$U$192,19,FALSE)</f>
        <v>21256478.099999987</v>
      </c>
      <c r="F38" s="87">
        <f>VLOOKUP($C38,'2023'!$C$8:$U$95,19,FALSE)</f>
        <v>15216319.630000001</v>
      </c>
      <c r="G38" s="88">
        <f t="shared" si="9"/>
        <v>0.71584387396706184</v>
      </c>
      <c r="H38" s="89">
        <f t="shared" si="10"/>
        <v>2.4643409500210542E-3</v>
      </c>
      <c r="I38" s="90">
        <f t="shared" si="11"/>
        <v>-6040158.4699999858</v>
      </c>
      <c r="J38" s="91">
        <f t="shared" si="12"/>
        <v>-0.28415612603293816</v>
      </c>
      <c r="K38" s="92">
        <f>VLOOKUP($C38,'2023'!$C$105:$U$192,VLOOKUP($L$4,Master!$D$9:$G$20,4,FALSE),FALSE)</f>
        <v>21256478.099999987</v>
      </c>
      <c r="L38" s="93">
        <f>VLOOKUP($C38,'2023'!$C$8:$U$95,VLOOKUP($L$4,Master!$D$9:$G$20,4,FALSE),FALSE)</f>
        <v>15216319.630000001</v>
      </c>
      <c r="M38" s="93">
        <f t="shared" si="13"/>
        <v>0.71584387396706184</v>
      </c>
      <c r="N38" s="89">
        <f t="shared" si="14"/>
        <v>2.4643409500210542E-3</v>
      </c>
      <c r="O38" s="93">
        <f t="shared" si="15"/>
        <v>-6040158.4699999858</v>
      </c>
      <c r="P38" s="94">
        <f t="shared" si="16"/>
        <v>-0.28415612603293816</v>
      </c>
      <c r="Q38" s="82"/>
    </row>
    <row r="39" spans="2:17" s="83" customFormat="1" ht="13" x14ac:dyDescent="0.3">
      <c r="B39" s="74"/>
      <c r="C39" s="84">
        <v>40704</v>
      </c>
      <c r="D39" s="85" t="s">
        <v>51</v>
      </c>
      <c r="E39" s="86">
        <f>VLOOKUP($C39,'2023'!$C$105:$U$192,19,FALSE)</f>
        <v>125540.48000000001</v>
      </c>
      <c r="F39" s="87">
        <f>VLOOKUP($C39,'2023'!$C$8:$U$95,19,FALSE)</f>
        <v>55612.290000000023</v>
      </c>
      <c r="G39" s="88">
        <f t="shared" si="9"/>
        <v>0.44298293267637673</v>
      </c>
      <c r="H39" s="89">
        <f t="shared" si="10"/>
        <v>9.0066222913225179E-6</v>
      </c>
      <c r="I39" s="90">
        <f t="shared" si="11"/>
        <v>-69928.189999999988</v>
      </c>
      <c r="J39" s="91">
        <f t="shared" si="12"/>
        <v>-0.55701706732362333</v>
      </c>
      <c r="K39" s="92">
        <f>VLOOKUP($C39,'2023'!$C$105:$U$192,VLOOKUP($L$4,Master!$D$9:$G$20,4,FALSE),FALSE)</f>
        <v>125540.48000000001</v>
      </c>
      <c r="L39" s="93">
        <f>VLOOKUP($C39,'2023'!$C$8:$U$95,VLOOKUP($L$4,Master!$D$9:$G$20,4,FALSE),FALSE)</f>
        <v>55612.290000000023</v>
      </c>
      <c r="M39" s="93">
        <f t="shared" si="13"/>
        <v>0.44298293267637673</v>
      </c>
      <c r="N39" s="89">
        <f t="shared" si="14"/>
        <v>9.0066222913225179E-6</v>
      </c>
      <c r="O39" s="93">
        <f t="shared" si="15"/>
        <v>-69928.189999999988</v>
      </c>
      <c r="P39" s="94">
        <f t="shared" si="16"/>
        <v>-0.55701706732362333</v>
      </c>
      <c r="Q39" s="82"/>
    </row>
    <row r="40" spans="2:17" s="83" customFormat="1" ht="13" x14ac:dyDescent="0.3">
      <c r="B40" s="74"/>
      <c r="C40" s="84">
        <v>40705</v>
      </c>
      <c r="D40" s="85" t="s">
        <v>52</v>
      </c>
      <c r="E40" s="86">
        <f>VLOOKUP($C40,'2023'!$C$105:$U$192,19,FALSE)</f>
        <v>62800.290000000008</v>
      </c>
      <c r="F40" s="87">
        <f>VLOOKUP($C40,'2023'!$C$8:$U$95,19,FALSE)</f>
        <v>31164.990000000005</v>
      </c>
      <c r="G40" s="88">
        <f t="shared" si="9"/>
        <v>0.49625551092200371</v>
      </c>
      <c r="H40" s="89">
        <f t="shared" si="10"/>
        <v>5.047288893207658E-6</v>
      </c>
      <c r="I40" s="90">
        <f t="shared" si="11"/>
        <v>-31635.300000000003</v>
      </c>
      <c r="J40" s="91">
        <f t="shared" si="12"/>
        <v>-0.50374448907799629</v>
      </c>
      <c r="K40" s="92">
        <f>VLOOKUP($C40,'2023'!$C$105:$U$192,VLOOKUP($L$4,Master!$D$9:$G$20,4,FALSE),FALSE)</f>
        <v>62800.290000000008</v>
      </c>
      <c r="L40" s="93">
        <f>VLOOKUP($C40,'2023'!$C$8:$U$95,VLOOKUP($L$4,Master!$D$9:$G$20,4,FALSE),FALSE)</f>
        <v>31164.990000000005</v>
      </c>
      <c r="M40" s="93">
        <f t="shared" si="13"/>
        <v>0.49625551092200371</v>
      </c>
      <c r="N40" s="89">
        <f t="shared" si="14"/>
        <v>5.047288893207658E-6</v>
      </c>
      <c r="O40" s="93">
        <f t="shared" si="15"/>
        <v>-31635.300000000003</v>
      </c>
      <c r="P40" s="94">
        <f t="shared" si="16"/>
        <v>-0.50374448907799629</v>
      </c>
      <c r="Q40" s="82"/>
    </row>
    <row r="41" spans="2:17" s="83" customFormat="1" ht="13" x14ac:dyDescent="0.3">
      <c r="B41" s="74"/>
      <c r="C41" s="84">
        <v>40709</v>
      </c>
      <c r="D41" s="85" t="s">
        <v>53</v>
      </c>
      <c r="E41" s="86">
        <f>VLOOKUP($C41,'2023'!$C$105:$U$192,19,FALSE)</f>
        <v>57730.470000000008</v>
      </c>
      <c r="F41" s="87">
        <f>VLOOKUP($C41,'2023'!$C$8:$U$95,19,FALSE)</f>
        <v>26301.740000000005</v>
      </c>
      <c r="G41" s="88">
        <f t="shared" si="9"/>
        <v>0.45559545938219453</v>
      </c>
      <c r="H41" s="89">
        <f t="shared" si="10"/>
        <v>4.259667022965051E-6</v>
      </c>
      <c r="I41" s="90">
        <f t="shared" si="11"/>
        <v>-31428.730000000003</v>
      </c>
      <c r="J41" s="91">
        <f t="shared" si="12"/>
        <v>-0.54440454061780541</v>
      </c>
      <c r="K41" s="92">
        <f>VLOOKUP($C41,'2023'!$C$105:$U$192,VLOOKUP($L$4,Master!$D$9:$G$20,4,FALSE),FALSE)</f>
        <v>57730.470000000008</v>
      </c>
      <c r="L41" s="93">
        <f>VLOOKUP($C41,'2023'!$C$8:$U$95,VLOOKUP($L$4,Master!$D$9:$G$20,4,FALSE),FALSE)</f>
        <v>26301.740000000005</v>
      </c>
      <c r="M41" s="93">
        <f t="shared" si="13"/>
        <v>0.45559545938219453</v>
      </c>
      <c r="N41" s="89">
        <f t="shared" si="14"/>
        <v>4.259667022965051E-6</v>
      </c>
      <c r="O41" s="93">
        <f t="shared" si="15"/>
        <v>-31428.730000000003</v>
      </c>
      <c r="P41" s="94">
        <f t="shared" si="16"/>
        <v>-0.54440454061780541</v>
      </c>
      <c r="Q41" s="82"/>
    </row>
    <row r="42" spans="2:17" s="83" customFormat="1" ht="13" x14ac:dyDescent="0.3">
      <c r="B42" s="74"/>
      <c r="C42" s="84">
        <v>40710</v>
      </c>
      <c r="D42" s="85" t="s">
        <v>54</v>
      </c>
      <c r="E42" s="86">
        <f>VLOOKUP($C42,'2023'!$C$105:$U$192,19,FALSE)</f>
        <v>29440.330000000009</v>
      </c>
      <c r="F42" s="87">
        <f>VLOOKUP($C42,'2023'!$C$8:$U$95,19,FALSE)</f>
        <v>10266.39</v>
      </c>
      <c r="G42" s="88">
        <f t="shared" si="9"/>
        <v>0.34871857754311847</v>
      </c>
      <c r="H42" s="89">
        <f t="shared" si="10"/>
        <v>1.662680983383539E-6</v>
      </c>
      <c r="I42" s="90">
        <f t="shared" si="11"/>
        <v>-19173.94000000001</v>
      </c>
      <c r="J42" s="91">
        <f t="shared" si="12"/>
        <v>-0.65128142245688159</v>
      </c>
      <c r="K42" s="92">
        <f>VLOOKUP($C42,'2023'!$C$105:$U$192,VLOOKUP($L$4,Master!$D$9:$G$20,4,FALSE),FALSE)</f>
        <v>29440.330000000009</v>
      </c>
      <c r="L42" s="93">
        <f>VLOOKUP($C42,'2023'!$C$8:$U$95,VLOOKUP($L$4,Master!$D$9:$G$20,4,FALSE),FALSE)</f>
        <v>10266.39</v>
      </c>
      <c r="M42" s="93">
        <f t="shared" si="13"/>
        <v>0.34871857754311847</v>
      </c>
      <c r="N42" s="89">
        <f t="shared" si="14"/>
        <v>1.662680983383539E-6</v>
      </c>
      <c r="O42" s="93">
        <f t="shared" si="15"/>
        <v>-19173.94000000001</v>
      </c>
      <c r="P42" s="94">
        <f t="shared" si="16"/>
        <v>-0.65128142245688159</v>
      </c>
      <c r="Q42" s="82"/>
    </row>
    <row r="43" spans="2:17" s="83" customFormat="1" ht="13" x14ac:dyDescent="0.3">
      <c r="B43" s="74"/>
      <c r="C43" s="84">
        <v>40801</v>
      </c>
      <c r="D43" s="85" t="s">
        <v>57</v>
      </c>
      <c r="E43" s="86">
        <f>VLOOKUP($C43,'2023'!$C$105:$U$192,19,FALSE)</f>
        <v>1515077.080000001</v>
      </c>
      <c r="F43" s="87">
        <f>VLOOKUP($C43,'2023'!$C$8:$U$95,19,FALSE)</f>
        <v>602170.0899999995</v>
      </c>
      <c r="G43" s="88">
        <f t="shared" si="9"/>
        <v>0.39745178509333606</v>
      </c>
      <c r="H43" s="89">
        <f t="shared" si="10"/>
        <v>9.7523740809121154E-5</v>
      </c>
      <c r="I43" s="90">
        <f t="shared" si="11"/>
        <v>-912906.9900000015</v>
      </c>
      <c r="J43" s="91">
        <f t="shared" si="12"/>
        <v>-0.60254821490666399</v>
      </c>
      <c r="K43" s="92">
        <f>VLOOKUP($C43,'2023'!$C$105:$U$192,VLOOKUP($L$4,Master!$D$9:$G$20,4,FALSE),FALSE)</f>
        <v>1515077.080000001</v>
      </c>
      <c r="L43" s="93">
        <f>VLOOKUP($C43,'2023'!$C$8:$U$95,VLOOKUP($L$4,Master!$D$9:$G$20,4,FALSE),FALSE)</f>
        <v>602170.0899999995</v>
      </c>
      <c r="M43" s="93">
        <f t="shared" si="13"/>
        <v>0.39745178509333606</v>
      </c>
      <c r="N43" s="89">
        <f t="shared" si="14"/>
        <v>9.7523740809121154E-5</v>
      </c>
      <c r="O43" s="93">
        <f t="shared" si="15"/>
        <v>-912906.9900000015</v>
      </c>
      <c r="P43" s="94">
        <f t="shared" si="16"/>
        <v>-0.60254821490666399</v>
      </c>
      <c r="Q43" s="82"/>
    </row>
    <row r="44" spans="2:17" s="83" customFormat="1" ht="13" x14ac:dyDescent="0.3">
      <c r="B44" s="74"/>
      <c r="C44" s="84">
        <v>40802</v>
      </c>
      <c r="D44" s="85" t="s">
        <v>55</v>
      </c>
      <c r="E44" s="86">
        <f>VLOOKUP($C44,'2023'!$C$105:$U$192,19,FALSE)</f>
        <v>173886.75000000003</v>
      </c>
      <c r="F44" s="87">
        <f>VLOOKUP($C44,'2023'!$C$8:$U$95,19,FALSE)</f>
        <v>119886.56000000004</v>
      </c>
      <c r="G44" s="88">
        <f t="shared" si="9"/>
        <v>0.6894519565176761</v>
      </c>
      <c r="H44" s="89">
        <f t="shared" si="10"/>
        <v>1.9416085252485998E-5</v>
      </c>
      <c r="I44" s="90">
        <f t="shared" si="11"/>
        <v>-54000.189999999988</v>
      </c>
      <c r="J44" s="91">
        <f t="shared" si="12"/>
        <v>-0.31054804348232384</v>
      </c>
      <c r="K44" s="92">
        <f>VLOOKUP($C44,'2023'!$C$105:$U$192,VLOOKUP($L$4,Master!$D$9:$G$20,4,FALSE),FALSE)</f>
        <v>173886.75000000003</v>
      </c>
      <c r="L44" s="93">
        <f>VLOOKUP($C44,'2023'!$C$8:$U$95,VLOOKUP($L$4,Master!$D$9:$G$20,4,FALSE),FALSE)</f>
        <v>119886.56000000004</v>
      </c>
      <c r="M44" s="93">
        <f t="shared" si="13"/>
        <v>0.6894519565176761</v>
      </c>
      <c r="N44" s="89">
        <f t="shared" si="14"/>
        <v>1.9416085252485998E-5</v>
      </c>
      <c r="O44" s="93">
        <f t="shared" si="15"/>
        <v>-54000.189999999988</v>
      </c>
      <c r="P44" s="94">
        <f t="shared" si="16"/>
        <v>-0.31054804348232384</v>
      </c>
      <c r="Q44" s="82"/>
    </row>
    <row r="45" spans="2:17" s="83" customFormat="1" ht="13" x14ac:dyDescent="0.3">
      <c r="B45" s="74"/>
      <c r="C45" s="84">
        <v>40817</v>
      </c>
      <c r="D45" s="85" t="s">
        <v>56</v>
      </c>
      <c r="E45" s="86">
        <f>VLOOKUP($C45,'2023'!$C$105:$U$192,19,FALSE)</f>
        <v>78249.210000000021</v>
      </c>
      <c r="F45" s="87">
        <f>VLOOKUP($C45,'2023'!$C$8:$U$95,19,FALSE)</f>
        <v>27954.94000000001</v>
      </c>
      <c r="G45" s="88">
        <f t="shared" si="9"/>
        <v>0.35725523618704907</v>
      </c>
      <c r="H45" s="89">
        <f t="shared" si="10"/>
        <v>4.5274090629352524E-6</v>
      </c>
      <c r="I45" s="90">
        <f t="shared" si="11"/>
        <v>-50294.270000000011</v>
      </c>
      <c r="J45" s="91">
        <f t="shared" si="12"/>
        <v>-0.64274476381295098</v>
      </c>
      <c r="K45" s="92">
        <f>VLOOKUP($C45,'2023'!$C$105:$U$192,VLOOKUP($L$4,Master!$D$9:$G$20,4,FALSE),FALSE)</f>
        <v>78249.210000000021</v>
      </c>
      <c r="L45" s="93">
        <f>VLOOKUP($C45,'2023'!$C$8:$U$95,VLOOKUP($L$4,Master!$D$9:$G$20,4,FALSE),FALSE)</f>
        <v>27954.94000000001</v>
      </c>
      <c r="M45" s="93">
        <f t="shared" si="13"/>
        <v>0.35725523618704907</v>
      </c>
      <c r="N45" s="89">
        <f t="shared" si="14"/>
        <v>4.5274090629352524E-6</v>
      </c>
      <c r="O45" s="93">
        <f t="shared" si="15"/>
        <v>-50294.270000000011</v>
      </c>
      <c r="P45" s="94">
        <f t="shared" si="16"/>
        <v>-0.64274476381295098</v>
      </c>
      <c r="Q45" s="82"/>
    </row>
    <row r="46" spans="2:17" s="83" customFormat="1" ht="13" x14ac:dyDescent="0.3">
      <c r="B46" s="74"/>
      <c r="C46" s="84">
        <v>40901</v>
      </c>
      <c r="D46" s="85" t="s">
        <v>58</v>
      </c>
      <c r="E46" s="86">
        <f>VLOOKUP($C46,'2023'!$C$105:$U$192,19,FALSE)</f>
        <v>419112.37000000023</v>
      </c>
      <c r="F46" s="87">
        <f>VLOOKUP($C46,'2023'!$C$8:$U$95,19,FALSE)</f>
        <v>153977.29999999999</v>
      </c>
      <c r="G46" s="88">
        <f t="shared" si="9"/>
        <v>0.36738906083826611</v>
      </c>
      <c r="H46" s="89">
        <f t="shared" si="10"/>
        <v>2.493721050756324E-5</v>
      </c>
      <c r="I46" s="90">
        <f t="shared" si="11"/>
        <v>-265135.07000000024</v>
      </c>
      <c r="J46" s="91">
        <f t="shared" si="12"/>
        <v>-0.63261093916173383</v>
      </c>
      <c r="K46" s="92">
        <f>VLOOKUP($C46,'2023'!$C$105:$U$192,VLOOKUP($L$4,Master!$D$9:$G$20,4,FALSE),FALSE)</f>
        <v>419112.37000000023</v>
      </c>
      <c r="L46" s="93">
        <f>VLOOKUP($C46,'2023'!$C$8:$U$95,VLOOKUP($L$4,Master!$D$9:$G$20,4,FALSE),FALSE)</f>
        <v>153977.29999999999</v>
      </c>
      <c r="M46" s="93">
        <f t="shared" si="13"/>
        <v>0.36738906083826611</v>
      </c>
      <c r="N46" s="89">
        <f t="shared" si="14"/>
        <v>2.493721050756324E-5</v>
      </c>
      <c r="O46" s="93">
        <f t="shared" si="15"/>
        <v>-265135.07000000024</v>
      </c>
      <c r="P46" s="94">
        <f t="shared" si="16"/>
        <v>-0.63261093916173383</v>
      </c>
      <c r="Q46" s="82"/>
    </row>
    <row r="47" spans="2:17" s="83" customFormat="1" ht="13" x14ac:dyDescent="0.3">
      <c r="B47" s="74"/>
      <c r="C47" s="84">
        <v>40904</v>
      </c>
      <c r="D47" s="85" t="s">
        <v>59</v>
      </c>
      <c r="E47" s="86">
        <f>VLOOKUP($C47,'2023'!$C$105:$U$192,19,FALSE)</f>
        <v>75474.53</v>
      </c>
      <c r="F47" s="87">
        <f>VLOOKUP($C47,'2023'!$C$8:$U$95,19,FALSE)</f>
        <v>37634.160000000011</v>
      </c>
      <c r="G47" s="88">
        <f t="shared" si="9"/>
        <v>0.49863391000911184</v>
      </c>
      <c r="H47" s="89">
        <f t="shared" si="10"/>
        <v>6.0949956272471113E-6</v>
      </c>
      <c r="I47" s="90">
        <f t="shared" si="11"/>
        <v>-37840.369999999988</v>
      </c>
      <c r="J47" s="91">
        <f t="shared" si="12"/>
        <v>-0.50136608999088816</v>
      </c>
      <c r="K47" s="92">
        <f>VLOOKUP($C47,'2023'!$C$105:$U$192,VLOOKUP($L$4,Master!$D$9:$G$20,4,FALSE),FALSE)</f>
        <v>75474.53</v>
      </c>
      <c r="L47" s="93">
        <f>VLOOKUP($C47,'2023'!$C$8:$U$95,VLOOKUP($L$4,Master!$D$9:$G$20,4,FALSE),FALSE)</f>
        <v>37634.160000000011</v>
      </c>
      <c r="M47" s="93">
        <f t="shared" si="13"/>
        <v>0.49863391000911184</v>
      </c>
      <c r="N47" s="89">
        <f t="shared" si="14"/>
        <v>6.0949956272471113E-6</v>
      </c>
      <c r="O47" s="93">
        <f t="shared" si="15"/>
        <v>-37840.369999999988</v>
      </c>
      <c r="P47" s="94">
        <f t="shared" si="16"/>
        <v>-0.50136608999088816</v>
      </c>
      <c r="Q47" s="82"/>
    </row>
    <row r="48" spans="2:17" s="83" customFormat="1" ht="13" x14ac:dyDescent="0.3">
      <c r="B48" s="74"/>
      <c r="C48" s="84">
        <v>40911</v>
      </c>
      <c r="D48" s="85" t="s">
        <v>60</v>
      </c>
      <c r="E48" s="86">
        <f>VLOOKUP($C48,'2023'!$C$105:$U$192,19,FALSE)</f>
        <v>58555.750000000022</v>
      </c>
      <c r="F48" s="87">
        <f>VLOOKUP($C48,'2023'!$C$8:$U$95,19,FALSE)</f>
        <v>29799.049999999996</v>
      </c>
      <c r="G48" s="88">
        <f t="shared" si="9"/>
        <v>0.50890049226591727</v>
      </c>
      <c r="H48" s="89">
        <f t="shared" si="10"/>
        <v>4.8260697049201561E-6</v>
      </c>
      <c r="I48" s="90">
        <f t="shared" si="11"/>
        <v>-28756.700000000026</v>
      </c>
      <c r="J48" s="91">
        <f t="shared" si="12"/>
        <v>-0.49109950773408273</v>
      </c>
      <c r="K48" s="92">
        <f>VLOOKUP($C48,'2023'!$C$105:$U$192,VLOOKUP($L$4,Master!$D$9:$G$20,4,FALSE),FALSE)</f>
        <v>58555.750000000022</v>
      </c>
      <c r="L48" s="93">
        <f>VLOOKUP($C48,'2023'!$C$8:$U$95,VLOOKUP($L$4,Master!$D$9:$G$20,4,FALSE),FALSE)</f>
        <v>29799.049999999996</v>
      </c>
      <c r="M48" s="93">
        <f t="shared" si="13"/>
        <v>0.50890049226591727</v>
      </c>
      <c r="N48" s="89">
        <f t="shared" si="14"/>
        <v>4.8260697049201561E-6</v>
      </c>
      <c r="O48" s="93">
        <f t="shared" si="15"/>
        <v>-28756.700000000026</v>
      </c>
      <c r="P48" s="94">
        <f t="shared" si="16"/>
        <v>-0.49109950773408273</v>
      </c>
      <c r="Q48" s="82"/>
    </row>
    <row r="49" spans="2:17" s="83" customFormat="1" ht="13" x14ac:dyDescent="0.3">
      <c r="B49" s="74"/>
      <c r="C49" s="84">
        <v>40912</v>
      </c>
      <c r="D49" s="85" t="s">
        <v>61</v>
      </c>
      <c r="E49" s="86">
        <f>VLOOKUP($C49,'2023'!$C$105:$U$192,19,FALSE)</f>
        <v>209584.37999999998</v>
      </c>
      <c r="F49" s="87">
        <f>VLOOKUP($C49,'2023'!$C$8:$U$95,19,FALSE)</f>
        <v>27723.210000000003</v>
      </c>
      <c r="G49" s="88">
        <f t="shared" si="9"/>
        <v>0.13227708095422</v>
      </c>
      <c r="H49" s="89">
        <f t="shared" si="10"/>
        <v>4.4898795063647849E-6</v>
      </c>
      <c r="I49" s="90">
        <f t="shared" si="11"/>
        <v>-181861.16999999998</v>
      </c>
      <c r="J49" s="91">
        <f t="shared" si="12"/>
        <v>-0.86772291904578003</v>
      </c>
      <c r="K49" s="92">
        <f>VLOOKUP($C49,'2023'!$C$105:$U$192,VLOOKUP($L$4,Master!$D$9:$G$20,4,FALSE),FALSE)</f>
        <v>209584.37999999998</v>
      </c>
      <c r="L49" s="93">
        <f>VLOOKUP($C49,'2023'!$C$8:$U$95,VLOOKUP($L$4,Master!$D$9:$G$20,4,FALSE),FALSE)</f>
        <v>27723.210000000003</v>
      </c>
      <c r="M49" s="93">
        <f t="shared" si="13"/>
        <v>0.13227708095422</v>
      </c>
      <c r="N49" s="89">
        <f t="shared" si="14"/>
        <v>4.4898795063647849E-6</v>
      </c>
      <c r="O49" s="93">
        <f t="shared" si="15"/>
        <v>-181861.16999999998</v>
      </c>
      <c r="P49" s="94">
        <f t="shared" si="16"/>
        <v>-0.86772291904578003</v>
      </c>
      <c r="Q49" s="82"/>
    </row>
    <row r="50" spans="2:17" s="83" customFormat="1" ht="13" x14ac:dyDescent="0.3">
      <c r="B50" s="74"/>
      <c r="C50" s="84">
        <v>40913</v>
      </c>
      <c r="D50" s="85" t="s">
        <v>62</v>
      </c>
      <c r="E50" s="86">
        <f>VLOOKUP($C50,'2023'!$C$105:$U$192,19,FALSE)</f>
        <v>32396.1</v>
      </c>
      <c r="F50" s="87">
        <f>VLOOKUP($C50,'2023'!$C$8:$U$95,19,FALSE)</f>
        <v>23520.489999999998</v>
      </c>
      <c r="G50" s="88">
        <f t="shared" si="9"/>
        <v>0.72602844169514225</v>
      </c>
      <c r="H50" s="89">
        <f t="shared" si="10"/>
        <v>3.8092329867521779E-6</v>
      </c>
      <c r="I50" s="90">
        <f t="shared" si="11"/>
        <v>-8875.61</v>
      </c>
      <c r="J50" s="91">
        <f t="shared" si="12"/>
        <v>-0.2739715583048577</v>
      </c>
      <c r="K50" s="92">
        <f>VLOOKUP($C50,'2023'!$C$105:$U$192,VLOOKUP($L$4,Master!$D$9:$G$20,4,FALSE),FALSE)</f>
        <v>32396.1</v>
      </c>
      <c r="L50" s="93">
        <f>VLOOKUP($C50,'2023'!$C$8:$U$95,VLOOKUP($L$4,Master!$D$9:$G$20,4,FALSE),FALSE)</f>
        <v>23520.489999999998</v>
      </c>
      <c r="M50" s="93">
        <f t="shared" si="13"/>
        <v>0.72602844169514225</v>
      </c>
      <c r="N50" s="89">
        <f t="shared" si="14"/>
        <v>3.8092329867521779E-6</v>
      </c>
      <c r="O50" s="93">
        <f t="shared" si="15"/>
        <v>-8875.61</v>
      </c>
      <c r="P50" s="94">
        <f t="shared" si="16"/>
        <v>-0.2739715583048577</v>
      </c>
      <c r="Q50" s="82"/>
    </row>
    <row r="51" spans="2:17" s="83" customFormat="1" ht="13" x14ac:dyDescent="0.3">
      <c r="B51" s="74"/>
      <c r="C51" s="84">
        <v>41001</v>
      </c>
      <c r="D51" s="85" t="s">
        <v>63</v>
      </c>
      <c r="E51" s="86">
        <f>VLOOKUP($C51,'2023'!$C$105:$U$192,19,FALSE)</f>
        <v>596540.83999999973</v>
      </c>
      <c r="F51" s="87">
        <f>VLOOKUP($C51,'2023'!$C$8:$U$95,19,FALSE)</f>
        <v>154152.89000000001</v>
      </c>
      <c r="G51" s="88">
        <f t="shared" si="9"/>
        <v>0.25841129334916968</v>
      </c>
      <c r="H51" s="89">
        <f t="shared" si="10"/>
        <v>2.4965647977196906E-5</v>
      </c>
      <c r="I51" s="90">
        <f t="shared" si="11"/>
        <v>-442387.94999999972</v>
      </c>
      <c r="J51" s="91">
        <f t="shared" si="12"/>
        <v>-0.74158870665083032</v>
      </c>
      <c r="K51" s="92">
        <f>VLOOKUP($C51,'2023'!$C$105:$U$192,VLOOKUP($L$4,Master!$D$9:$G$20,4,FALSE),FALSE)</f>
        <v>596540.83999999973</v>
      </c>
      <c r="L51" s="93">
        <f>VLOOKUP($C51,'2023'!$C$8:$U$95,VLOOKUP($L$4,Master!$D$9:$G$20,4,FALSE),FALSE)</f>
        <v>154152.89000000001</v>
      </c>
      <c r="M51" s="93">
        <f t="shared" si="13"/>
        <v>0.25841129334916968</v>
      </c>
      <c r="N51" s="89">
        <f t="shared" si="14"/>
        <v>2.4965647977196906E-5</v>
      </c>
      <c r="O51" s="93">
        <f t="shared" si="15"/>
        <v>-442387.94999999972</v>
      </c>
      <c r="P51" s="94">
        <f t="shared" si="16"/>
        <v>-0.74158870665083032</v>
      </c>
      <c r="Q51" s="82"/>
    </row>
    <row r="52" spans="2:17" s="83" customFormat="1" ht="13" x14ac:dyDescent="0.3">
      <c r="B52" s="74"/>
      <c r="C52" s="84">
        <v>41002</v>
      </c>
      <c r="D52" s="85" t="s">
        <v>64</v>
      </c>
      <c r="E52" s="86">
        <f>VLOOKUP($C52,'2023'!$C$105:$U$192,19,FALSE)</f>
        <v>100456.33000000003</v>
      </c>
      <c r="F52" s="87">
        <f>VLOOKUP($C52,'2023'!$C$8:$U$95,19,FALSE)</f>
        <v>58509.300000000017</v>
      </c>
      <c r="G52" s="88">
        <f t="shared" si="9"/>
        <v>0.5824351735724369</v>
      </c>
      <c r="H52" s="89">
        <f t="shared" si="10"/>
        <v>9.4758041006704918E-6</v>
      </c>
      <c r="I52" s="90">
        <f t="shared" si="11"/>
        <v>-41947.030000000013</v>
      </c>
      <c r="J52" s="91">
        <f t="shared" si="12"/>
        <v>-0.4175648264275631</v>
      </c>
      <c r="K52" s="92">
        <f>VLOOKUP($C52,'2023'!$C$105:$U$192,VLOOKUP($L$4,Master!$D$9:$G$20,4,FALSE),FALSE)</f>
        <v>100456.33000000003</v>
      </c>
      <c r="L52" s="93">
        <f>VLOOKUP($C52,'2023'!$C$8:$U$95,VLOOKUP($L$4,Master!$D$9:$G$20,4,FALSE),FALSE)</f>
        <v>58509.300000000017</v>
      </c>
      <c r="M52" s="93">
        <f t="shared" si="13"/>
        <v>0.5824351735724369</v>
      </c>
      <c r="N52" s="89">
        <f t="shared" si="14"/>
        <v>9.4758041006704918E-6</v>
      </c>
      <c r="O52" s="93">
        <f t="shared" si="15"/>
        <v>-41947.030000000013</v>
      </c>
      <c r="P52" s="94">
        <f t="shared" si="16"/>
        <v>-0.4175648264275631</v>
      </c>
      <c r="Q52" s="82"/>
    </row>
    <row r="53" spans="2:17" s="83" customFormat="1" ht="13" x14ac:dyDescent="0.3">
      <c r="B53" s="74"/>
      <c r="C53" s="84">
        <v>41003</v>
      </c>
      <c r="D53" s="85" t="s">
        <v>65</v>
      </c>
      <c r="E53" s="86">
        <f>VLOOKUP($C53,'2023'!$C$105:$U$192,19,FALSE)</f>
        <v>6668307.200000002</v>
      </c>
      <c r="F53" s="87">
        <f>VLOOKUP($C53,'2023'!$C$8:$U$95,19,FALSE)</f>
        <v>344992.07999999996</v>
      </c>
      <c r="G53" s="88">
        <f t="shared" si="9"/>
        <v>5.1736080785240349E-2</v>
      </c>
      <c r="H53" s="89">
        <f t="shared" si="10"/>
        <v>5.5872782042561456E-5</v>
      </c>
      <c r="I53" s="90">
        <f t="shared" si="11"/>
        <v>-6323315.120000002</v>
      </c>
      <c r="J53" s="91">
        <f t="shared" si="12"/>
        <v>-0.94826391921475961</v>
      </c>
      <c r="K53" s="92">
        <f>VLOOKUP($C53,'2023'!$C$105:$U$192,VLOOKUP($L$4,Master!$D$9:$G$20,4,FALSE),FALSE)</f>
        <v>6668307.200000002</v>
      </c>
      <c r="L53" s="93">
        <f>VLOOKUP($C53,'2023'!$C$8:$U$95,VLOOKUP($L$4,Master!$D$9:$G$20,4,FALSE),FALSE)</f>
        <v>344992.07999999996</v>
      </c>
      <c r="M53" s="93">
        <f t="shared" si="13"/>
        <v>5.1736080785240349E-2</v>
      </c>
      <c r="N53" s="89">
        <f t="shared" si="14"/>
        <v>5.5872782042561456E-5</v>
      </c>
      <c r="O53" s="93">
        <f t="shared" si="15"/>
        <v>-6323315.120000002</v>
      </c>
      <c r="P53" s="94">
        <f t="shared" si="16"/>
        <v>-0.94826391921475961</v>
      </c>
      <c r="Q53" s="82"/>
    </row>
    <row r="54" spans="2:17" s="83" customFormat="1" ht="13" x14ac:dyDescent="0.3">
      <c r="B54" s="74"/>
      <c r="C54" s="84">
        <v>41005</v>
      </c>
      <c r="D54" s="85" t="s">
        <v>66</v>
      </c>
      <c r="E54" s="86">
        <f>VLOOKUP($C54,'2023'!$C$105:$U$192,19,FALSE)</f>
        <v>1382026.6400000001</v>
      </c>
      <c r="F54" s="87">
        <f>VLOOKUP($C54,'2023'!$C$8:$U$95,19,FALSE)</f>
        <v>9440.5099999999984</v>
      </c>
      <c r="G54" s="88">
        <f t="shared" si="9"/>
        <v>6.8309175284783207E-3</v>
      </c>
      <c r="H54" s="89">
        <f t="shared" si="10"/>
        <v>1.5289265701421951E-6</v>
      </c>
      <c r="I54" s="90">
        <f t="shared" si="11"/>
        <v>-1372586.1300000001</v>
      </c>
      <c r="J54" s="91">
        <f t="shared" si="12"/>
        <v>-0.99316908247152169</v>
      </c>
      <c r="K54" s="92">
        <f>VLOOKUP($C54,'2023'!$C$105:$U$192,VLOOKUP($L$4,Master!$D$9:$G$20,4,FALSE),FALSE)</f>
        <v>1382026.6400000001</v>
      </c>
      <c r="L54" s="93">
        <f>VLOOKUP($C54,'2023'!$C$8:$U$95,VLOOKUP($L$4,Master!$D$9:$G$20,4,FALSE),FALSE)</f>
        <v>9440.5099999999984</v>
      </c>
      <c r="M54" s="93">
        <f t="shared" si="13"/>
        <v>6.8309175284783207E-3</v>
      </c>
      <c r="N54" s="89">
        <f t="shared" si="14"/>
        <v>1.5289265701421951E-6</v>
      </c>
      <c r="O54" s="93">
        <f t="shared" si="15"/>
        <v>-1372586.1300000001</v>
      </c>
      <c r="P54" s="94">
        <f t="shared" si="16"/>
        <v>-0.99316908247152169</v>
      </c>
      <c r="Q54" s="82"/>
    </row>
    <row r="55" spans="2:17" s="83" customFormat="1" ht="39" x14ac:dyDescent="0.3">
      <c r="B55" s="74"/>
      <c r="C55" s="84">
        <v>41007</v>
      </c>
      <c r="D55" s="85" t="s">
        <v>67</v>
      </c>
      <c r="E55" s="86">
        <f>VLOOKUP($C55,'2023'!$C$105:$U$192,19,FALSE)</f>
        <v>5036.82</v>
      </c>
      <c r="F55" s="87">
        <f>VLOOKUP($C55,'2023'!$C$8:$U$95,19,FALSE)</f>
        <v>600</v>
      </c>
      <c r="G55" s="88">
        <f t="shared" si="9"/>
        <v>0.11912277984919056</v>
      </c>
      <c r="H55" s="89">
        <f t="shared" si="10"/>
        <v>9.71722864639005E-8</v>
      </c>
      <c r="I55" s="90">
        <f t="shared" si="11"/>
        <v>-4436.82</v>
      </c>
      <c r="J55" s="91">
        <f t="shared" si="12"/>
        <v>-0.88087722015080938</v>
      </c>
      <c r="K55" s="92">
        <f>VLOOKUP($C55,'2023'!$C$105:$U$192,VLOOKUP($L$4,Master!$D$9:$G$20,4,FALSE),FALSE)</f>
        <v>5036.82</v>
      </c>
      <c r="L55" s="93">
        <f>VLOOKUP($C55,'2023'!$C$8:$U$95,VLOOKUP($L$4,Master!$D$9:$G$20,4,FALSE),FALSE)</f>
        <v>600</v>
      </c>
      <c r="M55" s="93">
        <f t="shared" si="13"/>
        <v>0.11912277984919056</v>
      </c>
      <c r="N55" s="89">
        <f t="shared" si="14"/>
        <v>9.71722864639005E-8</v>
      </c>
      <c r="O55" s="93">
        <f t="shared" si="15"/>
        <v>-4436.82</v>
      </c>
      <c r="P55" s="94">
        <f t="shared" si="16"/>
        <v>-0.88087722015080938</v>
      </c>
      <c r="Q55" s="82"/>
    </row>
    <row r="56" spans="2:17" s="83" customFormat="1" ht="13" x14ac:dyDescent="0.3">
      <c r="B56" s="74"/>
      <c r="C56" s="84">
        <v>41008</v>
      </c>
      <c r="D56" s="85" t="s">
        <v>68</v>
      </c>
      <c r="E56" s="86">
        <f>VLOOKUP($C56,'2023'!$C$105:$U$192,19,FALSE)</f>
        <v>32225.99</v>
      </c>
      <c r="F56" s="87">
        <f>VLOOKUP($C56,'2023'!$C$8:$U$95,19,FALSE)</f>
        <v>9092.4300000000021</v>
      </c>
      <c r="G56" s="88">
        <f t="shared" si="9"/>
        <v>0.28214587046045758</v>
      </c>
      <c r="H56" s="89">
        <f t="shared" si="10"/>
        <v>1.4725536876882716E-6</v>
      </c>
      <c r="I56" s="90">
        <f t="shared" si="11"/>
        <v>-23133.559999999998</v>
      </c>
      <c r="J56" s="91">
        <f t="shared" si="12"/>
        <v>-0.71785412953954231</v>
      </c>
      <c r="K56" s="92">
        <f>VLOOKUP($C56,'2023'!$C$105:$U$192,VLOOKUP($L$4,Master!$D$9:$G$20,4,FALSE),FALSE)</f>
        <v>32225.99</v>
      </c>
      <c r="L56" s="93">
        <f>VLOOKUP($C56,'2023'!$C$8:$U$95,VLOOKUP($L$4,Master!$D$9:$G$20,4,FALSE),FALSE)</f>
        <v>9092.4300000000021</v>
      </c>
      <c r="M56" s="93">
        <f t="shared" si="13"/>
        <v>0.28214587046045758</v>
      </c>
      <c r="N56" s="89">
        <f t="shared" si="14"/>
        <v>1.4725536876882716E-6</v>
      </c>
      <c r="O56" s="93">
        <f t="shared" si="15"/>
        <v>-23133.559999999998</v>
      </c>
      <c r="P56" s="94">
        <f t="shared" si="16"/>
        <v>-0.71785412953954231</v>
      </c>
      <c r="Q56" s="82"/>
    </row>
    <row r="57" spans="2:17" s="83" customFormat="1" ht="13" x14ac:dyDescent="0.3">
      <c r="B57" s="74"/>
      <c r="C57" s="84">
        <v>41101</v>
      </c>
      <c r="D57" s="85" t="s">
        <v>69</v>
      </c>
      <c r="E57" s="86">
        <f>VLOOKUP($C57,'2023'!$C$105:$U$192,19,FALSE)</f>
        <v>4499410.0500000017</v>
      </c>
      <c r="F57" s="87">
        <f>VLOOKUP($C57,'2023'!$C$8:$U$95,19,FALSE)</f>
        <v>208482.08999999991</v>
      </c>
      <c r="G57" s="88">
        <f t="shared" si="9"/>
        <v>4.6335427907932027E-2</v>
      </c>
      <c r="H57" s="89">
        <f t="shared" si="10"/>
        <v>3.3764468953454462E-5</v>
      </c>
      <c r="I57" s="90">
        <f t="shared" si="11"/>
        <v>-4290927.9600000018</v>
      </c>
      <c r="J57" s="91">
        <f t="shared" si="12"/>
        <v>-0.95366457209206801</v>
      </c>
      <c r="K57" s="92">
        <f>VLOOKUP($C57,'2023'!$C$105:$U$192,VLOOKUP($L$4,Master!$D$9:$G$20,4,FALSE),FALSE)</f>
        <v>4499410.0500000017</v>
      </c>
      <c r="L57" s="93">
        <f>VLOOKUP($C57,'2023'!$C$8:$U$95,VLOOKUP($L$4,Master!$D$9:$G$20,4,FALSE),FALSE)</f>
        <v>208482.08999999991</v>
      </c>
      <c r="M57" s="93">
        <f t="shared" si="13"/>
        <v>4.6335427907932027E-2</v>
      </c>
      <c r="N57" s="89">
        <f t="shared" si="14"/>
        <v>3.3764468953454462E-5</v>
      </c>
      <c r="O57" s="93">
        <f t="shared" si="15"/>
        <v>-4290927.9600000018</v>
      </c>
      <c r="P57" s="94">
        <f t="shared" si="16"/>
        <v>-0.95366457209206801</v>
      </c>
      <c r="Q57" s="82"/>
    </row>
    <row r="58" spans="2:17" s="83" customFormat="1" ht="13" x14ac:dyDescent="0.3">
      <c r="B58" s="74"/>
      <c r="C58" s="84">
        <v>41103</v>
      </c>
      <c r="D58" s="85" t="s">
        <v>70</v>
      </c>
      <c r="E58" s="86">
        <f>VLOOKUP($C58,'2023'!$C$105:$U$192,19,FALSE)</f>
        <v>484225.08999999997</v>
      </c>
      <c r="F58" s="87">
        <f>VLOOKUP($C58,'2023'!$C$8:$U$95,19,FALSE)</f>
        <v>246676.29</v>
      </c>
      <c r="G58" s="88">
        <f t="shared" si="9"/>
        <v>0.50942484207086425</v>
      </c>
      <c r="H58" s="89">
        <f t="shared" si="10"/>
        <v>3.9950165192886993E-5</v>
      </c>
      <c r="I58" s="90">
        <f t="shared" si="11"/>
        <v>-237548.79999999996</v>
      </c>
      <c r="J58" s="91">
        <f t="shared" si="12"/>
        <v>-0.49057515792913575</v>
      </c>
      <c r="K58" s="92">
        <f>VLOOKUP($C58,'2023'!$C$105:$U$192,VLOOKUP($L$4,Master!$D$9:$G$20,4,FALSE),FALSE)</f>
        <v>484225.08999999997</v>
      </c>
      <c r="L58" s="93">
        <f>VLOOKUP($C58,'2023'!$C$8:$U$95,VLOOKUP($L$4,Master!$D$9:$G$20,4,FALSE),FALSE)</f>
        <v>246676.29</v>
      </c>
      <c r="M58" s="93">
        <f t="shared" si="13"/>
        <v>0.50942484207086425</v>
      </c>
      <c r="N58" s="89">
        <f t="shared" si="14"/>
        <v>3.9950165192886993E-5</v>
      </c>
      <c r="O58" s="93">
        <f t="shared" si="15"/>
        <v>-237548.79999999996</v>
      </c>
      <c r="P58" s="94">
        <f t="shared" si="16"/>
        <v>-0.49057515792913575</v>
      </c>
      <c r="Q58" s="82"/>
    </row>
    <row r="59" spans="2:17" s="83" customFormat="1" ht="13" x14ac:dyDescent="0.3">
      <c r="B59" s="74"/>
      <c r="C59" s="84">
        <v>41104</v>
      </c>
      <c r="D59" s="85" t="s">
        <v>71</v>
      </c>
      <c r="E59" s="86">
        <f>VLOOKUP($C59,'2023'!$C$105:$U$192,19,FALSE)</f>
        <v>46431.14</v>
      </c>
      <c r="F59" s="87">
        <f>VLOOKUP($C59,'2023'!$C$8:$U$95,19,FALSE)</f>
        <v>7186.23</v>
      </c>
      <c r="G59" s="88">
        <f t="shared" si="9"/>
        <v>0.15477177601066869</v>
      </c>
      <c r="H59" s="89">
        <f t="shared" si="10"/>
        <v>1.1638373335924593E-6</v>
      </c>
      <c r="I59" s="90">
        <f t="shared" si="11"/>
        <v>-39244.910000000003</v>
      </c>
      <c r="J59" s="91">
        <f t="shared" si="12"/>
        <v>-0.8452282239893314</v>
      </c>
      <c r="K59" s="92">
        <f>VLOOKUP($C59,'2023'!$C$105:$U$192,VLOOKUP($L$4,Master!$D$9:$G$20,4,FALSE),FALSE)</f>
        <v>46431.14</v>
      </c>
      <c r="L59" s="93">
        <f>VLOOKUP($C59,'2023'!$C$8:$U$95,VLOOKUP($L$4,Master!$D$9:$G$20,4,FALSE),FALSE)</f>
        <v>7186.23</v>
      </c>
      <c r="M59" s="93">
        <f t="shared" si="13"/>
        <v>0.15477177601066869</v>
      </c>
      <c r="N59" s="89">
        <f t="shared" si="14"/>
        <v>1.1638373335924593E-6</v>
      </c>
      <c r="O59" s="93">
        <f t="shared" si="15"/>
        <v>-39244.910000000003</v>
      </c>
      <c r="P59" s="94">
        <f t="shared" si="16"/>
        <v>-0.8452282239893314</v>
      </c>
      <c r="Q59" s="82"/>
    </row>
    <row r="60" spans="2:17" s="83" customFormat="1" ht="13" x14ac:dyDescent="0.3">
      <c r="B60" s="74"/>
      <c r="C60" s="84">
        <v>41107</v>
      </c>
      <c r="D60" s="85" t="s">
        <v>72</v>
      </c>
      <c r="E60" s="86">
        <f>VLOOKUP($C60,'2023'!$C$105:$U$192,19,FALSE)</f>
        <v>292960.49000000005</v>
      </c>
      <c r="F60" s="87">
        <f>VLOOKUP($C60,'2023'!$C$8:$U$95,19,FALSE)</f>
        <v>94351.08</v>
      </c>
      <c r="G60" s="88">
        <f t="shared" si="9"/>
        <v>0.32206076662419558</v>
      </c>
      <c r="H60" s="89">
        <f t="shared" si="10"/>
        <v>1.5280516956563988E-5</v>
      </c>
      <c r="I60" s="90">
        <f t="shared" si="11"/>
        <v>-198609.41000000003</v>
      </c>
      <c r="J60" s="91">
        <f t="shared" si="12"/>
        <v>-0.67793923337580431</v>
      </c>
      <c r="K60" s="92">
        <f>VLOOKUP($C60,'2023'!$C$105:$U$192,VLOOKUP($L$4,Master!$D$9:$G$20,4,FALSE),FALSE)</f>
        <v>292960.49000000005</v>
      </c>
      <c r="L60" s="93">
        <f>VLOOKUP($C60,'2023'!$C$8:$U$95,VLOOKUP($L$4,Master!$D$9:$G$20,4,FALSE),FALSE)</f>
        <v>94351.08</v>
      </c>
      <c r="M60" s="93">
        <f t="shared" si="13"/>
        <v>0.32206076662419558</v>
      </c>
      <c r="N60" s="89">
        <f t="shared" si="14"/>
        <v>1.5280516956563988E-5</v>
      </c>
      <c r="O60" s="93">
        <f t="shared" si="15"/>
        <v>-198609.41000000003</v>
      </c>
      <c r="P60" s="94">
        <f t="shared" si="16"/>
        <v>-0.67793923337580431</v>
      </c>
      <c r="Q60" s="82"/>
    </row>
    <row r="61" spans="2:17" s="83" customFormat="1" ht="13" x14ac:dyDescent="0.3">
      <c r="B61" s="74"/>
      <c r="C61" s="84">
        <v>41301</v>
      </c>
      <c r="D61" s="85" t="s">
        <v>73</v>
      </c>
      <c r="E61" s="86">
        <f>VLOOKUP($C61,'2023'!$C$105:$U$192,19,FALSE)</f>
        <v>344926.7200000002</v>
      </c>
      <c r="F61" s="87">
        <f>VLOOKUP($C61,'2023'!$C$8:$U$95,19,FALSE)</f>
        <v>101341.47000000002</v>
      </c>
      <c r="G61" s="88">
        <f t="shared" si="9"/>
        <v>0.29380579735892876</v>
      </c>
      <c r="H61" s="89">
        <f t="shared" si="10"/>
        <v>1.6412637255854634E-5</v>
      </c>
      <c r="I61" s="90">
        <f t="shared" si="11"/>
        <v>-243585.25000000017</v>
      </c>
      <c r="J61" s="91">
        <f t="shared" si="12"/>
        <v>-0.70619420264107124</v>
      </c>
      <c r="K61" s="92">
        <f>VLOOKUP($C61,'2023'!$C$105:$U$192,VLOOKUP($L$4,Master!$D$9:$G$20,4,FALSE),FALSE)</f>
        <v>344926.7200000002</v>
      </c>
      <c r="L61" s="93">
        <f>VLOOKUP($C61,'2023'!$C$8:$U$95,VLOOKUP($L$4,Master!$D$9:$G$20,4,FALSE),FALSE)</f>
        <v>101341.47000000002</v>
      </c>
      <c r="M61" s="93">
        <f t="shared" si="13"/>
        <v>0.29380579735892876</v>
      </c>
      <c r="N61" s="89">
        <f t="shared" si="14"/>
        <v>1.6412637255854634E-5</v>
      </c>
      <c r="O61" s="93">
        <f t="shared" si="15"/>
        <v>-243585.25000000017</v>
      </c>
      <c r="P61" s="94">
        <f t="shared" si="16"/>
        <v>-0.70619420264107124</v>
      </c>
      <c r="Q61" s="82"/>
    </row>
    <row r="62" spans="2:17" s="83" customFormat="1" ht="13" x14ac:dyDescent="0.3">
      <c r="B62" s="74"/>
      <c r="C62" s="84">
        <v>41401</v>
      </c>
      <c r="D62" s="85" t="s">
        <v>74</v>
      </c>
      <c r="E62" s="86">
        <f>VLOOKUP($C62,'2023'!$C$105:$U$192,19,FALSE)</f>
        <v>164749.44</v>
      </c>
      <c r="F62" s="87">
        <f>VLOOKUP($C62,'2023'!$C$8:$U$95,19,FALSE)</f>
        <v>37871.150000000009</v>
      </c>
      <c r="G62" s="88">
        <f t="shared" si="9"/>
        <v>0.22987119106444312</v>
      </c>
      <c r="H62" s="89">
        <f t="shared" si="10"/>
        <v>6.1333770608622438E-6</v>
      </c>
      <c r="I62" s="90">
        <f t="shared" si="11"/>
        <v>-126878.29</v>
      </c>
      <c r="J62" s="91">
        <f t="shared" si="12"/>
        <v>-0.77012880893555691</v>
      </c>
      <c r="K62" s="92">
        <f>VLOOKUP($C62,'2023'!$C$105:$U$192,VLOOKUP($L$4,Master!$D$9:$G$20,4,FALSE),FALSE)</f>
        <v>164749.44</v>
      </c>
      <c r="L62" s="93">
        <f>VLOOKUP($C62,'2023'!$C$8:$U$95,VLOOKUP($L$4,Master!$D$9:$G$20,4,FALSE),FALSE)</f>
        <v>37871.150000000009</v>
      </c>
      <c r="M62" s="93">
        <f t="shared" si="13"/>
        <v>0.22987119106444312</v>
      </c>
      <c r="N62" s="89">
        <f t="shared" si="14"/>
        <v>6.1333770608622438E-6</v>
      </c>
      <c r="O62" s="93">
        <f t="shared" si="15"/>
        <v>-126878.29</v>
      </c>
      <c r="P62" s="94">
        <f t="shared" si="16"/>
        <v>-0.77012880893555691</v>
      </c>
      <c r="Q62" s="82"/>
    </row>
    <row r="63" spans="2:17" s="83" customFormat="1" ht="13" x14ac:dyDescent="0.3">
      <c r="B63" s="74"/>
      <c r="C63" s="84">
        <v>41501</v>
      </c>
      <c r="D63" s="85" t="s">
        <v>75</v>
      </c>
      <c r="E63" s="86">
        <f>VLOOKUP($C63,'2023'!$C$105:$U$192,19,FALSE)</f>
        <v>709219.73999999953</v>
      </c>
      <c r="F63" s="87">
        <f>VLOOKUP($C63,'2023'!$C$8:$U$95,19,FALSE)</f>
        <v>189065.06999999992</v>
      </c>
      <c r="G63" s="88">
        <f t="shared" si="9"/>
        <v>0.26658179311252678</v>
      </c>
      <c r="H63" s="89">
        <f t="shared" si="10"/>
        <v>3.061980857059565E-5</v>
      </c>
      <c r="I63" s="90">
        <f t="shared" si="11"/>
        <v>-520154.66999999958</v>
      </c>
      <c r="J63" s="91">
        <f t="shared" si="12"/>
        <v>-0.73341820688747317</v>
      </c>
      <c r="K63" s="92">
        <f>VLOOKUP($C63,'2023'!$C$105:$U$192,VLOOKUP($L$4,Master!$D$9:$G$20,4,FALSE),FALSE)</f>
        <v>709219.73999999953</v>
      </c>
      <c r="L63" s="93">
        <f>VLOOKUP($C63,'2023'!$C$8:$U$95,VLOOKUP($L$4,Master!$D$9:$G$20,4,FALSE),FALSE)</f>
        <v>189065.06999999992</v>
      </c>
      <c r="M63" s="93">
        <f t="shared" si="13"/>
        <v>0.26658179311252678</v>
      </c>
      <c r="N63" s="89">
        <f t="shared" si="14"/>
        <v>3.061980857059565E-5</v>
      </c>
      <c r="O63" s="93">
        <f t="shared" si="15"/>
        <v>-520154.66999999958</v>
      </c>
      <c r="P63" s="94">
        <f t="shared" si="16"/>
        <v>-0.73341820688747317</v>
      </c>
      <c r="Q63" s="82"/>
    </row>
    <row r="64" spans="2:17" s="83" customFormat="1" ht="13" x14ac:dyDescent="0.3">
      <c r="B64" s="74"/>
      <c r="C64" s="84">
        <v>41504</v>
      </c>
      <c r="D64" s="85" t="s">
        <v>76</v>
      </c>
      <c r="E64" s="86">
        <f>VLOOKUP($C64,'2023'!$C$105:$U$192,19,FALSE)</f>
        <v>160617.70000000007</v>
      </c>
      <c r="F64" s="87">
        <f>VLOOKUP($C64,'2023'!$C$8:$U$95,19,FALSE)</f>
        <v>62870.919999999976</v>
      </c>
      <c r="G64" s="88">
        <f t="shared" si="9"/>
        <v>0.39143207753566356</v>
      </c>
      <c r="H64" s="89">
        <f t="shared" si="10"/>
        <v>1.0182185080814947E-5</v>
      </c>
      <c r="I64" s="90">
        <f t="shared" si="11"/>
        <v>-97746.780000000086</v>
      </c>
      <c r="J64" s="91">
        <f t="shared" si="12"/>
        <v>-0.60856792246433644</v>
      </c>
      <c r="K64" s="92">
        <f>VLOOKUP($C64,'2023'!$C$105:$U$192,VLOOKUP($L$4,Master!$D$9:$G$20,4,FALSE),FALSE)</f>
        <v>160617.70000000007</v>
      </c>
      <c r="L64" s="93">
        <f>VLOOKUP($C64,'2023'!$C$8:$U$95,VLOOKUP($L$4,Master!$D$9:$G$20,4,FALSE),FALSE)</f>
        <v>62870.919999999976</v>
      </c>
      <c r="M64" s="93">
        <f t="shared" si="13"/>
        <v>0.39143207753566356</v>
      </c>
      <c r="N64" s="89">
        <f t="shared" si="14"/>
        <v>1.0182185080814947E-5</v>
      </c>
      <c r="O64" s="93">
        <f t="shared" si="15"/>
        <v>-97746.780000000086</v>
      </c>
      <c r="P64" s="94">
        <f t="shared" si="16"/>
        <v>-0.60856792246433644</v>
      </c>
      <c r="Q64" s="82"/>
    </row>
    <row r="65" spans="2:17" s="83" customFormat="1" ht="13" x14ac:dyDescent="0.3">
      <c r="B65" s="74"/>
      <c r="C65" s="84">
        <v>41506</v>
      </c>
      <c r="D65" s="85" t="s">
        <v>77</v>
      </c>
      <c r="E65" s="86">
        <f>VLOOKUP($C65,'2023'!$C$105:$U$192,19,FALSE)</f>
        <v>10699507.18000003</v>
      </c>
      <c r="F65" s="87">
        <f>VLOOKUP($C65,'2023'!$C$8:$U$95,19,FALSE)</f>
        <v>292289.60000000003</v>
      </c>
      <c r="G65" s="88">
        <f t="shared" si="9"/>
        <v>2.7318043259633499E-2</v>
      </c>
      <c r="H65" s="89">
        <f t="shared" si="10"/>
        <v>4.7337414569364824E-5</v>
      </c>
      <c r="I65" s="90">
        <f t="shared" si="11"/>
        <v>-10407217.58000003</v>
      </c>
      <c r="J65" s="91">
        <f t="shared" si="12"/>
        <v>-0.9726819567403665</v>
      </c>
      <c r="K65" s="92">
        <f>VLOOKUP($C65,'2023'!$C$105:$U$192,VLOOKUP($L$4,Master!$D$9:$G$20,4,FALSE),FALSE)</f>
        <v>10699507.18000003</v>
      </c>
      <c r="L65" s="93">
        <f>VLOOKUP($C65,'2023'!$C$8:$U$95,VLOOKUP($L$4,Master!$D$9:$G$20,4,FALSE),FALSE)</f>
        <v>292289.60000000003</v>
      </c>
      <c r="M65" s="93">
        <f t="shared" si="13"/>
        <v>2.7318043259633499E-2</v>
      </c>
      <c r="N65" s="89">
        <f t="shared" si="14"/>
        <v>4.7337414569364824E-5</v>
      </c>
      <c r="O65" s="93">
        <f t="shared" si="15"/>
        <v>-10407217.58000003</v>
      </c>
      <c r="P65" s="94">
        <f t="shared" si="16"/>
        <v>-0.9726819567403665</v>
      </c>
      <c r="Q65" s="82"/>
    </row>
    <row r="66" spans="2:17" s="83" customFormat="1" ht="13" x14ac:dyDescent="0.3">
      <c r="B66" s="74"/>
      <c r="C66" s="84">
        <v>41510</v>
      </c>
      <c r="D66" s="85" t="s">
        <v>78</v>
      </c>
      <c r="E66" s="86">
        <f>VLOOKUP($C66,'2023'!$C$105:$U$192,19,FALSE)</f>
        <v>146369.75999999998</v>
      </c>
      <c r="F66" s="87">
        <f>VLOOKUP($C66,'2023'!$C$8:$U$95,19,FALSE)</f>
        <v>65295.25</v>
      </c>
      <c r="G66" s="88">
        <f t="shared" si="9"/>
        <v>0.44609795083356024</v>
      </c>
      <c r="H66" s="89">
        <f t="shared" si="10"/>
        <v>1.0574814562886664E-5</v>
      </c>
      <c r="I66" s="90">
        <f t="shared" si="11"/>
        <v>-81074.50999999998</v>
      </c>
      <c r="J66" s="91">
        <f t="shared" si="12"/>
        <v>-0.55390204916643981</v>
      </c>
      <c r="K66" s="92">
        <f>VLOOKUP($C66,'2023'!$C$105:$U$192,VLOOKUP($L$4,Master!$D$9:$G$20,4,FALSE),FALSE)</f>
        <v>146369.75999999998</v>
      </c>
      <c r="L66" s="93">
        <f>VLOOKUP($C66,'2023'!$C$8:$U$95,VLOOKUP($L$4,Master!$D$9:$G$20,4,FALSE),FALSE)</f>
        <v>65295.25</v>
      </c>
      <c r="M66" s="93">
        <f t="shared" si="13"/>
        <v>0.44609795083356024</v>
      </c>
      <c r="N66" s="89">
        <f t="shared" si="14"/>
        <v>1.0574814562886664E-5</v>
      </c>
      <c r="O66" s="93">
        <f t="shared" si="15"/>
        <v>-81074.50999999998</v>
      </c>
      <c r="P66" s="94">
        <f t="shared" si="16"/>
        <v>-0.55390204916643981</v>
      </c>
      <c r="Q66" s="82"/>
    </row>
    <row r="67" spans="2:17" s="83" customFormat="1" ht="13" x14ac:dyDescent="0.3">
      <c r="B67" s="74"/>
      <c r="C67" s="84">
        <v>41601</v>
      </c>
      <c r="D67" s="85" t="s">
        <v>79</v>
      </c>
      <c r="E67" s="86">
        <f>VLOOKUP($C67,'2023'!$C$105:$U$192,19,FALSE)</f>
        <v>17966047.489999972</v>
      </c>
      <c r="F67" s="87">
        <f>VLOOKUP($C67,'2023'!$C$8:$U$95,19,FALSE)</f>
        <v>16364101.5</v>
      </c>
      <c r="G67" s="88">
        <f t="shared" si="9"/>
        <v>0.91083481267142219</v>
      </c>
      <c r="H67" s="89">
        <f t="shared" si="10"/>
        <v>2.6502285978039063E-3</v>
      </c>
      <c r="I67" s="90">
        <f t="shared" si="11"/>
        <v>-1601945.9899999723</v>
      </c>
      <c r="J67" s="91">
        <f t="shared" si="12"/>
        <v>-8.9165187328577783E-2</v>
      </c>
      <c r="K67" s="92">
        <f>VLOOKUP($C67,'2023'!$C$105:$U$192,VLOOKUP($L$4,Master!$D$9:$G$20,4,FALSE),FALSE)</f>
        <v>17966047.489999972</v>
      </c>
      <c r="L67" s="93">
        <f>VLOOKUP($C67,'2023'!$C$8:$U$95,VLOOKUP($L$4,Master!$D$9:$G$20,4,FALSE),FALSE)</f>
        <v>16364101.5</v>
      </c>
      <c r="M67" s="93">
        <f t="shared" si="13"/>
        <v>0.91083481267142219</v>
      </c>
      <c r="N67" s="89">
        <f t="shared" si="14"/>
        <v>2.6502285978039063E-3</v>
      </c>
      <c r="O67" s="93">
        <f t="shared" si="15"/>
        <v>-1601945.9899999723</v>
      </c>
      <c r="P67" s="94">
        <f t="shared" si="16"/>
        <v>-8.9165187328577783E-2</v>
      </c>
      <c r="Q67" s="82"/>
    </row>
    <row r="68" spans="2:17" s="83" customFormat="1" ht="13" x14ac:dyDescent="0.3">
      <c r="B68" s="74"/>
      <c r="C68" s="84">
        <v>41603</v>
      </c>
      <c r="D68" s="85" t="s">
        <v>44</v>
      </c>
      <c r="E68" s="86">
        <f>VLOOKUP($C68,'2023'!$C$105:$U$192,19,FALSE)</f>
        <v>5416.52</v>
      </c>
      <c r="F68" s="87">
        <f>VLOOKUP($C68,'2023'!$C$8:$U$95,19,FALSE)</f>
        <v>1524.6899999999998</v>
      </c>
      <c r="G68" s="88">
        <f t="shared" si="9"/>
        <v>0.28148885262124013</v>
      </c>
      <c r="H68" s="89">
        <f t="shared" si="10"/>
        <v>2.4692935574774072E-7</v>
      </c>
      <c r="I68" s="90">
        <f t="shared" si="11"/>
        <v>-3891.8300000000008</v>
      </c>
      <c r="J68" s="91">
        <f t="shared" si="12"/>
        <v>-0.71851114737875987</v>
      </c>
      <c r="K68" s="92">
        <f>VLOOKUP($C68,'2023'!$C$105:$U$192,VLOOKUP($L$4,Master!$D$9:$G$20,4,FALSE),FALSE)</f>
        <v>5416.52</v>
      </c>
      <c r="L68" s="93">
        <f>VLOOKUP($C68,'2023'!$C$8:$U$95,VLOOKUP($L$4,Master!$D$9:$G$20,4,FALSE),FALSE)</f>
        <v>1524.6899999999998</v>
      </c>
      <c r="M68" s="93">
        <f t="shared" si="13"/>
        <v>0.28148885262124013</v>
      </c>
      <c r="N68" s="89">
        <f t="shared" si="14"/>
        <v>2.4692935574774072E-7</v>
      </c>
      <c r="O68" s="93">
        <f t="shared" si="15"/>
        <v>-3891.8300000000008</v>
      </c>
      <c r="P68" s="94">
        <f t="shared" si="16"/>
        <v>-0.71851114737875987</v>
      </c>
      <c r="Q68" s="82"/>
    </row>
    <row r="69" spans="2:17" s="83" customFormat="1" ht="13" x14ac:dyDescent="0.3">
      <c r="B69" s="74"/>
      <c r="C69" s="84">
        <v>41604</v>
      </c>
      <c r="D69" s="85" t="s">
        <v>45</v>
      </c>
      <c r="E69" s="86">
        <f>VLOOKUP($C69,'2023'!$C$105:$U$192,19,FALSE)</f>
        <v>24557.52</v>
      </c>
      <c r="F69" s="87">
        <f>VLOOKUP($C69,'2023'!$C$8:$U$95,19,FALSE)</f>
        <v>17889.14</v>
      </c>
      <c r="G69" s="88">
        <f t="shared" si="9"/>
        <v>0.7284587368757105</v>
      </c>
      <c r="H69" s="89">
        <f t="shared" si="10"/>
        <v>2.8972143944547016E-6</v>
      </c>
      <c r="I69" s="90">
        <f t="shared" si="11"/>
        <v>-6668.380000000001</v>
      </c>
      <c r="J69" s="91">
        <f t="shared" si="12"/>
        <v>-0.27154126312428944</v>
      </c>
      <c r="K69" s="92">
        <f>VLOOKUP($C69,'2023'!$C$105:$U$192,VLOOKUP($L$4,Master!$D$9:$G$20,4,FALSE),FALSE)</f>
        <v>24557.52</v>
      </c>
      <c r="L69" s="93">
        <f>VLOOKUP($C69,'2023'!$C$8:$U$95,VLOOKUP($L$4,Master!$D$9:$G$20,4,FALSE),FALSE)</f>
        <v>17889.14</v>
      </c>
      <c r="M69" s="93">
        <f t="shared" si="13"/>
        <v>0.7284587368757105</v>
      </c>
      <c r="N69" s="89">
        <f t="shared" si="14"/>
        <v>2.8972143944547016E-6</v>
      </c>
      <c r="O69" s="93">
        <f t="shared" si="15"/>
        <v>-6668.380000000001</v>
      </c>
      <c r="P69" s="94">
        <f t="shared" si="16"/>
        <v>-0.27154126312428944</v>
      </c>
      <c r="Q69" s="82"/>
    </row>
    <row r="70" spans="2:17" s="83" customFormat="1" ht="13" x14ac:dyDescent="0.3">
      <c r="B70" s="74"/>
      <c r="C70" s="84">
        <v>41801</v>
      </c>
      <c r="D70" s="85" t="s">
        <v>80</v>
      </c>
      <c r="E70" s="86">
        <f>VLOOKUP($C70,'2023'!$C$105:$U$192,19,FALSE)</f>
        <v>138852.05999999994</v>
      </c>
      <c r="F70" s="87">
        <f>VLOOKUP($C70,'2023'!$C$8:$U$95,19,FALSE)</f>
        <v>65882.64</v>
      </c>
      <c r="G70" s="88">
        <f t="shared" si="9"/>
        <v>0.47448082513143863</v>
      </c>
      <c r="H70" s="89">
        <f t="shared" si="10"/>
        <v>1.0669944611796715E-5</v>
      </c>
      <c r="I70" s="90">
        <f t="shared" si="11"/>
        <v>-72969.41999999994</v>
      </c>
      <c r="J70" s="91">
        <f t="shared" si="12"/>
        <v>-0.52551917486856137</v>
      </c>
      <c r="K70" s="92">
        <f>VLOOKUP($C70,'2023'!$C$105:$U$192,VLOOKUP($L$4,Master!$D$9:$G$20,4,FALSE),FALSE)</f>
        <v>138852.05999999994</v>
      </c>
      <c r="L70" s="93">
        <f>VLOOKUP($C70,'2023'!$C$8:$U$95,VLOOKUP($L$4,Master!$D$9:$G$20,4,FALSE),FALSE)</f>
        <v>65882.64</v>
      </c>
      <c r="M70" s="93">
        <f t="shared" si="13"/>
        <v>0.47448082513143863</v>
      </c>
      <c r="N70" s="89">
        <f t="shared" si="14"/>
        <v>1.0669944611796715E-5</v>
      </c>
      <c r="O70" s="93">
        <f t="shared" si="15"/>
        <v>-72969.41999999994</v>
      </c>
      <c r="P70" s="94">
        <f t="shared" si="16"/>
        <v>-0.52551917486856137</v>
      </c>
      <c r="Q70" s="82"/>
    </row>
    <row r="71" spans="2:17" s="83" customFormat="1" ht="13" x14ac:dyDescent="0.3">
      <c r="B71" s="74"/>
      <c r="C71" s="84">
        <v>41901</v>
      </c>
      <c r="D71" s="85" t="s">
        <v>81</v>
      </c>
      <c r="E71" s="86">
        <f>VLOOKUP($C71,'2023'!$C$105:$U$192,19,FALSE)</f>
        <v>141422.81000000003</v>
      </c>
      <c r="F71" s="87">
        <f>VLOOKUP($C71,'2023'!$C$8:$U$95,19,FALSE)</f>
        <v>21642.210000000003</v>
      </c>
      <c r="G71" s="88">
        <f t="shared" si="9"/>
        <v>0.15303196139293229</v>
      </c>
      <c r="H71" s="89">
        <f t="shared" si="10"/>
        <v>3.5050383830531538E-6</v>
      </c>
      <c r="I71" s="90">
        <f t="shared" si="11"/>
        <v>-119780.60000000002</v>
      </c>
      <c r="J71" s="91">
        <f t="shared" si="12"/>
        <v>-0.84696803860706771</v>
      </c>
      <c r="K71" s="92">
        <f>VLOOKUP($C71,'2023'!$C$105:$U$192,VLOOKUP($L$4,Master!$D$9:$G$20,4,FALSE),FALSE)</f>
        <v>141422.81000000003</v>
      </c>
      <c r="L71" s="93">
        <f>VLOOKUP($C71,'2023'!$C$8:$U$95,VLOOKUP($L$4,Master!$D$9:$G$20,4,FALSE),FALSE)</f>
        <v>21642.210000000003</v>
      </c>
      <c r="M71" s="93">
        <f t="shared" si="13"/>
        <v>0.15303196139293229</v>
      </c>
      <c r="N71" s="89">
        <f t="shared" si="14"/>
        <v>3.5050383830531538E-6</v>
      </c>
      <c r="O71" s="93">
        <f t="shared" si="15"/>
        <v>-119780.60000000002</v>
      </c>
      <c r="P71" s="94">
        <f t="shared" si="16"/>
        <v>-0.84696803860706771</v>
      </c>
      <c r="Q71" s="82"/>
    </row>
    <row r="72" spans="2:17" s="83" customFormat="1" ht="13" x14ac:dyDescent="0.3">
      <c r="B72" s="74"/>
      <c r="C72" s="84">
        <v>42001</v>
      </c>
      <c r="D72" s="85" t="s">
        <v>82</v>
      </c>
      <c r="E72" s="86">
        <f>VLOOKUP($C72,'2023'!$C$105:$U$192,19,FALSE)</f>
        <v>277362.04000000004</v>
      </c>
      <c r="F72" s="87">
        <f>VLOOKUP($C72,'2023'!$C$8:$U$95,19,FALSE)</f>
        <v>98676.699999999939</v>
      </c>
      <c r="G72" s="88">
        <f t="shared" si="9"/>
        <v>0.3557685831846345</v>
      </c>
      <c r="H72" s="89">
        <f t="shared" si="10"/>
        <v>1.5981067599520608E-5</v>
      </c>
      <c r="I72" s="90">
        <f t="shared" si="11"/>
        <v>-178685.34000000008</v>
      </c>
      <c r="J72" s="91">
        <f t="shared" si="12"/>
        <v>-0.64423141681536544</v>
      </c>
      <c r="K72" s="92">
        <f>VLOOKUP($C72,'2023'!$C$105:$U$192,VLOOKUP($L$4,Master!$D$9:$G$20,4,FALSE),FALSE)</f>
        <v>277362.04000000004</v>
      </c>
      <c r="L72" s="93">
        <f>VLOOKUP($C72,'2023'!$C$8:$U$95,VLOOKUP($L$4,Master!$D$9:$G$20,4,FALSE),FALSE)</f>
        <v>98676.699999999939</v>
      </c>
      <c r="M72" s="93">
        <f t="shared" si="13"/>
        <v>0.3557685831846345</v>
      </c>
      <c r="N72" s="89">
        <f t="shared" si="14"/>
        <v>1.5981067599520608E-5</v>
      </c>
      <c r="O72" s="93">
        <f t="shared" si="15"/>
        <v>-178685.34000000008</v>
      </c>
      <c r="P72" s="94">
        <f t="shared" si="16"/>
        <v>-0.64423141681536544</v>
      </c>
      <c r="Q72" s="82"/>
    </row>
    <row r="73" spans="2:17" s="83" customFormat="1" ht="13" x14ac:dyDescent="0.3">
      <c r="B73" s="74"/>
      <c r="C73" s="84">
        <v>42002</v>
      </c>
      <c r="D73" s="85" t="s">
        <v>83</v>
      </c>
      <c r="E73" s="86">
        <f>VLOOKUP($C73,'2023'!$C$105:$U$192,19,FALSE)</f>
        <v>135344.15999999995</v>
      </c>
      <c r="F73" s="87">
        <f>VLOOKUP($C73,'2023'!$C$8:$U$95,19,FALSE)</f>
        <v>70169.069999999992</v>
      </c>
      <c r="G73" s="88">
        <f t="shared" si="9"/>
        <v>0.51844918908950355</v>
      </c>
      <c r="H73" s="89">
        <f t="shared" si="10"/>
        <v>1.1364148284909142E-5</v>
      </c>
      <c r="I73" s="90">
        <f t="shared" si="11"/>
        <v>-65175.089999999953</v>
      </c>
      <c r="J73" s="91">
        <f t="shared" si="12"/>
        <v>-0.48155081091049645</v>
      </c>
      <c r="K73" s="92">
        <f>VLOOKUP($C73,'2023'!$C$105:$U$192,VLOOKUP($L$4,Master!$D$9:$G$20,4,FALSE),FALSE)</f>
        <v>135344.15999999995</v>
      </c>
      <c r="L73" s="93">
        <f>VLOOKUP($C73,'2023'!$C$8:$U$95,VLOOKUP($L$4,Master!$D$9:$G$20,4,FALSE),FALSE)</f>
        <v>70169.069999999992</v>
      </c>
      <c r="M73" s="93">
        <f t="shared" si="13"/>
        <v>0.51844918908950355</v>
      </c>
      <c r="N73" s="89">
        <f t="shared" si="14"/>
        <v>1.1364148284909142E-5</v>
      </c>
      <c r="O73" s="93">
        <f t="shared" si="15"/>
        <v>-65175.089999999953</v>
      </c>
      <c r="P73" s="94">
        <f t="shared" si="16"/>
        <v>-0.48155081091049645</v>
      </c>
      <c r="Q73" s="82"/>
    </row>
    <row r="74" spans="2:17" s="83" customFormat="1" ht="13" x14ac:dyDescent="0.3">
      <c r="B74" s="74"/>
      <c r="C74" s="84">
        <v>42004</v>
      </c>
      <c r="D74" s="85" t="s">
        <v>84</v>
      </c>
      <c r="E74" s="86">
        <f>VLOOKUP($C74,'2023'!$C$105:$U$192,19,FALSE)</f>
        <v>512960.87</v>
      </c>
      <c r="F74" s="87">
        <f>VLOOKUP($C74,'2023'!$C$8:$U$95,19,FALSE)</f>
        <v>320210.97999999992</v>
      </c>
      <c r="G74" s="88">
        <f t="shared" ref="G74:G96" si="17">IFERROR(F74/E74,0)</f>
        <v>0.62424055854396832</v>
      </c>
      <c r="H74" s="89">
        <f t="shared" ref="H74:H96" si="18">F74/$D$4</f>
        <v>5.1859388462410506E-5</v>
      </c>
      <c r="I74" s="90">
        <f t="shared" ref="I74:I96" si="19">F74-E74</f>
        <v>-192749.89000000007</v>
      </c>
      <c r="J74" s="91">
        <f t="shared" ref="J74:J96" si="20">IFERROR(I74/E74,0)</f>
        <v>-0.37575944145603168</v>
      </c>
      <c r="K74" s="92">
        <f>VLOOKUP($C74,'2023'!$C$105:$U$192,VLOOKUP($L$4,Master!$D$9:$G$20,4,FALSE),FALSE)</f>
        <v>512960.87</v>
      </c>
      <c r="L74" s="93">
        <f>VLOOKUP($C74,'2023'!$C$8:$U$95,VLOOKUP($L$4,Master!$D$9:$G$20,4,FALSE),FALSE)</f>
        <v>320210.97999999992</v>
      </c>
      <c r="M74" s="93">
        <f t="shared" ref="M74:M96" si="21">IFERROR(L74/K74,0)</f>
        <v>0.62424055854396832</v>
      </c>
      <c r="N74" s="89">
        <f t="shared" ref="N74:N96" si="22">L74/$D$4</f>
        <v>5.1859388462410506E-5</v>
      </c>
      <c r="O74" s="93">
        <f t="shared" ref="O74:O96" si="23">L74-K74</f>
        <v>-192749.89000000007</v>
      </c>
      <c r="P74" s="94">
        <f t="shared" ref="P74:P96" si="24">IFERROR(O74/K74,0)</f>
        <v>-0.37575944145603168</v>
      </c>
      <c r="Q74" s="82"/>
    </row>
    <row r="75" spans="2:17" s="83" customFormat="1" ht="13" x14ac:dyDescent="0.3">
      <c r="B75" s="74"/>
      <c r="C75" s="84">
        <v>42101</v>
      </c>
      <c r="D75" s="85" t="s">
        <v>85</v>
      </c>
      <c r="E75" s="86">
        <f>VLOOKUP($C75,'2023'!$C$105:$U$192,19,FALSE)</f>
        <v>490349.24</v>
      </c>
      <c r="F75" s="87">
        <f>VLOOKUP($C75,'2023'!$C$8:$U$95,19,FALSE)</f>
        <v>24316.229999999996</v>
      </c>
      <c r="G75" s="88">
        <f t="shared" si="17"/>
        <v>4.9589614944646386E-2</v>
      </c>
      <c r="H75" s="89">
        <f t="shared" si="18"/>
        <v>3.9381061121368176E-6</v>
      </c>
      <c r="I75" s="90">
        <f t="shared" si="19"/>
        <v>-466033.01</v>
      </c>
      <c r="J75" s="91">
        <f t="shared" si="20"/>
        <v>-0.95041038505535369</v>
      </c>
      <c r="K75" s="92">
        <f>VLOOKUP($C75,'2023'!$C$105:$U$192,VLOOKUP($L$4,Master!$D$9:$G$20,4,FALSE),FALSE)</f>
        <v>490349.24</v>
      </c>
      <c r="L75" s="93">
        <f>VLOOKUP($C75,'2023'!$C$8:$U$95,VLOOKUP($L$4,Master!$D$9:$G$20,4,FALSE),FALSE)</f>
        <v>24316.229999999996</v>
      </c>
      <c r="M75" s="93">
        <f t="shared" si="21"/>
        <v>4.9589614944646386E-2</v>
      </c>
      <c r="N75" s="89">
        <f t="shared" si="22"/>
        <v>3.9381061121368176E-6</v>
      </c>
      <c r="O75" s="93">
        <f t="shared" si="23"/>
        <v>-466033.01</v>
      </c>
      <c r="P75" s="94">
        <f t="shared" si="24"/>
        <v>-0.95041038505535369</v>
      </c>
      <c r="Q75" s="82"/>
    </row>
    <row r="76" spans="2:17" s="83" customFormat="1" ht="13" x14ac:dyDescent="0.3">
      <c r="B76" s="74"/>
      <c r="C76" s="84">
        <v>50201</v>
      </c>
      <c r="D76" s="85" t="s">
        <v>86</v>
      </c>
      <c r="E76" s="86">
        <f>VLOOKUP($C76,'2023'!$C$105:$U$192,19,FALSE)</f>
        <v>68593.750000000015</v>
      </c>
      <c r="F76" s="87">
        <f>VLOOKUP($C76,'2023'!$C$8:$U$95,19,FALSE)</f>
        <v>33232.839999999997</v>
      </c>
      <c r="G76" s="88">
        <f t="shared" si="17"/>
        <v>0.48448787243735747</v>
      </c>
      <c r="H76" s="89">
        <f t="shared" si="18"/>
        <v>5.3821850808149507E-6</v>
      </c>
      <c r="I76" s="90">
        <f t="shared" si="19"/>
        <v>-35360.910000000018</v>
      </c>
      <c r="J76" s="91">
        <f t="shared" si="20"/>
        <v>-0.51551212756264253</v>
      </c>
      <c r="K76" s="92">
        <f>VLOOKUP($C76,'2023'!$C$105:$U$192,VLOOKUP($L$4,Master!$D$9:$G$20,4,FALSE),FALSE)</f>
        <v>68593.750000000015</v>
      </c>
      <c r="L76" s="93">
        <f>VLOOKUP($C76,'2023'!$C$8:$U$95,VLOOKUP($L$4,Master!$D$9:$G$20,4,FALSE),FALSE)</f>
        <v>33232.839999999997</v>
      </c>
      <c r="M76" s="93">
        <f t="shared" si="21"/>
        <v>0.48448787243735747</v>
      </c>
      <c r="N76" s="89">
        <f t="shared" si="22"/>
        <v>5.3821850808149507E-6</v>
      </c>
      <c r="O76" s="93">
        <f t="shared" si="23"/>
        <v>-35360.910000000018</v>
      </c>
      <c r="P76" s="94">
        <f t="shared" si="24"/>
        <v>-0.51551212756264253</v>
      </c>
      <c r="Q76" s="82"/>
    </row>
    <row r="77" spans="2:17" s="83" customFormat="1" ht="13" x14ac:dyDescent="0.3">
      <c r="B77" s="74"/>
      <c r="C77" s="84">
        <v>50301</v>
      </c>
      <c r="D77" s="85" t="s">
        <v>87</v>
      </c>
      <c r="E77" s="86">
        <f>VLOOKUP($C77,'2023'!$C$105:$U$192,19,FALSE)</f>
        <v>166834.37999999998</v>
      </c>
      <c r="F77" s="87">
        <f>VLOOKUP($C77,'2023'!$C$8:$U$95,19,FALSE)</f>
        <v>140794.78000000003</v>
      </c>
      <c r="G77" s="88">
        <f t="shared" si="17"/>
        <v>0.84391946072506185</v>
      </c>
      <c r="H77" s="89">
        <f t="shared" si="18"/>
        <v>2.280225115796975E-5</v>
      </c>
      <c r="I77" s="90">
        <f t="shared" si="19"/>
        <v>-26039.599999999948</v>
      </c>
      <c r="J77" s="91">
        <f t="shared" si="20"/>
        <v>-0.15608053927493812</v>
      </c>
      <c r="K77" s="92">
        <f>VLOOKUP($C77,'2023'!$C$105:$U$192,VLOOKUP($L$4,Master!$D$9:$G$20,4,FALSE),FALSE)</f>
        <v>166834.37999999998</v>
      </c>
      <c r="L77" s="93">
        <f>VLOOKUP($C77,'2023'!$C$8:$U$95,VLOOKUP($L$4,Master!$D$9:$G$20,4,FALSE),FALSE)</f>
        <v>140794.78000000003</v>
      </c>
      <c r="M77" s="93">
        <f t="shared" si="21"/>
        <v>0.84391946072506185</v>
      </c>
      <c r="N77" s="89">
        <f t="shared" si="22"/>
        <v>2.280225115796975E-5</v>
      </c>
      <c r="O77" s="93">
        <f t="shared" si="23"/>
        <v>-26039.599999999948</v>
      </c>
      <c r="P77" s="94">
        <f t="shared" si="24"/>
        <v>-0.15608053927493812</v>
      </c>
      <c r="Q77" s="82"/>
    </row>
    <row r="78" spans="2:17" s="83" customFormat="1" ht="13" x14ac:dyDescent="0.3">
      <c r="B78" s="74"/>
      <c r="C78" s="84">
        <v>50401</v>
      </c>
      <c r="D78" s="85" t="s">
        <v>88</v>
      </c>
      <c r="E78" s="86">
        <f>VLOOKUP($C78,'2023'!$C$105:$U$192,19,FALSE)</f>
        <v>181830.83</v>
      </c>
      <c r="F78" s="87">
        <f>VLOOKUP($C78,'2023'!$C$8:$U$95,19,FALSE)</f>
        <v>78055.58</v>
      </c>
      <c r="G78" s="88">
        <f t="shared" si="17"/>
        <v>0.42927582742706505</v>
      </c>
      <c r="H78" s="89">
        <f t="shared" si="18"/>
        <v>1.2641398633109837E-5</v>
      </c>
      <c r="I78" s="90">
        <f t="shared" si="19"/>
        <v>-103775.24999999999</v>
      </c>
      <c r="J78" s="91">
        <f t="shared" si="20"/>
        <v>-0.57072417257293495</v>
      </c>
      <c r="K78" s="92">
        <f>VLOOKUP($C78,'2023'!$C$105:$U$192,VLOOKUP($L$4,Master!$D$9:$G$20,4,FALSE),FALSE)</f>
        <v>181830.83</v>
      </c>
      <c r="L78" s="93">
        <f>VLOOKUP($C78,'2023'!$C$8:$U$95,VLOOKUP($L$4,Master!$D$9:$G$20,4,FALSE),FALSE)</f>
        <v>78055.58</v>
      </c>
      <c r="M78" s="93">
        <f t="shared" si="21"/>
        <v>0.42927582742706505</v>
      </c>
      <c r="N78" s="89">
        <f t="shared" si="22"/>
        <v>1.2641398633109837E-5</v>
      </c>
      <c r="O78" s="93">
        <f t="shared" si="23"/>
        <v>-103775.24999999999</v>
      </c>
      <c r="P78" s="94">
        <f t="shared" si="24"/>
        <v>-0.57072417257293495</v>
      </c>
      <c r="Q78" s="82"/>
    </row>
    <row r="79" spans="2:17" s="83" customFormat="1" ht="13" x14ac:dyDescent="0.3">
      <c r="B79" s="74"/>
      <c r="C79" s="84">
        <v>50801</v>
      </c>
      <c r="D79" s="85" t="s">
        <v>89</v>
      </c>
      <c r="E79" s="86">
        <f>VLOOKUP($C79,'2023'!$C$105:$U$192,19,FALSE)</f>
        <v>20000</v>
      </c>
      <c r="F79" s="87">
        <f>VLOOKUP($C79,'2023'!$C$8:$U$95,19,FALSE)</f>
        <v>20000</v>
      </c>
      <c r="G79" s="88">
        <f t="shared" si="17"/>
        <v>1</v>
      </c>
      <c r="H79" s="89">
        <f t="shared" si="18"/>
        <v>3.2390762154633497E-6</v>
      </c>
      <c r="I79" s="90">
        <f t="shared" si="19"/>
        <v>0</v>
      </c>
      <c r="J79" s="91">
        <f t="shared" si="20"/>
        <v>0</v>
      </c>
      <c r="K79" s="92">
        <f>VLOOKUP($C79,'2023'!$C$105:$U$192,VLOOKUP($L$4,Master!$D$9:$G$20,4,FALSE),FALSE)</f>
        <v>20000</v>
      </c>
      <c r="L79" s="93">
        <f>VLOOKUP($C79,'2023'!$C$8:$U$95,VLOOKUP($L$4,Master!$D$9:$G$20,4,FALSE),FALSE)</f>
        <v>20000</v>
      </c>
      <c r="M79" s="93">
        <f t="shared" si="21"/>
        <v>1</v>
      </c>
      <c r="N79" s="89">
        <f t="shared" si="22"/>
        <v>3.2390762154633497E-6</v>
      </c>
      <c r="O79" s="93">
        <f t="shared" si="23"/>
        <v>0</v>
      </c>
      <c r="P79" s="94">
        <f t="shared" si="24"/>
        <v>0</v>
      </c>
      <c r="Q79" s="82"/>
    </row>
    <row r="80" spans="2:17" s="83" customFormat="1" ht="13" x14ac:dyDescent="0.3">
      <c r="B80" s="74"/>
      <c r="C80" s="84">
        <v>50901</v>
      </c>
      <c r="D80" s="85" t="s">
        <v>90</v>
      </c>
      <c r="E80" s="86">
        <f>VLOOKUP($C80,'2023'!$C$105:$U$192,19,FALSE)</f>
        <v>847846.75999999978</v>
      </c>
      <c r="F80" s="87">
        <f>VLOOKUP($C80,'2023'!$C$8:$U$95,19,FALSE)</f>
        <v>518120.80000000005</v>
      </c>
      <c r="G80" s="88">
        <f t="shared" si="17"/>
        <v>0.61110194016664066</v>
      </c>
      <c r="H80" s="89">
        <f t="shared" si="18"/>
        <v>8.391163800084217E-5</v>
      </c>
      <c r="I80" s="90">
        <f t="shared" si="19"/>
        <v>-329725.95999999973</v>
      </c>
      <c r="J80" s="91">
        <f t="shared" si="20"/>
        <v>-0.38889805983335929</v>
      </c>
      <c r="K80" s="92">
        <f>VLOOKUP($C80,'2023'!$C$105:$U$192,VLOOKUP($L$4,Master!$D$9:$G$20,4,FALSE),FALSE)</f>
        <v>847846.75999999978</v>
      </c>
      <c r="L80" s="93">
        <f>VLOOKUP($C80,'2023'!$C$8:$U$95,VLOOKUP($L$4,Master!$D$9:$G$20,4,FALSE),FALSE)</f>
        <v>518120.80000000005</v>
      </c>
      <c r="M80" s="93">
        <f t="shared" si="21"/>
        <v>0.61110194016664066</v>
      </c>
      <c r="N80" s="89">
        <f t="shared" si="22"/>
        <v>8.391163800084217E-5</v>
      </c>
      <c r="O80" s="93">
        <f t="shared" si="23"/>
        <v>-329725.95999999973</v>
      </c>
      <c r="P80" s="94">
        <f t="shared" si="24"/>
        <v>-0.38889805983335929</v>
      </c>
      <c r="Q80" s="82"/>
    </row>
    <row r="81" spans="2:17" s="83" customFormat="1" ht="13" x14ac:dyDescent="0.3">
      <c r="B81" s="74"/>
      <c r="C81" s="84">
        <v>51001</v>
      </c>
      <c r="D81" s="85" t="s">
        <v>91</v>
      </c>
      <c r="E81" s="86">
        <f>VLOOKUP($C81,'2023'!$C$105:$U$192,19,FALSE)</f>
        <v>65974.829999999987</v>
      </c>
      <c r="F81" s="87">
        <f>VLOOKUP($C81,'2023'!$C$8:$U$95,19,FALSE)</f>
        <v>54498.200000000012</v>
      </c>
      <c r="G81" s="88">
        <f t="shared" si="17"/>
        <v>0.82604532667988717</v>
      </c>
      <c r="H81" s="89">
        <f t="shared" si="18"/>
        <v>8.8261911702782379E-6</v>
      </c>
      <c r="I81" s="90">
        <f t="shared" si="19"/>
        <v>-11476.629999999976</v>
      </c>
      <c r="J81" s="91">
        <f t="shared" si="20"/>
        <v>-0.1739546733201128</v>
      </c>
      <c r="K81" s="92">
        <f>VLOOKUP($C81,'2023'!$C$105:$U$192,VLOOKUP($L$4,Master!$D$9:$G$20,4,FALSE),FALSE)</f>
        <v>65974.829999999987</v>
      </c>
      <c r="L81" s="93">
        <f>VLOOKUP($C81,'2023'!$C$8:$U$95,VLOOKUP($L$4,Master!$D$9:$G$20,4,FALSE),FALSE)</f>
        <v>54498.200000000012</v>
      </c>
      <c r="M81" s="93">
        <f t="shared" si="21"/>
        <v>0.82604532667988717</v>
      </c>
      <c r="N81" s="89">
        <f t="shared" si="22"/>
        <v>8.8261911702782379E-6</v>
      </c>
      <c r="O81" s="93">
        <f t="shared" si="23"/>
        <v>-11476.629999999976</v>
      </c>
      <c r="P81" s="94">
        <f t="shared" si="24"/>
        <v>-0.1739546733201128</v>
      </c>
      <c r="Q81" s="82"/>
    </row>
    <row r="82" spans="2:17" s="83" customFormat="1" ht="13" x14ac:dyDescent="0.3">
      <c r="B82" s="74"/>
      <c r="C82" s="84">
        <v>51101</v>
      </c>
      <c r="D82" s="85" t="s">
        <v>92</v>
      </c>
      <c r="E82" s="86">
        <f>VLOOKUP($C82,'2023'!$C$105:$U$192,19,FALSE)</f>
        <v>18333.34</v>
      </c>
      <c r="F82" s="87">
        <f>VLOOKUP($C82,'2023'!$C$8:$U$95,19,FALSE)</f>
        <v>0</v>
      </c>
      <c r="G82" s="88">
        <f t="shared" si="17"/>
        <v>0</v>
      </c>
      <c r="H82" s="89">
        <f t="shared" si="18"/>
        <v>0</v>
      </c>
      <c r="I82" s="90">
        <f t="shared" si="19"/>
        <v>-18333.34</v>
      </c>
      <c r="J82" s="91">
        <f t="shared" si="20"/>
        <v>-1</v>
      </c>
      <c r="K82" s="92">
        <f>VLOOKUP($C82,'2023'!$C$105:$U$192,VLOOKUP($L$4,Master!$D$9:$G$20,4,FALSE),FALSE)</f>
        <v>18333.34</v>
      </c>
      <c r="L82" s="93">
        <f>VLOOKUP($C82,'2023'!$C$8:$U$95,VLOOKUP($L$4,Master!$D$9:$G$20,4,FALSE),FALSE)</f>
        <v>0</v>
      </c>
      <c r="M82" s="93">
        <f t="shared" si="21"/>
        <v>0</v>
      </c>
      <c r="N82" s="89">
        <f t="shared" si="22"/>
        <v>0</v>
      </c>
      <c r="O82" s="93">
        <f t="shared" si="23"/>
        <v>-18333.34</v>
      </c>
      <c r="P82" s="94">
        <f t="shared" si="24"/>
        <v>-1</v>
      </c>
      <c r="Q82" s="82"/>
    </row>
    <row r="83" spans="2:17" s="83" customFormat="1" ht="13" x14ac:dyDescent="0.3">
      <c r="B83" s="74"/>
      <c r="C83" s="84">
        <v>51301</v>
      </c>
      <c r="D83" s="85" t="s">
        <v>93</v>
      </c>
      <c r="E83" s="86">
        <f>VLOOKUP($C83,'2023'!$C$105:$U$192,19,FALSE)</f>
        <v>33651.5</v>
      </c>
      <c r="F83" s="87">
        <f>VLOOKUP($C83,'2023'!$C$8:$U$95,19,FALSE)</f>
        <v>11346.510000000002</v>
      </c>
      <c r="G83" s="88">
        <f t="shared" si="17"/>
        <v>0.33717694604995324</v>
      </c>
      <c r="H83" s="89">
        <f t="shared" si="18"/>
        <v>1.8376105334758529E-6</v>
      </c>
      <c r="I83" s="90">
        <f t="shared" si="19"/>
        <v>-22304.989999999998</v>
      </c>
      <c r="J83" s="91">
        <f t="shared" si="20"/>
        <v>-0.6628230539500467</v>
      </c>
      <c r="K83" s="92">
        <f>VLOOKUP($C83,'2023'!$C$105:$U$192,VLOOKUP($L$4,Master!$D$9:$G$20,4,FALSE),FALSE)</f>
        <v>33651.5</v>
      </c>
      <c r="L83" s="93">
        <f>VLOOKUP($C83,'2023'!$C$8:$U$95,VLOOKUP($L$4,Master!$D$9:$G$20,4,FALSE),FALSE)</f>
        <v>11346.510000000002</v>
      </c>
      <c r="M83" s="93">
        <f t="shared" si="21"/>
        <v>0.33717694604995324</v>
      </c>
      <c r="N83" s="89">
        <f t="shared" si="22"/>
        <v>1.8376105334758529E-6</v>
      </c>
      <c r="O83" s="93">
        <f t="shared" si="23"/>
        <v>-22304.989999999998</v>
      </c>
      <c r="P83" s="94">
        <f t="shared" si="24"/>
        <v>-0.6628230539500467</v>
      </c>
      <c r="Q83" s="82"/>
    </row>
    <row r="84" spans="2:17" s="83" customFormat="1" ht="13" x14ac:dyDescent="0.3">
      <c r="B84" s="74"/>
      <c r="C84" s="84">
        <v>51401</v>
      </c>
      <c r="D84" s="85" t="s">
        <v>94</v>
      </c>
      <c r="E84" s="86">
        <f>VLOOKUP($C84,'2023'!$C$105:$U$192,19,FALSE)</f>
        <v>6560.3099999999995</v>
      </c>
      <c r="F84" s="87">
        <f>VLOOKUP($C84,'2023'!$C$8:$U$95,19,FALSE)</f>
        <v>4100.5000000000009</v>
      </c>
      <c r="G84" s="88">
        <f t="shared" si="17"/>
        <v>0.62504668224519899</v>
      </c>
      <c r="H84" s="89">
        <f t="shared" si="18"/>
        <v>6.6409160107537349E-7</v>
      </c>
      <c r="I84" s="90">
        <f t="shared" si="19"/>
        <v>-2459.8099999999986</v>
      </c>
      <c r="J84" s="91">
        <f t="shared" si="20"/>
        <v>-0.37495331775480101</v>
      </c>
      <c r="K84" s="92">
        <f>VLOOKUP($C84,'2023'!$C$105:$U$192,VLOOKUP($L$4,Master!$D$9:$G$20,4,FALSE),FALSE)</f>
        <v>6560.3099999999995</v>
      </c>
      <c r="L84" s="93">
        <f>VLOOKUP($C84,'2023'!$C$8:$U$95,VLOOKUP($L$4,Master!$D$9:$G$20,4,FALSE),FALSE)</f>
        <v>4100.5000000000009</v>
      </c>
      <c r="M84" s="93">
        <f t="shared" si="21"/>
        <v>0.62504668224519899</v>
      </c>
      <c r="N84" s="89">
        <f t="shared" si="22"/>
        <v>6.6409160107537349E-7</v>
      </c>
      <c r="O84" s="93">
        <f t="shared" si="23"/>
        <v>-2459.8099999999986</v>
      </c>
      <c r="P84" s="94">
        <f t="shared" si="24"/>
        <v>-0.37495331775480101</v>
      </c>
      <c r="Q84" s="82"/>
    </row>
    <row r="85" spans="2:17" s="83" customFormat="1" ht="13" x14ac:dyDescent="0.3">
      <c r="B85" s="74"/>
      <c r="C85" s="84">
        <v>51601</v>
      </c>
      <c r="D85" s="85" t="s">
        <v>95</v>
      </c>
      <c r="E85" s="86">
        <f>VLOOKUP($C85,'2023'!$C$105:$U$192,19,FALSE)</f>
        <v>46424.5</v>
      </c>
      <c r="F85" s="87">
        <f>VLOOKUP($C85,'2023'!$C$8:$U$95,19,FALSE)</f>
        <v>28373.510000000002</v>
      </c>
      <c r="G85" s="88">
        <f t="shared" si="17"/>
        <v>0.61117534922293193</v>
      </c>
      <c r="H85" s="89">
        <f t="shared" si="18"/>
        <v>4.5951980695105755E-6</v>
      </c>
      <c r="I85" s="90">
        <f t="shared" si="19"/>
        <v>-18050.989999999998</v>
      </c>
      <c r="J85" s="91">
        <f t="shared" si="20"/>
        <v>-0.38882465077706813</v>
      </c>
      <c r="K85" s="92">
        <f>VLOOKUP($C85,'2023'!$C$105:$U$192,VLOOKUP($L$4,Master!$D$9:$G$20,4,FALSE),FALSE)</f>
        <v>46424.5</v>
      </c>
      <c r="L85" s="93">
        <f>VLOOKUP($C85,'2023'!$C$8:$U$95,VLOOKUP($L$4,Master!$D$9:$G$20,4,FALSE),FALSE)</f>
        <v>28373.510000000002</v>
      </c>
      <c r="M85" s="93">
        <f t="shared" si="21"/>
        <v>0.61117534922293193</v>
      </c>
      <c r="N85" s="89">
        <f t="shared" si="22"/>
        <v>4.5951980695105755E-6</v>
      </c>
      <c r="O85" s="93">
        <f t="shared" si="23"/>
        <v>-18050.989999999998</v>
      </c>
      <c r="P85" s="94">
        <f t="shared" si="24"/>
        <v>-0.38882465077706813</v>
      </c>
      <c r="Q85" s="82"/>
    </row>
    <row r="86" spans="2:17" s="83" customFormat="1" ht="13" x14ac:dyDescent="0.3">
      <c r="B86" s="74"/>
      <c r="C86" s="84">
        <v>51801</v>
      </c>
      <c r="D86" s="85" t="s">
        <v>96</v>
      </c>
      <c r="E86" s="86">
        <f>VLOOKUP($C86,'2023'!$C$105:$U$192,19,FALSE)</f>
        <v>1433625</v>
      </c>
      <c r="F86" s="87">
        <f>VLOOKUP($C86,'2023'!$C$8:$U$95,19,FALSE)</f>
        <v>0</v>
      </c>
      <c r="G86" s="88">
        <f t="shared" si="17"/>
        <v>0</v>
      </c>
      <c r="H86" s="89">
        <f t="shared" si="18"/>
        <v>0</v>
      </c>
      <c r="I86" s="90">
        <f t="shared" si="19"/>
        <v>-1433625</v>
      </c>
      <c r="J86" s="91">
        <f t="shared" si="20"/>
        <v>-1</v>
      </c>
      <c r="K86" s="92">
        <f>VLOOKUP($C86,'2023'!$C$105:$U$192,VLOOKUP($L$4,Master!$D$9:$G$20,4,FALSE),FALSE)</f>
        <v>1433625</v>
      </c>
      <c r="L86" s="93">
        <f>VLOOKUP($C86,'2023'!$C$8:$U$95,VLOOKUP($L$4,Master!$D$9:$G$20,4,FALSE),FALSE)</f>
        <v>0</v>
      </c>
      <c r="M86" s="93">
        <f t="shared" si="21"/>
        <v>0</v>
      </c>
      <c r="N86" s="89">
        <f t="shared" si="22"/>
        <v>0</v>
      </c>
      <c r="O86" s="93">
        <f t="shared" si="23"/>
        <v>-1433625</v>
      </c>
      <c r="P86" s="94">
        <f t="shared" si="24"/>
        <v>-1</v>
      </c>
      <c r="Q86" s="82"/>
    </row>
    <row r="87" spans="2:17" s="83" customFormat="1" ht="13" x14ac:dyDescent="0.3">
      <c r="B87" s="74"/>
      <c r="C87" s="84">
        <v>51901</v>
      </c>
      <c r="D87" s="85" t="s">
        <v>97</v>
      </c>
      <c r="E87" s="86">
        <f>VLOOKUP($C87,'2023'!$C$105:$U$192,19,FALSE)</f>
        <v>38213.9</v>
      </c>
      <c r="F87" s="87">
        <f>VLOOKUP($C87,'2023'!$C$8:$U$95,19,FALSE)</f>
        <v>20283.919999999998</v>
      </c>
      <c r="G87" s="88">
        <f t="shared" si="17"/>
        <v>0.53079952582698964</v>
      </c>
      <c r="H87" s="89">
        <f t="shared" si="18"/>
        <v>3.2850581414180673E-6</v>
      </c>
      <c r="I87" s="90">
        <f t="shared" si="19"/>
        <v>-17929.980000000003</v>
      </c>
      <c r="J87" s="91">
        <f t="shared" si="20"/>
        <v>-0.46920047417301042</v>
      </c>
      <c r="K87" s="92">
        <f>VLOOKUP($C87,'2023'!$C$105:$U$192,VLOOKUP($L$4,Master!$D$9:$G$20,4,FALSE),FALSE)</f>
        <v>38213.9</v>
      </c>
      <c r="L87" s="93">
        <f>VLOOKUP($C87,'2023'!$C$8:$U$95,VLOOKUP($L$4,Master!$D$9:$G$20,4,FALSE),FALSE)</f>
        <v>20283.919999999998</v>
      </c>
      <c r="M87" s="93">
        <f t="shared" si="21"/>
        <v>0.53079952582698964</v>
      </c>
      <c r="N87" s="89">
        <f t="shared" si="22"/>
        <v>3.2850581414180673E-6</v>
      </c>
      <c r="O87" s="93">
        <f t="shared" si="23"/>
        <v>-17929.980000000003</v>
      </c>
      <c r="P87" s="94">
        <f t="shared" si="24"/>
        <v>-0.46920047417301042</v>
      </c>
      <c r="Q87" s="82"/>
    </row>
    <row r="88" spans="2:17" s="83" customFormat="1" ht="13" x14ac:dyDescent="0.3">
      <c r="B88" s="74"/>
      <c r="C88" s="84">
        <v>52001</v>
      </c>
      <c r="D88" s="85" t="s">
        <v>98</v>
      </c>
      <c r="E88" s="86">
        <f>VLOOKUP($C88,'2023'!$C$105:$U$192,19,FALSE)</f>
        <v>165952.31</v>
      </c>
      <c r="F88" s="87">
        <f>VLOOKUP($C88,'2023'!$C$8:$U$95,19,FALSE)</f>
        <v>102971.37000000002</v>
      </c>
      <c r="G88" s="88">
        <f t="shared" si="17"/>
        <v>0.62048771722430396</v>
      </c>
      <c r="H88" s="89">
        <f t="shared" si="18"/>
        <v>1.667660577203382E-5</v>
      </c>
      <c r="I88" s="90">
        <f t="shared" si="19"/>
        <v>-62980.939999999973</v>
      </c>
      <c r="J88" s="91">
        <f t="shared" si="20"/>
        <v>-0.37951228277569604</v>
      </c>
      <c r="K88" s="92">
        <f>VLOOKUP($C88,'2023'!$C$105:$U$192,VLOOKUP($L$4,Master!$D$9:$G$20,4,FALSE),FALSE)</f>
        <v>165952.31</v>
      </c>
      <c r="L88" s="93">
        <f>VLOOKUP($C88,'2023'!$C$8:$U$95,VLOOKUP($L$4,Master!$D$9:$G$20,4,FALSE),FALSE)</f>
        <v>102971.37000000002</v>
      </c>
      <c r="M88" s="93">
        <f t="shared" si="21"/>
        <v>0.62048771722430396</v>
      </c>
      <c r="N88" s="89">
        <f t="shared" si="22"/>
        <v>1.667660577203382E-5</v>
      </c>
      <c r="O88" s="93">
        <f t="shared" si="23"/>
        <v>-62980.939999999973</v>
      </c>
      <c r="P88" s="94">
        <f t="shared" si="24"/>
        <v>-0.37951228277569604</v>
      </c>
      <c r="Q88" s="82"/>
    </row>
    <row r="89" spans="2:17" s="83" customFormat="1" ht="13" x14ac:dyDescent="0.3">
      <c r="B89" s="74"/>
      <c r="C89" s="84">
        <v>52301</v>
      </c>
      <c r="D89" s="85" t="s">
        <v>99</v>
      </c>
      <c r="E89" s="86">
        <f>VLOOKUP($C89,'2023'!$C$105:$U$192,19,FALSE)</f>
        <v>39615.770000000011</v>
      </c>
      <c r="F89" s="87">
        <f>VLOOKUP($C89,'2023'!$C$8:$U$95,19,FALSE)</f>
        <v>24069.72</v>
      </c>
      <c r="G89" s="88">
        <f t="shared" si="17"/>
        <v>0.60757925442317529</v>
      </c>
      <c r="H89" s="89">
        <f t="shared" si="18"/>
        <v>3.8981828782431249E-6</v>
      </c>
      <c r="I89" s="90">
        <f t="shared" si="19"/>
        <v>-15546.05000000001</v>
      </c>
      <c r="J89" s="91">
        <f t="shared" si="20"/>
        <v>-0.39242074557682471</v>
      </c>
      <c r="K89" s="92">
        <f>VLOOKUP($C89,'2023'!$C$105:$U$192,VLOOKUP($L$4,Master!$D$9:$G$20,4,FALSE),FALSE)</f>
        <v>39615.770000000011</v>
      </c>
      <c r="L89" s="93">
        <f>VLOOKUP($C89,'2023'!$C$8:$U$95,VLOOKUP($L$4,Master!$D$9:$G$20,4,FALSE),FALSE)</f>
        <v>24069.72</v>
      </c>
      <c r="M89" s="93">
        <f t="shared" si="21"/>
        <v>0.60757925442317529</v>
      </c>
      <c r="N89" s="89">
        <f t="shared" si="22"/>
        <v>3.8981828782431249E-6</v>
      </c>
      <c r="O89" s="93">
        <f t="shared" si="23"/>
        <v>-15546.05000000001</v>
      </c>
      <c r="P89" s="94">
        <f t="shared" si="24"/>
        <v>-0.39242074557682471</v>
      </c>
      <c r="Q89" s="82"/>
    </row>
    <row r="90" spans="2:17" s="83" customFormat="1" ht="13" x14ac:dyDescent="0.3">
      <c r="B90" s="74"/>
      <c r="C90" s="84">
        <v>52401</v>
      </c>
      <c r="D90" s="85" t="s">
        <v>100</v>
      </c>
      <c r="E90" s="86">
        <f>VLOOKUP($C90,'2023'!$C$105:$U$192,19,FALSE)</f>
        <v>12833.33</v>
      </c>
      <c r="F90" s="87">
        <f>VLOOKUP($C90,'2023'!$C$8:$U$95,19,FALSE)</f>
        <v>0</v>
      </c>
      <c r="G90" s="88">
        <f t="shared" si="17"/>
        <v>0</v>
      </c>
      <c r="H90" s="89">
        <f t="shared" si="18"/>
        <v>0</v>
      </c>
      <c r="I90" s="90">
        <f t="shared" si="19"/>
        <v>-12833.33</v>
      </c>
      <c r="J90" s="91">
        <f t="shared" si="20"/>
        <v>-1</v>
      </c>
      <c r="K90" s="92">
        <f>VLOOKUP($C90,'2023'!$C$105:$U$192,VLOOKUP($L$4,Master!$D$9:$G$20,4,FALSE),FALSE)</f>
        <v>12833.33</v>
      </c>
      <c r="L90" s="93">
        <f>VLOOKUP($C90,'2023'!$C$8:$U$95,VLOOKUP($L$4,Master!$D$9:$G$20,4,FALSE),FALSE)</f>
        <v>0</v>
      </c>
      <c r="M90" s="93">
        <f t="shared" si="21"/>
        <v>0</v>
      </c>
      <c r="N90" s="89">
        <f t="shared" si="22"/>
        <v>0</v>
      </c>
      <c r="O90" s="93">
        <f t="shared" si="23"/>
        <v>-12833.33</v>
      </c>
      <c r="P90" s="94">
        <f t="shared" si="24"/>
        <v>-1</v>
      </c>
      <c r="Q90" s="82"/>
    </row>
    <row r="91" spans="2:17" s="83" customFormat="1" ht="13" x14ac:dyDescent="0.3">
      <c r="B91" s="74"/>
      <c r="C91" s="84">
        <v>52601</v>
      </c>
      <c r="D91" s="85" t="s">
        <v>101</v>
      </c>
      <c r="E91" s="86">
        <f>VLOOKUP($C91,'2023'!$C$105:$U$192,19,FALSE)</f>
        <v>58268.67</v>
      </c>
      <c r="F91" s="87">
        <f>VLOOKUP($C91,'2023'!$C$8:$U$95,19,FALSE)</f>
        <v>8505.23</v>
      </c>
      <c r="G91" s="88">
        <f t="shared" si="17"/>
        <v>0.145965747973997</v>
      </c>
      <c r="H91" s="89">
        <f t="shared" si="18"/>
        <v>1.3774544100022672E-6</v>
      </c>
      <c r="I91" s="90">
        <f t="shared" si="19"/>
        <v>-49763.44</v>
      </c>
      <c r="J91" s="91">
        <f t="shared" si="20"/>
        <v>-0.85403425202600303</v>
      </c>
      <c r="K91" s="92">
        <f>VLOOKUP($C91,'2023'!$C$105:$U$192,VLOOKUP($L$4,Master!$D$9:$G$20,4,FALSE),FALSE)</f>
        <v>58268.67</v>
      </c>
      <c r="L91" s="93">
        <f>VLOOKUP($C91,'2023'!$C$8:$U$95,VLOOKUP($L$4,Master!$D$9:$G$20,4,FALSE),FALSE)</f>
        <v>8505.23</v>
      </c>
      <c r="M91" s="93">
        <f t="shared" si="21"/>
        <v>0.145965747973997</v>
      </c>
      <c r="N91" s="89">
        <f t="shared" si="22"/>
        <v>1.3774544100022672E-6</v>
      </c>
      <c r="O91" s="93">
        <f t="shared" si="23"/>
        <v>-49763.44</v>
      </c>
      <c r="P91" s="94">
        <f t="shared" si="24"/>
        <v>-0.85403425202600303</v>
      </c>
      <c r="Q91" s="82"/>
    </row>
    <row r="92" spans="2:17" s="83" customFormat="1" ht="13" x14ac:dyDescent="0.3">
      <c r="B92" s="74"/>
      <c r="C92" s="95">
        <v>60101</v>
      </c>
      <c r="D92" s="96" t="s">
        <v>102</v>
      </c>
      <c r="E92" s="97">
        <f>VLOOKUP($C92,'2023'!$C$105:$U$192,19,FALSE)</f>
        <v>44840248.399999999</v>
      </c>
      <c r="F92" s="98">
        <f>VLOOKUP($C92,'2023'!$C$8:$U$95,19,FALSE)</f>
        <v>42531246.429999992</v>
      </c>
      <c r="G92" s="99">
        <f t="shared" si="17"/>
        <v>0.94850603972122494</v>
      </c>
      <c r="H92" s="100">
        <f t="shared" si="18"/>
        <v>6.8880974362711738E-3</v>
      </c>
      <c r="I92" s="101">
        <f t="shared" si="19"/>
        <v>-2309001.9700000063</v>
      </c>
      <c r="J92" s="102">
        <f t="shared" si="20"/>
        <v>-5.149396027877505E-2</v>
      </c>
      <c r="K92" s="103">
        <f>VLOOKUP($C92,'2023'!$C$105:$U$192,VLOOKUP($L$4,Master!$D$9:$G$20,4,FALSE),FALSE)</f>
        <v>44840248.399999999</v>
      </c>
      <c r="L92" s="105">
        <f>VLOOKUP($C92,'2023'!$C$8:$U$95,VLOOKUP($L$4,Master!$D$9:$G$20,4,FALSE),FALSE)</f>
        <v>42531246.429999992</v>
      </c>
      <c r="M92" s="104">
        <f t="shared" si="21"/>
        <v>0.94850603972122494</v>
      </c>
      <c r="N92" s="100">
        <f t="shared" si="22"/>
        <v>6.8880974362711738E-3</v>
      </c>
      <c r="O92" s="105">
        <f t="shared" si="23"/>
        <v>-2309001.9700000063</v>
      </c>
      <c r="P92" s="106">
        <f t="shared" si="24"/>
        <v>-5.149396027877505E-2</v>
      </c>
      <c r="Q92" s="82"/>
    </row>
    <row r="93" spans="2:17" s="83" customFormat="1" ht="13" x14ac:dyDescent="0.3">
      <c r="B93" s="74"/>
      <c r="C93" s="95">
        <v>60201</v>
      </c>
      <c r="D93" s="96" t="s">
        <v>103</v>
      </c>
      <c r="E93" s="97">
        <f>VLOOKUP($C93,'2023'!$C$105:$U$192,19,FALSE)</f>
        <v>7321788.5200000014</v>
      </c>
      <c r="F93" s="98">
        <f>VLOOKUP($C93,'2023'!$C$8:$U$95,19,FALSE)</f>
        <v>11335056.110000003</v>
      </c>
      <c r="G93" s="99">
        <f t="shared" si="17"/>
        <v>1.548126674109402</v>
      </c>
      <c r="H93" s="100">
        <f t="shared" si="18"/>
        <v>1.8357555323421765E-3</v>
      </c>
      <c r="I93" s="101">
        <f t="shared" si="19"/>
        <v>4013267.5900000017</v>
      </c>
      <c r="J93" s="102">
        <f t="shared" si="20"/>
        <v>0.54812667410940197</v>
      </c>
      <c r="K93" s="103">
        <f>VLOOKUP($C93,'2023'!$C$105:$U$192,VLOOKUP($L$4,Master!$D$9:$G$20,4,FALSE),FALSE)</f>
        <v>7321788.5200000014</v>
      </c>
      <c r="L93" s="105">
        <f>VLOOKUP($C93,'2023'!$C$8:$U$95,VLOOKUP($L$4,Master!$D$9:$G$20,4,FALSE),FALSE)</f>
        <v>11335056.110000003</v>
      </c>
      <c r="M93" s="105">
        <f t="shared" si="21"/>
        <v>1.548126674109402</v>
      </c>
      <c r="N93" s="100">
        <f t="shared" si="22"/>
        <v>1.8357555323421765E-3</v>
      </c>
      <c r="O93" s="105">
        <f t="shared" si="23"/>
        <v>4013267.5900000017</v>
      </c>
      <c r="P93" s="106">
        <f t="shared" si="24"/>
        <v>0.54812667410940197</v>
      </c>
      <c r="Q93" s="82"/>
    </row>
    <row r="94" spans="2:17" s="83" customFormat="1" ht="13" x14ac:dyDescent="0.3">
      <c r="B94" s="74"/>
      <c r="C94" s="95">
        <v>60301</v>
      </c>
      <c r="D94" s="96" t="s">
        <v>104</v>
      </c>
      <c r="E94" s="97">
        <f>VLOOKUP($C94,'2023'!$C$105:$U$192,19,FALSE)</f>
        <v>4772752.6000000006</v>
      </c>
      <c r="F94" s="98">
        <f>VLOOKUP($C94,'2023'!$C$8:$U$95,19,FALSE)</f>
        <v>2124497.1399999997</v>
      </c>
      <c r="G94" s="99">
        <f t="shared" si="17"/>
        <v>0.44513037193673088</v>
      </c>
      <c r="H94" s="100">
        <f t="shared" si="18"/>
        <v>3.4407040779969546E-4</v>
      </c>
      <c r="I94" s="101">
        <f t="shared" si="19"/>
        <v>-2648255.4600000009</v>
      </c>
      <c r="J94" s="102">
        <f t="shared" si="20"/>
        <v>-0.55486962806326912</v>
      </c>
      <c r="K94" s="103">
        <f>VLOOKUP($C94,'2023'!$C$105:$U$192,VLOOKUP($L$4,Master!$D$9:$G$20,4,FALSE),FALSE)</f>
        <v>4772752.6000000006</v>
      </c>
      <c r="L94" s="105">
        <f>VLOOKUP($C94,'2023'!$C$8:$U$95,VLOOKUP($L$4,Master!$D$9:$G$20,4,FALSE),FALSE)</f>
        <v>2124497.1399999997</v>
      </c>
      <c r="M94" s="105">
        <f t="shared" si="21"/>
        <v>0.44513037193673088</v>
      </c>
      <c r="N94" s="100">
        <f t="shared" si="22"/>
        <v>3.4407040779969546E-4</v>
      </c>
      <c r="O94" s="105">
        <f t="shared" si="23"/>
        <v>-2648255.4600000009</v>
      </c>
      <c r="P94" s="106">
        <f t="shared" si="24"/>
        <v>-0.55486962806326912</v>
      </c>
      <c r="Q94" s="82"/>
    </row>
    <row r="95" spans="2:17" s="83" customFormat="1" ht="13" x14ac:dyDescent="0.3">
      <c r="B95" s="74"/>
      <c r="C95" s="95">
        <v>60501</v>
      </c>
      <c r="D95" s="96" t="s">
        <v>105</v>
      </c>
      <c r="E95" s="97">
        <f>VLOOKUP($C95,'2023'!$C$105:$U$192,19,FALSE)</f>
        <v>176729.22</v>
      </c>
      <c r="F95" s="98">
        <f>VLOOKUP($C95,'2023'!$C$8:$U$95,19,FALSE)</f>
        <v>8070.3099999999995</v>
      </c>
      <c r="G95" s="99">
        <f t="shared" si="17"/>
        <v>4.5664831203351658E-2</v>
      </c>
      <c r="H95" s="100">
        <f t="shared" si="18"/>
        <v>1.3070174586208012E-6</v>
      </c>
      <c r="I95" s="101">
        <f t="shared" si="19"/>
        <v>-168658.91</v>
      </c>
      <c r="J95" s="102">
        <f t="shared" si="20"/>
        <v>-0.95433516879664837</v>
      </c>
      <c r="K95" s="103">
        <f>VLOOKUP($C95,'2023'!$C$105:$U$192,VLOOKUP($L$4,Master!$D$9:$G$20,4,FALSE),FALSE)</f>
        <v>176729.22</v>
      </c>
      <c r="L95" s="105">
        <f>VLOOKUP($C95,'2023'!$C$8:$U$95,VLOOKUP($L$4,Master!$D$9:$G$20,4,FALSE),FALSE)</f>
        <v>8070.3099999999995</v>
      </c>
      <c r="M95" s="105">
        <f t="shared" si="21"/>
        <v>4.5664831203351658E-2</v>
      </c>
      <c r="N95" s="100">
        <f t="shared" si="22"/>
        <v>1.3070174586208012E-6</v>
      </c>
      <c r="O95" s="105">
        <f t="shared" si="23"/>
        <v>-168658.91</v>
      </c>
      <c r="P95" s="106">
        <f t="shared" si="24"/>
        <v>-0.95433516879664837</v>
      </c>
      <c r="Q95" s="82"/>
    </row>
    <row r="96" spans="2:17" s="83" customFormat="1" ht="13.5" thickBot="1" x14ac:dyDescent="0.35">
      <c r="B96" s="74"/>
      <c r="C96" s="95">
        <v>60601</v>
      </c>
      <c r="D96" s="96" t="s">
        <v>106</v>
      </c>
      <c r="E96" s="97">
        <f>VLOOKUP($C96,'2023'!$C$105:$U$192,19,FALSE)</f>
        <v>90771.380000000034</v>
      </c>
      <c r="F96" s="98">
        <f>VLOOKUP($C96,'2023'!$C$8:$U$95,19,FALSE)</f>
        <v>8280.39</v>
      </c>
      <c r="G96" s="99">
        <f t="shared" si="17"/>
        <v>9.1222475630534608E-2</v>
      </c>
      <c r="H96" s="100">
        <f t="shared" si="18"/>
        <v>1.3410407151880283E-6</v>
      </c>
      <c r="I96" s="101">
        <f t="shared" si="19"/>
        <v>-82490.990000000034</v>
      </c>
      <c r="J96" s="102">
        <f t="shared" si="20"/>
        <v>-0.90877752436946535</v>
      </c>
      <c r="K96" s="103">
        <f>VLOOKUP($C96,'2023'!$C$105:$U$192,VLOOKUP($L$4,Master!$D$9:$G$20,4,FALSE),FALSE)</f>
        <v>90771.380000000034</v>
      </c>
      <c r="L96" s="105">
        <f>VLOOKUP($C96,'2023'!$C$8:$U$95,VLOOKUP($L$4,Master!$D$9:$G$20,4,FALSE),FALSE)</f>
        <v>8280.39</v>
      </c>
      <c r="M96" s="105">
        <f t="shared" si="21"/>
        <v>9.1222475630534608E-2</v>
      </c>
      <c r="N96" s="100">
        <f t="shared" si="22"/>
        <v>1.3410407151880283E-6</v>
      </c>
      <c r="O96" s="105">
        <f t="shared" si="23"/>
        <v>-82490.990000000034</v>
      </c>
      <c r="P96" s="106">
        <f t="shared" si="24"/>
        <v>-0.90877752436946535</v>
      </c>
      <c r="Q96" s="82"/>
    </row>
    <row r="97" spans="2:17" ht="15.5" thickTop="1" thickBot="1" x14ac:dyDescent="0.35">
      <c r="B97" s="107"/>
      <c r="C97" s="108"/>
      <c r="D97" s="109"/>
      <c r="E97" s="110"/>
      <c r="F97" s="110"/>
      <c r="G97" s="111"/>
      <c r="H97" s="111"/>
      <c r="I97" s="110"/>
      <c r="J97" s="111"/>
      <c r="K97" s="112"/>
      <c r="L97" s="110"/>
      <c r="M97" s="110"/>
      <c r="N97" s="111"/>
      <c r="O97" s="110"/>
      <c r="P97" s="111"/>
      <c r="Q97" s="113"/>
    </row>
    <row r="98" spans="2:17" ht="15" thickTop="1" x14ac:dyDescent="0.3"/>
    <row r="99" spans="2:17" x14ac:dyDescent="0.3">
      <c r="E99" s="119"/>
      <c r="F99" s="119"/>
      <c r="G99" s="120"/>
      <c r="H99" s="120"/>
      <c r="I99" s="121"/>
      <c r="J99" s="120"/>
      <c r="K99" s="119"/>
      <c r="L99" s="119"/>
      <c r="M99" s="119"/>
      <c r="N99" s="120"/>
      <c r="O99" s="121"/>
      <c r="P99" s="120"/>
    </row>
    <row r="100" spans="2:17" x14ac:dyDescent="0.3">
      <c r="E100" s="122"/>
      <c r="F100" s="122"/>
    </row>
  </sheetData>
  <sheetProtection algorithmName="SHA-512" hashValue="qhaiWnUdEsbs/jLB3EA+o8U5tHH9HVJfa77YOPjlQJSV/R2b26CkEs2BkEA+F5qAzaz9RBfXjrK3Iw6EuGqghA==" saltValue="bLpqt0q2Yc8slcPHM/TuPg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95"/>
  <sheetViews>
    <sheetView showGridLines="0" zoomScale="70" zoomScaleNormal="70" workbookViewId="0">
      <selection activeCell="Q8" sqref="Q8"/>
    </sheetView>
  </sheetViews>
  <sheetFormatPr defaultColWidth="9.1796875" defaultRowHeight="13" x14ac:dyDescent="0.3"/>
  <cols>
    <col min="1" max="2" width="3.54296875" style="28" customWidth="1"/>
    <col min="3" max="3" width="11.81640625" style="116" customWidth="1"/>
    <col min="4" max="4" width="58" style="116" customWidth="1"/>
    <col min="5" max="16" width="17.81640625" style="116" bestFit="1" customWidth="1"/>
    <col min="17" max="17" width="20.54296875" style="116" bestFit="1" customWidth="1"/>
    <col min="18" max="18" width="3.81640625" style="28" customWidth="1"/>
    <col min="19" max="19" width="3.81640625" style="28" hidden="1" customWidth="1"/>
    <col min="20" max="20" width="3.54296875" style="28" hidden="1" customWidth="1"/>
    <col min="21" max="21" width="20.54296875" style="116" hidden="1" customWidth="1"/>
    <col min="22" max="22" width="3.81640625" style="28" hidden="1" customWidth="1"/>
    <col min="23" max="23" width="9.1796875" style="28" customWidth="1"/>
    <col min="24" max="16384" width="9.1796875" style="28"/>
  </cols>
  <sheetData>
    <row r="1" spans="2:22" x14ac:dyDescent="0.3">
      <c r="C1" s="114"/>
      <c r="D1" s="115"/>
    </row>
    <row r="2" spans="2:22" ht="13.5" thickBot="1" x14ac:dyDescent="0.35">
      <c r="C2" s="29"/>
      <c r="D2" s="30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U2" s="31"/>
    </row>
    <row r="3" spans="2:22" s="125" customFormat="1" ht="14" thickTop="1" thickBot="1" x14ac:dyDescent="0.35">
      <c r="B3" s="35"/>
      <c r="C3" s="37"/>
      <c r="D3" s="37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41"/>
      <c r="S3" s="124"/>
      <c r="T3" s="35"/>
      <c r="U3" s="123"/>
      <c r="V3" s="41"/>
    </row>
    <row r="4" spans="2:22" s="125" customFormat="1" ht="19" thickBot="1" x14ac:dyDescent="0.35">
      <c r="B4" s="52"/>
      <c r="C4" s="54"/>
      <c r="D4" s="54"/>
      <c r="E4" s="180" t="s">
        <v>121</v>
      </c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2"/>
      <c r="R4" s="56"/>
      <c r="S4" s="124"/>
      <c r="T4" s="52"/>
      <c r="V4" s="56"/>
    </row>
    <row r="5" spans="2:22" s="125" customFormat="1" x14ac:dyDescent="0.3">
      <c r="B5" s="52"/>
      <c r="C5" s="54"/>
      <c r="D5" s="54"/>
      <c r="E5" s="126" t="s">
        <v>9</v>
      </c>
      <c r="F5" s="126" t="s">
        <v>107</v>
      </c>
      <c r="G5" s="126" t="s">
        <v>108</v>
      </c>
      <c r="H5" s="126" t="s">
        <v>109</v>
      </c>
      <c r="I5" s="126" t="s">
        <v>110</v>
      </c>
      <c r="J5" s="126" t="s">
        <v>111</v>
      </c>
      <c r="K5" s="126" t="s">
        <v>112</v>
      </c>
      <c r="L5" s="126" t="s">
        <v>113</v>
      </c>
      <c r="M5" s="126" t="s">
        <v>114</v>
      </c>
      <c r="N5" s="126" t="s">
        <v>115</v>
      </c>
      <c r="O5" s="126" t="s">
        <v>116</v>
      </c>
      <c r="P5" s="126" t="s">
        <v>117</v>
      </c>
      <c r="Q5" s="126" t="s">
        <v>118</v>
      </c>
      <c r="R5" s="56"/>
      <c r="S5" s="124"/>
      <c r="T5" s="52"/>
      <c r="U5" s="126" t="s">
        <v>11</v>
      </c>
      <c r="V5" s="56"/>
    </row>
    <row r="6" spans="2:22" s="131" customFormat="1" ht="13.5" thickBot="1" x14ac:dyDescent="0.4">
      <c r="B6" s="68"/>
      <c r="C6" s="127" t="s">
        <v>123</v>
      </c>
      <c r="D6" s="128" t="s">
        <v>119</v>
      </c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73"/>
      <c r="S6" s="130"/>
      <c r="T6" s="68"/>
      <c r="U6" s="129"/>
      <c r="V6" s="73"/>
    </row>
    <row r="7" spans="2:22" ht="13.5" thickBot="1" x14ac:dyDescent="0.35">
      <c r="B7" s="132"/>
      <c r="C7" s="183" t="s">
        <v>126</v>
      </c>
      <c r="D7" s="184"/>
      <c r="E7" s="133">
        <f t="shared" ref="E7:Q7" si="0">SUM(E8:E95)</f>
        <v>144637560.25</v>
      </c>
      <c r="F7" s="133">
        <f t="shared" si="0"/>
        <v>0</v>
      </c>
      <c r="G7" s="133">
        <f t="shared" si="0"/>
        <v>0</v>
      </c>
      <c r="H7" s="133">
        <f t="shared" si="0"/>
        <v>0</v>
      </c>
      <c r="I7" s="133">
        <f t="shared" si="0"/>
        <v>0</v>
      </c>
      <c r="J7" s="133">
        <f t="shared" si="0"/>
        <v>0</v>
      </c>
      <c r="K7" s="133">
        <f t="shared" si="0"/>
        <v>0</v>
      </c>
      <c r="L7" s="133">
        <f t="shared" si="0"/>
        <v>0</v>
      </c>
      <c r="M7" s="133">
        <f t="shared" si="0"/>
        <v>0</v>
      </c>
      <c r="N7" s="133">
        <f t="shared" si="0"/>
        <v>0</v>
      </c>
      <c r="O7" s="133">
        <f t="shared" si="0"/>
        <v>0</v>
      </c>
      <c r="P7" s="133">
        <f t="shared" si="0"/>
        <v>0</v>
      </c>
      <c r="Q7" s="133">
        <f t="shared" si="0"/>
        <v>144637560.25</v>
      </c>
      <c r="R7" s="134"/>
      <c r="S7" s="135"/>
      <c r="T7" s="132"/>
      <c r="U7" s="133">
        <f>SUM(U8:U95)</f>
        <v>144637560.25</v>
      </c>
      <c r="V7" s="134"/>
    </row>
    <row r="8" spans="2:22" x14ac:dyDescent="0.3">
      <c r="B8" s="132"/>
      <c r="C8" s="136">
        <v>10101</v>
      </c>
      <c r="D8" s="137" t="s">
        <v>20</v>
      </c>
      <c r="E8" s="138">
        <v>49109.360000000008</v>
      </c>
      <c r="F8" s="138">
        <v>0</v>
      </c>
      <c r="G8" s="138">
        <v>0</v>
      </c>
      <c r="H8" s="138">
        <v>0</v>
      </c>
      <c r="I8" s="138">
        <v>0</v>
      </c>
      <c r="J8" s="138">
        <v>0</v>
      </c>
      <c r="K8" s="138">
        <v>0</v>
      </c>
      <c r="L8" s="138">
        <v>0</v>
      </c>
      <c r="M8" s="138">
        <v>0</v>
      </c>
      <c r="N8" s="138">
        <v>0</v>
      </c>
      <c r="O8" s="138">
        <v>0</v>
      </c>
      <c r="P8" s="138">
        <v>0</v>
      </c>
      <c r="Q8" s="138">
        <f>SUM(E8:P8)</f>
        <v>49109.360000000008</v>
      </c>
      <c r="R8" s="134"/>
      <c r="S8" s="135"/>
      <c r="T8" s="132"/>
      <c r="U8" s="138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49109.360000000008</v>
      </c>
      <c r="V8" s="134"/>
    </row>
    <row r="9" spans="2:22" x14ac:dyDescent="0.3">
      <c r="B9" s="132"/>
      <c r="C9" s="136">
        <v>20101</v>
      </c>
      <c r="D9" s="137" t="s">
        <v>21</v>
      </c>
      <c r="E9" s="138">
        <v>549329.93000000005</v>
      </c>
      <c r="F9" s="138">
        <v>0</v>
      </c>
      <c r="G9" s="138">
        <v>0</v>
      </c>
      <c r="H9" s="138">
        <v>0</v>
      </c>
      <c r="I9" s="138">
        <v>0</v>
      </c>
      <c r="J9" s="138">
        <v>0</v>
      </c>
      <c r="K9" s="138">
        <v>0</v>
      </c>
      <c r="L9" s="138">
        <v>0</v>
      </c>
      <c r="M9" s="138">
        <v>0</v>
      </c>
      <c r="N9" s="138">
        <v>0</v>
      </c>
      <c r="O9" s="138">
        <v>0</v>
      </c>
      <c r="P9" s="138">
        <v>0</v>
      </c>
      <c r="Q9" s="138">
        <f t="shared" ref="Q9:Q66" si="1">SUM(E9:P9)</f>
        <v>549329.93000000005</v>
      </c>
      <c r="R9" s="134"/>
      <c r="S9" s="135"/>
      <c r="T9" s="132"/>
      <c r="U9" s="138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549329.93000000005</v>
      </c>
      <c r="V9" s="134"/>
    </row>
    <row r="10" spans="2:22" x14ac:dyDescent="0.3">
      <c r="B10" s="132"/>
      <c r="C10" s="136">
        <v>20102</v>
      </c>
      <c r="D10" s="137" t="s">
        <v>22</v>
      </c>
      <c r="E10" s="138">
        <v>13044.650000000001</v>
      </c>
      <c r="F10" s="138">
        <v>0</v>
      </c>
      <c r="G10" s="138">
        <v>0</v>
      </c>
      <c r="H10" s="138">
        <v>0</v>
      </c>
      <c r="I10" s="138">
        <v>0</v>
      </c>
      <c r="J10" s="138">
        <v>0</v>
      </c>
      <c r="K10" s="138">
        <v>0</v>
      </c>
      <c r="L10" s="138">
        <v>0</v>
      </c>
      <c r="M10" s="138">
        <v>0</v>
      </c>
      <c r="N10" s="138">
        <v>0</v>
      </c>
      <c r="O10" s="138">
        <v>0</v>
      </c>
      <c r="P10" s="138">
        <v>0</v>
      </c>
      <c r="Q10" s="138">
        <f t="shared" si="1"/>
        <v>13044.650000000001</v>
      </c>
      <c r="R10" s="134"/>
      <c r="S10" s="135"/>
      <c r="T10" s="132"/>
      <c r="U10" s="138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13044.650000000001</v>
      </c>
      <c r="V10" s="134"/>
    </row>
    <row r="11" spans="2:22" x14ac:dyDescent="0.3">
      <c r="B11" s="132"/>
      <c r="C11" s="136">
        <v>20105</v>
      </c>
      <c r="D11" s="137" t="s">
        <v>23</v>
      </c>
      <c r="E11" s="138">
        <v>2405</v>
      </c>
      <c r="F11" s="138">
        <v>0</v>
      </c>
      <c r="G11" s="138">
        <v>0</v>
      </c>
      <c r="H11" s="138">
        <v>0</v>
      </c>
      <c r="I11" s="138">
        <v>0</v>
      </c>
      <c r="J11" s="138">
        <v>0</v>
      </c>
      <c r="K11" s="138">
        <v>0</v>
      </c>
      <c r="L11" s="138">
        <v>0</v>
      </c>
      <c r="M11" s="138">
        <v>0</v>
      </c>
      <c r="N11" s="138">
        <v>0</v>
      </c>
      <c r="O11" s="138">
        <v>0</v>
      </c>
      <c r="P11" s="138">
        <v>0</v>
      </c>
      <c r="Q11" s="138">
        <f t="shared" si="1"/>
        <v>2405</v>
      </c>
      <c r="R11" s="134"/>
      <c r="S11" s="135"/>
      <c r="T11" s="132"/>
      <c r="U11" s="138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2405</v>
      </c>
      <c r="V11" s="134"/>
    </row>
    <row r="12" spans="2:22" x14ac:dyDescent="0.3">
      <c r="B12" s="132"/>
      <c r="C12" s="136">
        <v>30101</v>
      </c>
      <c r="D12" s="137" t="s">
        <v>24</v>
      </c>
      <c r="E12" s="138">
        <v>61189.1</v>
      </c>
      <c r="F12" s="138">
        <v>0</v>
      </c>
      <c r="G12" s="138">
        <v>0</v>
      </c>
      <c r="H12" s="138">
        <v>0</v>
      </c>
      <c r="I12" s="138">
        <v>0</v>
      </c>
      <c r="J12" s="138">
        <v>0</v>
      </c>
      <c r="K12" s="138">
        <v>0</v>
      </c>
      <c r="L12" s="138">
        <v>0</v>
      </c>
      <c r="M12" s="138">
        <v>0</v>
      </c>
      <c r="N12" s="138">
        <v>0</v>
      </c>
      <c r="O12" s="138">
        <v>0</v>
      </c>
      <c r="P12" s="138">
        <v>0</v>
      </c>
      <c r="Q12" s="138">
        <f t="shared" si="1"/>
        <v>61189.1</v>
      </c>
      <c r="R12" s="134"/>
      <c r="S12" s="135"/>
      <c r="T12" s="132"/>
      <c r="U12" s="138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61189.1</v>
      </c>
      <c r="V12" s="134"/>
    </row>
    <row r="13" spans="2:22" x14ac:dyDescent="0.3">
      <c r="B13" s="132"/>
      <c r="C13" s="136">
        <v>30201</v>
      </c>
      <c r="D13" s="137" t="s">
        <v>25</v>
      </c>
      <c r="E13" s="138">
        <v>2029309.15</v>
      </c>
      <c r="F13" s="138">
        <v>0</v>
      </c>
      <c r="G13" s="138">
        <v>0</v>
      </c>
      <c r="H13" s="138">
        <v>0</v>
      </c>
      <c r="I13" s="138">
        <v>0</v>
      </c>
      <c r="J13" s="138">
        <v>0</v>
      </c>
      <c r="K13" s="138">
        <v>0</v>
      </c>
      <c r="L13" s="138">
        <v>0</v>
      </c>
      <c r="M13" s="138">
        <v>0</v>
      </c>
      <c r="N13" s="138">
        <v>0</v>
      </c>
      <c r="O13" s="138">
        <v>0</v>
      </c>
      <c r="P13" s="138">
        <v>0</v>
      </c>
      <c r="Q13" s="138">
        <f t="shared" si="1"/>
        <v>2029309.15</v>
      </c>
      <c r="R13" s="134"/>
      <c r="S13" s="135"/>
      <c r="T13" s="132"/>
      <c r="U13" s="138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2029309.15</v>
      </c>
      <c r="V13" s="134"/>
    </row>
    <row r="14" spans="2:22" x14ac:dyDescent="0.3">
      <c r="B14" s="132"/>
      <c r="C14" s="136">
        <v>30301</v>
      </c>
      <c r="D14" s="137" t="s">
        <v>26</v>
      </c>
      <c r="E14" s="138">
        <v>728629.44000000029</v>
      </c>
      <c r="F14" s="138">
        <v>0</v>
      </c>
      <c r="G14" s="138">
        <v>0</v>
      </c>
      <c r="H14" s="138">
        <v>0</v>
      </c>
      <c r="I14" s="138">
        <v>0</v>
      </c>
      <c r="J14" s="138">
        <v>0</v>
      </c>
      <c r="K14" s="138">
        <v>0</v>
      </c>
      <c r="L14" s="138">
        <v>0</v>
      </c>
      <c r="M14" s="138">
        <v>0</v>
      </c>
      <c r="N14" s="138">
        <v>0</v>
      </c>
      <c r="O14" s="138">
        <v>0</v>
      </c>
      <c r="P14" s="138">
        <v>0</v>
      </c>
      <c r="Q14" s="138">
        <f t="shared" si="1"/>
        <v>728629.44000000029</v>
      </c>
      <c r="R14" s="134"/>
      <c r="S14" s="135"/>
      <c r="T14" s="132"/>
      <c r="U14" s="138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728629.44000000029</v>
      </c>
      <c r="V14" s="134"/>
    </row>
    <row r="15" spans="2:22" x14ac:dyDescent="0.3">
      <c r="B15" s="132"/>
      <c r="C15" s="136">
        <v>30401</v>
      </c>
      <c r="D15" s="137" t="s">
        <v>27</v>
      </c>
      <c r="E15" s="138">
        <v>12693.16</v>
      </c>
      <c r="F15" s="138">
        <v>0</v>
      </c>
      <c r="G15" s="138">
        <v>0</v>
      </c>
      <c r="H15" s="138">
        <v>0</v>
      </c>
      <c r="I15" s="138">
        <v>0</v>
      </c>
      <c r="J15" s="138">
        <v>0</v>
      </c>
      <c r="K15" s="138">
        <v>0</v>
      </c>
      <c r="L15" s="138">
        <v>0</v>
      </c>
      <c r="M15" s="138">
        <v>0</v>
      </c>
      <c r="N15" s="138">
        <v>0</v>
      </c>
      <c r="O15" s="138">
        <v>0</v>
      </c>
      <c r="P15" s="138">
        <v>0</v>
      </c>
      <c r="Q15" s="138">
        <f t="shared" si="1"/>
        <v>12693.16</v>
      </c>
      <c r="R15" s="134"/>
      <c r="S15" s="135"/>
      <c r="T15" s="132"/>
      <c r="U15" s="138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12693.16</v>
      </c>
      <c r="V15" s="134"/>
    </row>
    <row r="16" spans="2:22" x14ac:dyDescent="0.3">
      <c r="B16" s="132"/>
      <c r="C16" s="136">
        <v>40101</v>
      </c>
      <c r="D16" s="137" t="s">
        <v>28</v>
      </c>
      <c r="E16" s="138">
        <v>214962.21000000008</v>
      </c>
      <c r="F16" s="138">
        <v>0</v>
      </c>
      <c r="G16" s="138">
        <v>0</v>
      </c>
      <c r="H16" s="138">
        <v>0</v>
      </c>
      <c r="I16" s="138">
        <v>0</v>
      </c>
      <c r="J16" s="138">
        <v>0</v>
      </c>
      <c r="K16" s="138">
        <v>0</v>
      </c>
      <c r="L16" s="138">
        <v>0</v>
      </c>
      <c r="M16" s="138">
        <v>0</v>
      </c>
      <c r="N16" s="138">
        <v>0</v>
      </c>
      <c r="O16" s="138">
        <v>0</v>
      </c>
      <c r="P16" s="138">
        <v>0</v>
      </c>
      <c r="Q16" s="138">
        <f t="shared" si="1"/>
        <v>214962.21000000008</v>
      </c>
      <c r="R16" s="134"/>
      <c r="S16" s="135"/>
      <c r="T16" s="132"/>
      <c r="U16" s="138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214962.21000000008</v>
      </c>
      <c r="V16" s="134"/>
    </row>
    <row r="17" spans="2:22" x14ac:dyDescent="0.3">
      <c r="B17" s="132"/>
      <c r="C17" s="136">
        <v>40102</v>
      </c>
      <c r="D17" s="137" t="s">
        <v>29</v>
      </c>
      <c r="E17" s="138">
        <v>71935.460000000006</v>
      </c>
      <c r="F17" s="138">
        <v>0</v>
      </c>
      <c r="G17" s="138">
        <v>0</v>
      </c>
      <c r="H17" s="138">
        <v>0</v>
      </c>
      <c r="I17" s="138">
        <v>0</v>
      </c>
      <c r="J17" s="138">
        <v>0</v>
      </c>
      <c r="K17" s="138">
        <v>0</v>
      </c>
      <c r="L17" s="138">
        <v>0</v>
      </c>
      <c r="M17" s="138">
        <v>0</v>
      </c>
      <c r="N17" s="138">
        <v>0</v>
      </c>
      <c r="O17" s="138">
        <v>0</v>
      </c>
      <c r="P17" s="138">
        <v>0</v>
      </c>
      <c r="Q17" s="138">
        <f t="shared" si="1"/>
        <v>71935.460000000006</v>
      </c>
      <c r="R17" s="134"/>
      <c r="S17" s="135"/>
      <c r="T17" s="132"/>
      <c r="U17" s="138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71935.460000000006</v>
      </c>
      <c r="V17" s="134"/>
    </row>
    <row r="18" spans="2:22" x14ac:dyDescent="0.3">
      <c r="B18" s="132"/>
      <c r="C18" s="136">
        <v>40103</v>
      </c>
      <c r="D18" s="137" t="s">
        <v>30</v>
      </c>
      <c r="E18" s="138">
        <v>20500</v>
      </c>
      <c r="F18" s="138">
        <v>0</v>
      </c>
      <c r="G18" s="138">
        <v>0</v>
      </c>
      <c r="H18" s="138">
        <v>0</v>
      </c>
      <c r="I18" s="138">
        <v>0</v>
      </c>
      <c r="J18" s="138">
        <v>0</v>
      </c>
      <c r="K18" s="138">
        <v>0</v>
      </c>
      <c r="L18" s="138">
        <v>0</v>
      </c>
      <c r="M18" s="138">
        <v>0</v>
      </c>
      <c r="N18" s="138">
        <v>0</v>
      </c>
      <c r="O18" s="138">
        <v>0</v>
      </c>
      <c r="P18" s="138">
        <v>0</v>
      </c>
      <c r="Q18" s="138">
        <f t="shared" si="1"/>
        <v>20500</v>
      </c>
      <c r="R18" s="134"/>
      <c r="S18" s="135"/>
      <c r="T18" s="132"/>
      <c r="U18" s="138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20500</v>
      </c>
      <c r="V18" s="134"/>
    </row>
    <row r="19" spans="2:22" x14ac:dyDescent="0.3">
      <c r="B19" s="132"/>
      <c r="C19" s="136">
        <v>40105</v>
      </c>
      <c r="D19" s="137" t="s">
        <v>31</v>
      </c>
      <c r="E19" s="138">
        <v>22355.64</v>
      </c>
      <c r="F19" s="138">
        <v>0</v>
      </c>
      <c r="G19" s="138">
        <v>0</v>
      </c>
      <c r="H19" s="138">
        <v>0</v>
      </c>
      <c r="I19" s="138">
        <v>0</v>
      </c>
      <c r="J19" s="138">
        <v>0</v>
      </c>
      <c r="K19" s="138">
        <v>0</v>
      </c>
      <c r="L19" s="138">
        <v>0</v>
      </c>
      <c r="M19" s="138">
        <v>0</v>
      </c>
      <c r="N19" s="138">
        <v>0</v>
      </c>
      <c r="O19" s="138">
        <v>0</v>
      </c>
      <c r="P19" s="138">
        <v>0</v>
      </c>
      <c r="Q19" s="138">
        <f t="shared" si="1"/>
        <v>22355.64</v>
      </c>
      <c r="R19" s="134"/>
      <c r="S19" s="135"/>
      <c r="T19" s="132"/>
      <c r="U19" s="138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22355.64</v>
      </c>
      <c r="V19" s="134"/>
    </row>
    <row r="20" spans="2:22" x14ac:dyDescent="0.3">
      <c r="B20" s="132"/>
      <c r="C20" s="136">
        <v>40116</v>
      </c>
      <c r="D20" s="137" t="s">
        <v>32</v>
      </c>
      <c r="E20" s="138">
        <v>0</v>
      </c>
      <c r="F20" s="138">
        <v>0</v>
      </c>
      <c r="G20" s="138">
        <v>0</v>
      </c>
      <c r="H20" s="138">
        <v>0</v>
      </c>
      <c r="I20" s="138">
        <v>0</v>
      </c>
      <c r="J20" s="138">
        <v>0</v>
      </c>
      <c r="K20" s="138">
        <v>0</v>
      </c>
      <c r="L20" s="138">
        <v>0</v>
      </c>
      <c r="M20" s="138">
        <v>0</v>
      </c>
      <c r="N20" s="138">
        <v>0</v>
      </c>
      <c r="O20" s="138">
        <v>0</v>
      </c>
      <c r="P20" s="138">
        <v>0</v>
      </c>
      <c r="Q20" s="138">
        <f t="shared" si="1"/>
        <v>0</v>
      </c>
      <c r="R20" s="134"/>
      <c r="S20" s="135"/>
      <c r="T20" s="132"/>
      <c r="U20" s="138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0</v>
      </c>
      <c r="V20" s="134"/>
    </row>
    <row r="21" spans="2:22" x14ac:dyDescent="0.3">
      <c r="B21" s="132"/>
      <c r="C21" s="136">
        <v>40122</v>
      </c>
      <c r="D21" s="137" t="s">
        <v>33</v>
      </c>
      <c r="E21" s="138">
        <v>0</v>
      </c>
      <c r="F21" s="138">
        <v>0</v>
      </c>
      <c r="G21" s="138">
        <v>0</v>
      </c>
      <c r="H21" s="138">
        <v>0</v>
      </c>
      <c r="I21" s="138">
        <v>0</v>
      </c>
      <c r="J21" s="138">
        <v>0</v>
      </c>
      <c r="K21" s="138">
        <v>0</v>
      </c>
      <c r="L21" s="138">
        <v>0</v>
      </c>
      <c r="M21" s="138">
        <v>0</v>
      </c>
      <c r="N21" s="138">
        <v>0</v>
      </c>
      <c r="O21" s="138">
        <v>0</v>
      </c>
      <c r="P21" s="138">
        <v>0</v>
      </c>
      <c r="Q21" s="138">
        <f t="shared" si="1"/>
        <v>0</v>
      </c>
      <c r="R21" s="134"/>
      <c r="S21" s="135"/>
      <c r="T21" s="132"/>
      <c r="U21" s="138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4"/>
    </row>
    <row r="22" spans="2:22" x14ac:dyDescent="0.3">
      <c r="B22" s="132"/>
      <c r="C22" s="136">
        <v>40201</v>
      </c>
      <c r="D22" s="137" t="s">
        <v>34</v>
      </c>
      <c r="E22" s="138">
        <v>116573.51</v>
      </c>
      <c r="F22" s="138">
        <v>0</v>
      </c>
      <c r="G22" s="138">
        <v>0</v>
      </c>
      <c r="H22" s="138">
        <v>0</v>
      </c>
      <c r="I22" s="138">
        <v>0</v>
      </c>
      <c r="J22" s="138">
        <v>0</v>
      </c>
      <c r="K22" s="138">
        <v>0</v>
      </c>
      <c r="L22" s="138">
        <v>0</v>
      </c>
      <c r="M22" s="138">
        <v>0</v>
      </c>
      <c r="N22" s="138">
        <v>0</v>
      </c>
      <c r="O22" s="138">
        <v>0</v>
      </c>
      <c r="P22" s="138">
        <v>0</v>
      </c>
      <c r="Q22" s="138">
        <f t="shared" si="1"/>
        <v>116573.51</v>
      </c>
      <c r="R22" s="134"/>
      <c r="S22" s="135"/>
      <c r="T22" s="132"/>
      <c r="U22" s="138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116573.51</v>
      </c>
      <c r="V22" s="134"/>
    </row>
    <row r="23" spans="2:22" x14ac:dyDescent="0.3">
      <c r="B23" s="132"/>
      <c r="C23" s="136">
        <v>40202</v>
      </c>
      <c r="D23" s="137" t="s">
        <v>35</v>
      </c>
      <c r="E23" s="138">
        <v>542257.44999999984</v>
      </c>
      <c r="F23" s="138">
        <v>0</v>
      </c>
      <c r="G23" s="138">
        <v>0</v>
      </c>
      <c r="H23" s="138">
        <v>0</v>
      </c>
      <c r="I23" s="138">
        <v>0</v>
      </c>
      <c r="J23" s="138">
        <v>0</v>
      </c>
      <c r="K23" s="138">
        <v>0</v>
      </c>
      <c r="L23" s="138">
        <v>0</v>
      </c>
      <c r="M23" s="138">
        <v>0</v>
      </c>
      <c r="N23" s="138">
        <v>0</v>
      </c>
      <c r="O23" s="138">
        <v>0</v>
      </c>
      <c r="P23" s="138">
        <v>0</v>
      </c>
      <c r="Q23" s="138">
        <f t="shared" si="1"/>
        <v>542257.44999999984</v>
      </c>
      <c r="R23" s="134"/>
      <c r="S23" s="135"/>
      <c r="T23" s="132"/>
      <c r="U23" s="138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542257.44999999984</v>
      </c>
      <c r="V23" s="134"/>
    </row>
    <row r="24" spans="2:22" x14ac:dyDescent="0.3">
      <c r="B24" s="132"/>
      <c r="C24" s="136">
        <v>40204</v>
      </c>
      <c r="D24" s="137" t="s">
        <v>36</v>
      </c>
      <c r="E24" s="138">
        <v>10212.49</v>
      </c>
      <c r="F24" s="138">
        <v>0</v>
      </c>
      <c r="G24" s="138">
        <v>0</v>
      </c>
      <c r="H24" s="138">
        <v>0</v>
      </c>
      <c r="I24" s="138">
        <v>0</v>
      </c>
      <c r="J24" s="138">
        <v>0</v>
      </c>
      <c r="K24" s="138">
        <v>0</v>
      </c>
      <c r="L24" s="138">
        <v>0</v>
      </c>
      <c r="M24" s="138">
        <v>0</v>
      </c>
      <c r="N24" s="138">
        <v>0</v>
      </c>
      <c r="O24" s="138">
        <v>0</v>
      </c>
      <c r="P24" s="138">
        <v>0</v>
      </c>
      <c r="Q24" s="138">
        <f t="shared" si="1"/>
        <v>10212.49</v>
      </c>
      <c r="R24" s="134"/>
      <c r="S24" s="135"/>
      <c r="T24" s="132"/>
      <c r="U24" s="138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10212.49</v>
      </c>
      <c r="V24" s="134"/>
    </row>
    <row r="25" spans="2:22" x14ac:dyDescent="0.3">
      <c r="B25" s="132"/>
      <c r="C25" s="136">
        <v>40301</v>
      </c>
      <c r="D25" s="137" t="s">
        <v>37</v>
      </c>
      <c r="E25" s="138">
        <v>6423218.3999999939</v>
      </c>
      <c r="F25" s="138">
        <v>0</v>
      </c>
      <c r="G25" s="138">
        <v>0</v>
      </c>
      <c r="H25" s="138">
        <v>0</v>
      </c>
      <c r="I25" s="138">
        <v>0</v>
      </c>
      <c r="J25" s="138">
        <v>0</v>
      </c>
      <c r="K25" s="138">
        <v>0</v>
      </c>
      <c r="L25" s="138">
        <v>0</v>
      </c>
      <c r="M25" s="138">
        <v>0</v>
      </c>
      <c r="N25" s="138">
        <v>0</v>
      </c>
      <c r="O25" s="138">
        <v>0</v>
      </c>
      <c r="P25" s="138">
        <v>0</v>
      </c>
      <c r="Q25" s="138">
        <f t="shared" si="1"/>
        <v>6423218.3999999939</v>
      </c>
      <c r="R25" s="134"/>
      <c r="S25" s="135"/>
      <c r="T25" s="132"/>
      <c r="U25" s="138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6423218.3999999939</v>
      </c>
      <c r="V25" s="134"/>
    </row>
    <row r="26" spans="2:22" x14ac:dyDescent="0.3">
      <c r="B26" s="132"/>
      <c r="C26" s="136">
        <v>40401</v>
      </c>
      <c r="D26" s="137" t="s">
        <v>38</v>
      </c>
      <c r="E26" s="138">
        <v>2730721.2400000012</v>
      </c>
      <c r="F26" s="138">
        <v>0</v>
      </c>
      <c r="G26" s="138">
        <v>0</v>
      </c>
      <c r="H26" s="138">
        <v>0</v>
      </c>
      <c r="I26" s="138">
        <v>0</v>
      </c>
      <c r="J26" s="138">
        <v>0</v>
      </c>
      <c r="K26" s="138">
        <v>0</v>
      </c>
      <c r="L26" s="138">
        <v>0</v>
      </c>
      <c r="M26" s="138">
        <v>0</v>
      </c>
      <c r="N26" s="138">
        <v>0</v>
      </c>
      <c r="O26" s="138">
        <v>0</v>
      </c>
      <c r="P26" s="138">
        <v>0</v>
      </c>
      <c r="Q26" s="138">
        <f t="shared" si="1"/>
        <v>2730721.2400000012</v>
      </c>
      <c r="R26" s="134"/>
      <c r="S26" s="135"/>
      <c r="T26" s="132"/>
      <c r="U26" s="138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2730721.2400000012</v>
      </c>
      <c r="V26" s="134"/>
    </row>
    <row r="27" spans="2:22" x14ac:dyDescent="0.3">
      <c r="B27" s="132"/>
      <c r="C27" s="136">
        <v>40402</v>
      </c>
      <c r="D27" s="137" t="s">
        <v>39</v>
      </c>
      <c r="E27" s="138">
        <v>24702.109999999997</v>
      </c>
      <c r="F27" s="138">
        <v>0</v>
      </c>
      <c r="G27" s="138">
        <v>0</v>
      </c>
      <c r="H27" s="138">
        <v>0</v>
      </c>
      <c r="I27" s="138">
        <v>0</v>
      </c>
      <c r="J27" s="138">
        <v>0</v>
      </c>
      <c r="K27" s="138">
        <v>0</v>
      </c>
      <c r="L27" s="138">
        <v>0</v>
      </c>
      <c r="M27" s="138">
        <v>0</v>
      </c>
      <c r="N27" s="138">
        <v>0</v>
      </c>
      <c r="O27" s="138">
        <v>0</v>
      </c>
      <c r="P27" s="138">
        <v>0</v>
      </c>
      <c r="Q27" s="138">
        <f t="shared" si="1"/>
        <v>24702.109999999997</v>
      </c>
      <c r="R27" s="134"/>
      <c r="S27" s="135"/>
      <c r="T27" s="132"/>
      <c r="U27" s="138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24702.109999999997</v>
      </c>
      <c r="V27" s="134"/>
    </row>
    <row r="28" spans="2:22" x14ac:dyDescent="0.3">
      <c r="B28" s="132"/>
      <c r="C28" s="136">
        <v>40501</v>
      </c>
      <c r="D28" s="137" t="s">
        <v>1</v>
      </c>
      <c r="E28" s="138">
        <v>36410754.12000002</v>
      </c>
      <c r="F28" s="138">
        <v>0</v>
      </c>
      <c r="G28" s="138">
        <v>0</v>
      </c>
      <c r="H28" s="138">
        <v>0</v>
      </c>
      <c r="I28" s="138">
        <v>0</v>
      </c>
      <c r="J28" s="138">
        <v>0</v>
      </c>
      <c r="K28" s="138">
        <v>0</v>
      </c>
      <c r="L28" s="138">
        <v>0</v>
      </c>
      <c r="M28" s="138">
        <v>0</v>
      </c>
      <c r="N28" s="138">
        <v>0</v>
      </c>
      <c r="O28" s="138">
        <v>0</v>
      </c>
      <c r="P28" s="138">
        <v>0</v>
      </c>
      <c r="Q28" s="138">
        <f t="shared" si="1"/>
        <v>36410754.12000002</v>
      </c>
      <c r="R28" s="134"/>
      <c r="S28" s="135"/>
      <c r="T28" s="132"/>
      <c r="U28" s="138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36410754.12000002</v>
      </c>
      <c r="V28" s="134"/>
    </row>
    <row r="29" spans="2:22" x14ac:dyDescent="0.3">
      <c r="B29" s="132"/>
      <c r="C29" s="136">
        <v>40510</v>
      </c>
      <c r="D29" s="137" t="s">
        <v>40</v>
      </c>
      <c r="E29" s="138">
        <v>97401.420000000013</v>
      </c>
      <c r="F29" s="138">
        <v>0</v>
      </c>
      <c r="G29" s="138">
        <v>0</v>
      </c>
      <c r="H29" s="138">
        <v>0</v>
      </c>
      <c r="I29" s="138">
        <v>0</v>
      </c>
      <c r="J29" s="138">
        <v>0</v>
      </c>
      <c r="K29" s="138">
        <v>0</v>
      </c>
      <c r="L29" s="138">
        <v>0</v>
      </c>
      <c r="M29" s="138">
        <v>0</v>
      </c>
      <c r="N29" s="138">
        <v>0</v>
      </c>
      <c r="O29" s="138">
        <v>0</v>
      </c>
      <c r="P29" s="138">
        <v>0</v>
      </c>
      <c r="Q29" s="138">
        <f t="shared" si="1"/>
        <v>97401.420000000013</v>
      </c>
      <c r="R29" s="134"/>
      <c r="S29" s="135"/>
      <c r="T29" s="132"/>
      <c r="U29" s="138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97401.420000000013</v>
      </c>
      <c r="V29" s="134"/>
    </row>
    <row r="30" spans="2:22" x14ac:dyDescent="0.3">
      <c r="B30" s="132"/>
      <c r="C30" s="136">
        <v>40514</v>
      </c>
      <c r="D30" s="137" t="s">
        <v>41</v>
      </c>
      <c r="E30" s="138">
        <v>11837.41</v>
      </c>
      <c r="F30" s="138">
        <v>0</v>
      </c>
      <c r="G30" s="138">
        <v>0</v>
      </c>
      <c r="H30" s="138">
        <v>0</v>
      </c>
      <c r="I30" s="138">
        <v>0</v>
      </c>
      <c r="J30" s="138">
        <v>0</v>
      </c>
      <c r="K30" s="138">
        <v>0</v>
      </c>
      <c r="L30" s="138">
        <v>0</v>
      </c>
      <c r="M30" s="138">
        <v>0</v>
      </c>
      <c r="N30" s="138">
        <v>0</v>
      </c>
      <c r="O30" s="138">
        <v>0</v>
      </c>
      <c r="P30" s="138">
        <v>0</v>
      </c>
      <c r="Q30" s="138">
        <f t="shared" si="1"/>
        <v>11837.41</v>
      </c>
      <c r="R30" s="134"/>
      <c r="S30" s="135"/>
      <c r="T30" s="132"/>
      <c r="U30" s="138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11837.41</v>
      </c>
      <c r="V30" s="134"/>
    </row>
    <row r="31" spans="2:22" x14ac:dyDescent="0.3">
      <c r="B31" s="132"/>
      <c r="C31" s="136">
        <v>40515</v>
      </c>
      <c r="D31" s="137" t="s">
        <v>42</v>
      </c>
      <c r="E31" s="138">
        <v>46075.960000000006</v>
      </c>
      <c r="F31" s="138">
        <v>0</v>
      </c>
      <c r="G31" s="138">
        <v>0</v>
      </c>
      <c r="H31" s="138">
        <v>0</v>
      </c>
      <c r="I31" s="138">
        <v>0</v>
      </c>
      <c r="J31" s="138">
        <v>0</v>
      </c>
      <c r="K31" s="138">
        <v>0</v>
      </c>
      <c r="L31" s="138">
        <v>0</v>
      </c>
      <c r="M31" s="138">
        <v>0</v>
      </c>
      <c r="N31" s="138">
        <v>0</v>
      </c>
      <c r="O31" s="138">
        <v>0</v>
      </c>
      <c r="P31" s="138">
        <v>0</v>
      </c>
      <c r="Q31" s="138">
        <f t="shared" si="1"/>
        <v>46075.960000000006</v>
      </c>
      <c r="R31" s="134"/>
      <c r="S31" s="135"/>
      <c r="T31" s="132"/>
      <c r="U31" s="138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46075.960000000006</v>
      </c>
      <c r="V31" s="134"/>
    </row>
    <row r="32" spans="2:22" x14ac:dyDescent="0.3">
      <c r="B32" s="132"/>
      <c r="C32" s="136">
        <v>40516</v>
      </c>
      <c r="D32" s="137" t="s">
        <v>43</v>
      </c>
      <c r="E32" s="138">
        <v>30178.740000000005</v>
      </c>
      <c r="F32" s="138">
        <v>0</v>
      </c>
      <c r="G32" s="138">
        <v>0</v>
      </c>
      <c r="H32" s="138">
        <v>0</v>
      </c>
      <c r="I32" s="138">
        <v>0</v>
      </c>
      <c r="J32" s="138">
        <v>0</v>
      </c>
      <c r="K32" s="138">
        <v>0</v>
      </c>
      <c r="L32" s="138">
        <v>0</v>
      </c>
      <c r="M32" s="138">
        <v>0</v>
      </c>
      <c r="N32" s="138">
        <v>0</v>
      </c>
      <c r="O32" s="138">
        <v>0</v>
      </c>
      <c r="P32" s="138">
        <v>0</v>
      </c>
      <c r="Q32" s="138">
        <f t="shared" si="1"/>
        <v>30178.740000000005</v>
      </c>
      <c r="R32" s="134"/>
      <c r="S32" s="135"/>
      <c r="T32" s="132"/>
      <c r="U32" s="138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30178.740000000005</v>
      </c>
      <c r="V32" s="134"/>
    </row>
    <row r="33" spans="2:22" x14ac:dyDescent="0.3">
      <c r="B33" s="132"/>
      <c r="C33" s="136">
        <v>40519</v>
      </c>
      <c r="D33" s="137" t="s">
        <v>46</v>
      </c>
      <c r="E33" s="138">
        <v>369004.75000000006</v>
      </c>
      <c r="F33" s="138">
        <v>0</v>
      </c>
      <c r="G33" s="138">
        <v>0</v>
      </c>
      <c r="H33" s="138">
        <v>0</v>
      </c>
      <c r="I33" s="138">
        <v>0</v>
      </c>
      <c r="J33" s="138">
        <v>0</v>
      </c>
      <c r="K33" s="138">
        <v>0</v>
      </c>
      <c r="L33" s="138">
        <v>0</v>
      </c>
      <c r="M33" s="138">
        <v>0</v>
      </c>
      <c r="N33" s="138">
        <v>0</v>
      </c>
      <c r="O33" s="138">
        <v>0</v>
      </c>
      <c r="P33" s="138">
        <v>0</v>
      </c>
      <c r="Q33" s="138">
        <f t="shared" si="1"/>
        <v>369004.75000000006</v>
      </c>
      <c r="R33" s="134"/>
      <c r="S33" s="135"/>
      <c r="T33" s="132"/>
      <c r="U33" s="138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369004.75000000006</v>
      </c>
      <c r="V33" s="134"/>
    </row>
    <row r="34" spans="2:22" x14ac:dyDescent="0.3">
      <c r="B34" s="132"/>
      <c r="C34" s="136">
        <v>40520</v>
      </c>
      <c r="D34" s="137" t="s">
        <v>47</v>
      </c>
      <c r="E34" s="138">
        <v>998259.40000000072</v>
      </c>
      <c r="F34" s="138">
        <v>0</v>
      </c>
      <c r="G34" s="138">
        <v>0</v>
      </c>
      <c r="H34" s="138">
        <v>0</v>
      </c>
      <c r="I34" s="138">
        <v>0</v>
      </c>
      <c r="J34" s="138">
        <v>0</v>
      </c>
      <c r="K34" s="138">
        <v>0</v>
      </c>
      <c r="L34" s="138">
        <v>0</v>
      </c>
      <c r="M34" s="138">
        <v>0</v>
      </c>
      <c r="N34" s="138">
        <v>0</v>
      </c>
      <c r="O34" s="138">
        <v>0</v>
      </c>
      <c r="P34" s="138">
        <v>0</v>
      </c>
      <c r="Q34" s="138">
        <f t="shared" si="1"/>
        <v>998259.40000000072</v>
      </c>
      <c r="R34" s="134"/>
      <c r="S34" s="135"/>
      <c r="T34" s="132"/>
      <c r="U34" s="138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998259.40000000072</v>
      </c>
      <c r="V34" s="134"/>
    </row>
    <row r="35" spans="2:22" x14ac:dyDescent="0.3">
      <c r="B35" s="132"/>
      <c r="C35" s="136">
        <v>40601</v>
      </c>
      <c r="D35" s="137" t="s">
        <v>48</v>
      </c>
      <c r="E35" s="138">
        <v>760031.2</v>
      </c>
      <c r="F35" s="138">
        <v>0</v>
      </c>
      <c r="G35" s="138">
        <v>0</v>
      </c>
      <c r="H35" s="138">
        <v>0</v>
      </c>
      <c r="I35" s="138">
        <v>0</v>
      </c>
      <c r="J35" s="138">
        <v>0</v>
      </c>
      <c r="K35" s="138">
        <v>0</v>
      </c>
      <c r="L35" s="138">
        <v>0</v>
      </c>
      <c r="M35" s="138">
        <v>0</v>
      </c>
      <c r="N35" s="138">
        <v>0</v>
      </c>
      <c r="O35" s="138">
        <v>0</v>
      </c>
      <c r="P35" s="138">
        <v>0</v>
      </c>
      <c r="Q35" s="138">
        <f t="shared" si="1"/>
        <v>760031.2</v>
      </c>
      <c r="R35" s="134"/>
      <c r="S35" s="135"/>
      <c r="T35" s="132"/>
      <c r="U35" s="138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760031.2</v>
      </c>
      <c r="V35" s="134"/>
    </row>
    <row r="36" spans="2:22" x14ac:dyDescent="0.3">
      <c r="B36" s="132"/>
      <c r="C36" s="136">
        <v>40603</v>
      </c>
      <c r="D36" s="137" t="s">
        <v>49</v>
      </c>
      <c r="E36" s="138">
        <v>10405.250000000002</v>
      </c>
      <c r="F36" s="138">
        <v>0</v>
      </c>
      <c r="G36" s="138">
        <v>0</v>
      </c>
      <c r="H36" s="138">
        <v>0</v>
      </c>
      <c r="I36" s="138">
        <v>0</v>
      </c>
      <c r="J36" s="138">
        <v>0</v>
      </c>
      <c r="K36" s="138">
        <v>0</v>
      </c>
      <c r="L36" s="138">
        <v>0</v>
      </c>
      <c r="M36" s="138">
        <v>0</v>
      </c>
      <c r="N36" s="138">
        <v>0</v>
      </c>
      <c r="O36" s="138">
        <v>0</v>
      </c>
      <c r="P36" s="138">
        <v>0</v>
      </c>
      <c r="Q36" s="138">
        <f t="shared" si="1"/>
        <v>10405.250000000002</v>
      </c>
      <c r="R36" s="134"/>
      <c r="S36" s="135"/>
      <c r="T36" s="132"/>
      <c r="U36" s="138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10405.250000000002</v>
      </c>
      <c r="V36" s="134"/>
    </row>
    <row r="37" spans="2:22" x14ac:dyDescent="0.3">
      <c r="B37" s="132"/>
      <c r="C37" s="136">
        <v>40701</v>
      </c>
      <c r="D37" s="137" t="s">
        <v>50</v>
      </c>
      <c r="E37" s="138">
        <v>15216319.630000001</v>
      </c>
      <c r="F37" s="138">
        <v>0</v>
      </c>
      <c r="G37" s="138">
        <v>0</v>
      </c>
      <c r="H37" s="138">
        <v>0</v>
      </c>
      <c r="I37" s="138">
        <v>0</v>
      </c>
      <c r="J37" s="138">
        <v>0</v>
      </c>
      <c r="K37" s="138">
        <v>0</v>
      </c>
      <c r="L37" s="138">
        <v>0</v>
      </c>
      <c r="M37" s="138">
        <v>0</v>
      </c>
      <c r="N37" s="138">
        <v>0</v>
      </c>
      <c r="O37" s="138">
        <v>0</v>
      </c>
      <c r="P37" s="138">
        <v>0</v>
      </c>
      <c r="Q37" s="138">
        <f t="shared" si="1"/>
        <v>15216319.630000001</v>
      </c>
      <c r="R37" s="134"/>
      <c r="S37" s="135"/>
      <c r="T37" s="132"/>
      <c r="U37" s="138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15216319.630000001</v>
      </c>
      <c r="V37" s="134"/>
    </row>
    <row r="38" spans="2:22" x14ac:dyDescent="0.3">
      <c r="B38" s="132"/>
      <c r="C38" s="136">
        <v>40704</v>
      </c>
      <c r="D38" s="137" t="s">
        <v>51</v>
      </c>
      <c r="E38" s="138">
        <v>55612.290000000023</v>
      </c>
      <c r="F38" s="138">
        <v>0</v>
      </c>
      <c r="G38" s="138">
        <v>0</v>
      </c>
      <c r="H38" s="138">
        <v>0</v>
      </c>
      <c r="I38" s="138">
        <v>0</v>
      </c>
      <c r="J38" s="138">
        <v>0</v>
      </c>
      <c r="K38" s="138">
        <v>0</v>
      </c>
      <c r="L38" s="138">
        <v>0</v>
      </c>
      <c r="M38" s="138">
        <v>0</v>
      </c>
      <c r="N38" s="138">
        <v>0</v>
      </c>
      <c r="O38" s="138">
        <v>0</v>
      </c>
      <c r="P38" s="138">
        <v>0</v>
      </c>
      <c r="Q38" s="138">
        <f t="shared" si="1"/>
        <v>55612.290000000023</v>
      </c>
      <c r="R38" s="134"/>
      <c r="S38" s="135"/>
      <c r="T38" s="132"/>
      <c r="U38" s="138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55612.290000000023</v>
      </c>
      <c r="V38" s="134"/>
    </row>
    <row r="39" spans="2:22" x14ac:dyDescent="0.3">
      <c r="B39" s="132"/>
      <c r="C39" s="136">
        <v>40705</v>
      </c>
      <c r="D39" s="137" t="s">
        <v>52</v>
      </c>
      <c r="E39" s="138">
        <v>31164.990000000005</v>
      </c>
      <c r="F39" s="138">
        <v>0</v>
      </c>
      <c r="G39" s="138">
        <v>0</v>
      </c>
      <c r="H39" s="138">
        <v>0</v>
      </c>
      <c r="I39" s="138">
        <v>0</v>
      </c>
      <c r="J39" s="138">
        <v>0</v>
      </c>
      <c r="K39" s="138">
        <v>0</v>
      </c>
      <c r="L39" s="138">
        <v>0</v>
      </c>
      <c r="M39" s="138">
        <v>0</v>
      </c>
      <c r="N39" s="138">
        <v>0</v>
      </c>
      <c r="O39" s="138">
        <v>0</v>
      </c>
      <c r="P39" s="138">
        <v>0</v>
      </c>
      <c r="Q39" s="138">
        <f t="shared" si="1"/>
        <v>31164.990000000005</v>
      </c>
      <c r="R39" s="134"/>
      <c r="S39" s="135"/>
      <c r="T39" s="132"/>
      <c r="U39" s="138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31164.990000000005</v>
      </c>
      <c r="V39" s="134"/>
    </row>
    <row r="40" spans="2:22" x14ac:dyDescent="0.3">
      <c r="B40" s="132"/>
      <c r="C40" s="136">
        <v>40709</v>
      </c>
      <c r="D40" s="137" t="s">
        <v>53</v>
      </c>
      <c r="E40" s="138">
        <v>26301.740000000005</v>
      </c>
      <c r="F40" s="138">
        <v>0</v>
      </c>
      <c r="G40" s="138">
        <v>0</v>
      </c>
      <c r="H40" s="138">
        <v>0</v>
      </c>
      <c r="I40" s="138">
        <v>0</v>
      </c>
      <c r="J40" s="138">
        <v>0</v>
      </c>
      <c r="K40" s="138">
        <v>0</v>
      </c>
      <c r="L40" s="138">
        <v>0</v>
      </c>
      <c r="M40" s="138">
        <v>0</v>
      </c>
      <c r="N40" s="138">
        <v>0</v>
      </c>
      <c r="O40" s="138">
        <v>0</v>
      </c>
      <c r="P40" s="138">
        <v>0</v>
      </c>
      <c r="Q40" s="138">
        <f t="shared" si="1"/>
        <v>26301.740000000005</v>
      </c>
      <c r="R40" s="134"/>
      <c r="S40" s="135"/>
      <c r="T40" s="132"/>
      <c r="U40" s="138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26301.740000000005</v>
      </c>
      <c r="V40" s="134"/>
    </row>
    <row r="41" spans="2:22" x14ac:dyDescent="0.3">
      <c r="B41" s="132"/>
      <c r="C41" s="136">
        <v>40710</v>
      </c>
      <c r="D41" s="137" t="s">
        <v>54</v>
      </c>
      <c r="E41" s="138">
        <v>10266.39</v>
      </c>
      <c r="F41" s="138">
        <v>0</v>
      </c>
      <c r="G41" s="138">
        <v>0</v>
      </c>
      <c r="H41" s="138">
        <v>0</v>
      </c>
      <c r="I41" s="138">
        <v>0</v>
      </c>
      <c r="J41" s="138">
        <v>0</v>
      </c>
      <c r="K41" s="138">
        <v>0</v>
      </c>
      <c r="L41" s="138">
        <v>0</v>
      </c>
      <c r="M41" s="138">
        <v>0</v>
      </c>
      <c r="N41" s="138">
        <v>0</v>
      </c>
      <c r="O41" s="138">
        <v>0</v>
      </c>
      <c r="P41" s="138">
        <v>0</v>
      </c>
      <c r="Q41" s="138">
        <f t="shared" si="1"/>
        <v>10266.39</v>
      </c>
      <c r="R41" s="134"/>
      <c r="S41" s="135"/>
      <c r="T41" s="132"/>
      <c r="U41" s="138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10266.39</v>
      </c>
      <c r="V41" s="134"/>
    </row>
    <row r="42" spans="2:22" x14ac:dyDescent="0.3">
      <c r="B42" s="132"/>
      <c r="C42" s="136">
        <v>40801</v>
      </c>
      <c r="D42" s="137" t="s">
        <v>57</v>
      </c>
      <c r="E42" s="138">
        <v>602170.0899999995</v>
      </c>
      <c r="F42" s="138">
        <v>0</v>
      </c>
      <c r="G42" s="138">
        <v>0</v>
      </c>
      <c r="H42" s="138">
        <v>0</v>
      </c>
      <c r="I42" s="138">
        <v>0</v>
      </c>
      <c r="J42" s="138">
        <v>0</v>
      </c>
      <c r="K42" s="138">
        <v>0</v>
      </c>
      <c r="L42" s="138">
        <v>0</v>
      </c>
      <c r="M42" s="138">
        <v>0</v>
      </c>
      <c r="N42" s="138">
        <v>0</v>
      </c>
      <c r="O42" s="138">
        <v>0</v>
      </c>
      <c r="P42" s="138">
        <v>0</v>
      </c>
      <c r="Q42" s="138">
        <f t="shared" si="1"/>
        <v>602170.0899999995</v>
      </c>
      <c r="R42" s="134"/>
      <c r="S42" s="135"/>
      <c r="T42" s="132"/>
      <c r="U42" s="138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602170.0899999995</v>
      </c>
      <c r="V42" s="134"/>
    </row>
    <row r="43" spans="2:22" x14ac:dyDescent="0.3">
      <c r="B43" s="132"/>
      <c r="C43" s="136">
        <v>40802</v>
      </c>
      <c r="D43" s="137" t="s">
        <v>55</v>
      </c>
      <c r="E43" s="138">
        <v>119886.56000000004</v>
      </c>
      <c r="F43" s="138">
        <v>0</v>
      </c>
      <c r="G43" s="138">
        <v>0</v>
      </c>
      <c r="H43" s="138">
        <v>0</v>
      </c>
      <c r="I43" s="138">
        <v>0</v>
      </c>
      <c r="J43" s="138">
        <v>0</v>
      </c>
      <c r="K43" s="138">
        <v>0</v>
      </c>
      <c r="L43" s="138">
        <v>0</v>
      </c>
      <c r="M43" s="138">
        <v>0</v>
      </c>
      <c r="N43" s="138">
        <v>0</v>
      </c>
      <c r="O43" s="138">
        <v>0</v>
      </c>
      <c r="P43" s="138">
        <v>0</v>
      </c>
      <c r="Q43" s="138">
        <f t="shared" si="1"/>
        <v>119886.56000000004</v>
      </c>
      <c r="R43" s="134"/>
      <c r="S43" s="135"/>
      <c r="T43" s="132"/>
      <c r="U43" s="138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119886.56000000004</v>
      </c>
      <c r="V43" s="134"/>
    </row>
    <row r="44" spans="2:22" x14ac:dyDescent="0.3">
      <c r="B44" s="132"/>
      <c r="C44" s="136">
        <v>40817</v>
      </c>
      <c r="D44" s="137" t="s">
        <v>56</v>
      </c>
      <c r="E44" s="138">
        <v>27954.94000000001</v>
      </c>
      <c r="F44" s="138">
        <v>0</v>
      </c>
      <c r="G44" s="138">
        <v>0</v>
      </c>
      <c r="H44" s="138">
        <v>0</v>
      </c>
      <c r="I44" s="138">
        <v>0</v>
      </c>
      <c r="J44" s="138">
        <v>0</v>
      </c>
      <c r="K44" s="138">
        <v>0</v>
      </c>
      <c r="L44" s="138">
        <v>0</v>
      </c>
      <c r="M44" s="138">
        <v>0</v>
      </c>
      <c r="N44" s="138">
        <v>0</v>
      </c>
      <c r="O44" s="138">
        <v>0</v>
      </c>
      <c r="P44" s="138">
        <v>0</v>
      </c>
      <c r="Q44" s="138">
        <f t="shared" si="1"/>
        <v>27954.94000000001</v>
      </c>
      <c r="R44" s="134"/>
      <c r="S44" s="135"/>
      <c r="T44" s="132"/>
      <c r="U44" s="138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27954.94000000001</v>
      </c>
      <c r="V44" s="134"/>
    </row>
    <row r="45" spans="2:22" x14ac:dyDescent="0.3">
      <c r="B45" s="132"/>
      <c r="C45" s="136">
        <v>40901</v>
      </c>
      <c r="D45" s="137" t="s">
        <v>58</v>
      </c>
      <c r="E45" s="138">
        <v>153977.29999999999</v>
      </c>
      <c r="F45" s="138">
        <v>0</v>
      </c>
      <c r="G45" s="138">
        <v>0</v>
      </c>
      <c r="H45" s="138">
        <v>0</v>
      </c>
      <c r="I45" s="138">
        <v>0</v>
      </c>
      <c r="J45" s="138">
        <v>0</v>
      </c>
      <c r="K45" s="138">
        <v>0</v>
      </c>
      <c r="L45" s="138">
        <v>0</v>
      </c>
      <c r="M45" s="138">
        <v>0</v>
      </c>
      <c r="N45" s="138">
        <v>0</v>
      </c>
      <c r="O45" s="138">
        <v>0</v>
      </c>
      <c r="P45" s="138">
        <v>0</v>
      </c>
      <c r="Q45" s="138">
        <f t="shared" si="1"/>
        <v>153977.29999999999</v>
      </c>
      <c r="R45" s="134"/>
      <c r="S45" s="135"/>
      <c r="T45" s="132"/>
      <c r="U45" s="138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153977.29999999999</v>
      </c>
      <c r="V45" s="134"/>
    </row>
    <row r="46" spans="2:22" x14ac:dyDescent="0.3">
      <c r="B46" s="132"/>
      <c r="C46" s="136">
        <v>40904</v>
      </c>
      <c r="D46" s="137" t="s">
        <v>59</v>
      </c>
      <c r="E46" s="138">
        <v>37634.160000000011</v>
      </c>
      <c r="F46" s="138">
        <v>0</v>
      </c>
      <c r="G46" s="138">
        <v>0</v>
      </c>
      <c r="H46" s="138">
        <v>0</v>
      </c>
      <c r="I46" s="138">
        <v>0</v>
      </c>
      <c r="J46" s="138">
        <v>0</v>
      </c>
      <c r="K46" s="138">
        <v>0</v>
      </c>
      <c r="L46" s="138">
        <v>0</v>
      </c>
      <c r="M46" s="138">
        <v>0</v>
      </c>
      <c r="N46" s="138">
        <v>0</v>
      </c>
      <c r="O46" s="138">
        <v>0</v>
      </c>
      <c r="P46" s="138">
        <v>0</v>
      </c>
      <c r="Q46" s="138">
        <f t="shared" si="1"/>
        <v>37634.160000000011</v>
      </c>
      <c r="R46" s="134"/>
      <c r="S46" s="135"/>
      <c r="T46" s="132"/>
      <c r="U46" s="138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37634.160000000011</v>
      </c>
      <c r="V46" s="134"/>
    </row>
    <row r="47" spans="2:22" x14ac:dyDescent="0.3">
      <c r="B47" s="132"/>
      <c r="C47" s="136">
        <v>40911</v>
      </c>
      <c r="D47" s="137" t="s">
        <v>60</v>
      </c>
      <c r="E47" s="138">
        <v>29799.049999999996</v>
      </c>
      <c r="F47" s="138">
        <v>0</v>
      </c>
      <c r="G47" s="138">
        <v>0</v>
      </c>
      <c r="H47" s="138">
        <v>0</v>
      </c>
      <c r="I47" s="138">
        <v>0</v>
      </c>
      <c r="J47" s="138">
        <v>0</v>
      </c>
      <c r="K47" s="138">
        <v>0</v>
      </c>
      <c r="L47" s="138">
        <v>0</v>
      </c>
      <c r="M47" s="138">
        <v>0</v>
      </c>
      <c r="N47" s="138">
        <v>0</v>
      </c>
      <c r="O47" s="138">
        <v>0</v>
      </c>
      <c r="P47" s="138">
        <v>0</v>
      </c>
      <c r="Q47" s="138">
        <f t="shared" si="1"/>
        <v>29799.049999999996</v>
      </c>
      <c r="R47" s="134"/>
      <c r="S47" s="135"/>
      <c r="T47" s="132"/>
      <c r="U47" s="138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29799.049999999996</v>
      </c>
      <c r="V47" s="134"/>
    </row>
    <row r="48" spans="2:22" x14ac:dyDescent="0.3">
      <c r="B48" s="132"/>
      <c r="C48" s="136">
        <v>40912</v>
      </c>
      <c r="D48" s="137" t="s">
        <v>61</v>
      </c>
      <c r="E48" s="138">
        <v>27723.210000000003</v>
      </c>
      <c r="F48" s="138">
        <v>0</v>
      </c>
      <c r="G48" s="138">
        <v>0</v>
      </c>
      <c r="H48" s="138">
        <v>0</v>
      </c>
      <c r="I48" s="138">
        <v>0</v>
      </c>
      <c r="J48" s="138">
        <v>0</v>
      </c>
      <c r="K48" s="138">
        <v>0</v>
      </c>
      <c r="L48" s="138">
        <v>0</v>
      </c>
      <c r="M48" s="138">
        <v>0</v>
      </c>
      <c r="N48" s="138">
        <v>0</v>
      </c>
      <c r="O48" s="138">
        <v>0</v>
      </c>
      <c r="P48" s="138">
        <v>0</v>
      </c>
      <c r="Q48" s="138">
        <f t="shared" si="1"/>
        <v>27723.210000000003</v>
      </c>
      <c r="R48" s="134"/>
      <c r="S48" s="135"/>
      <c r="T48" s="132"/>
      <c r="U48" s="138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27723.210000000003</v>
      </c>
      <c r="V48" s="134"/>
    </row>
    <row r="49" spans="2:22" x14ac:dyDescent="0.3">
      <c r="B49" s="132"/>
      <c r="C49" s="136">
        <v>40913</v>
      </c>
      <c r="D49" s="137" t="s">
        <v>62</v>
      </c>
      <c r="E49" s="138">
        <v>23520.489999999998</v>
      </c>
      <c r="F49" s="138">
        <v>0</v>
      </c>
      <c r="G49" s="138">
        <v>0</v>
      </c>
      <c r="H49" s="138">
        <v>0</v>
      </c>
      <c r="I49" s="138">
        <v>0</v>
      </c>
      <c r="J49" s="138">
        <v>0</v>
      </c>
      <c r="K49" s="138">
        <v>0</v>
      </c>
      <c r="L49" s="138">
        <v>0</v>
      </c>
      <c r="M49" s="138">
        <v>0</v>
      </c>
      <c r="N49" s="138">
        <v>0</v>
      </c>
      <c r="O49" s="138">
        <v>0</v>
      </c>
      <c r="P49" s="138">
        <v>0</v>
      </c>
      <c r="Q49" s="138">
        <f t="shared" si="1"/>
        <v>23520.489999999998</v>
      </c>
      <c r="R49" s="134"/>
      <c r="S49" s="135"/>
      <c r="T49" s="132"/>
      <c r="U49" s="138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23520.489999999998</v>
      </c>
      <c r="V49" s="134"/>
    </row>
    <row r="50" spans="2:22" x14ac:dyDescent="0.3">
      <c r="B50" s="132"/>
      <c r="C50" s="136">
        <v>41001</v>
      </c>
      <c r="D50" s="137" t="s">
        <v>63</v>
      </c>
      <c r="E50" s="138">
        <v>154152.89000000001</v>
      </c>
      <c r="F50" s="138">
        <v>0</v>
      </c>
      <c r="G50" s="138">
        <v>0</v>
      </c>
      <c r="H50" s="138">
        <v>0</v>
      </c>
      <c r="I50" s="138">
        <v>0</v>
      </c>
      <c r="J50" s="138">
        <v>0</v>
      </c>
      <c r="K50" s="138">
        <v>0</v>
      </c>
      <c r="L50" s="138">
        <v>0</v>
      </c>
      <c r="M50" s="138">
        <v>0</v>
      </c>
      <c r="N50" s="138">
        <v>0</v>
      </c>
      <c r="O50" s="138">
        <v>0</v>
      </c>
      <c r="P50" s="138">
        <v>0</v>
      </c>
      <c r="Q50" s="138">
        <f t="shared" si="1"/>
        <v>154152.89000000001</v>
      </c>
      <c r="R50" s="134"/>
      <c r="S50" s="135"/>
      <c r="T50" s="132"/>
      <c r="U50" s="138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154152.89000000001</v>
      </c>
      <c r="V50" s="134"/>
    </row>
    <row r="51" spans="2:22" x14ac:dyDescent="0.3">
      <c r="B51" s="132"/>
      <c r="C51" s="136">
        <v>41002</v>
      </c>
      <c r="D51" s="137" t="s">
        <v>64</v>
      </c>
      <c r="E51" s="138">
        <v>58509.300000000017</v>
      </c>
      <c r="F51" s="138">
        <v>0</v>
      </c>
      <c r="G51" s="138">
        <v>0</v>
      </c>
      <c r="H51" s="138">
        <v>0</v>
      </c>
      <c r="I51" s="138">
        <v>0</v>
      </c>
      <c r="J51" s="138">
        <v>0</v>
      </c>
      <c r="K51" s="138">
        <v>0</v>
      </c>
      <c r="L51" s="138">
        <v>0</v>
      </c>
      <c r="M51" s="138">
        <v>0</v>
      </c>
      <c r="N51" s="138">
        <v>0</v>
      </c>
      <c r="O51" s="138">
        <v>0</v>
      </c>
      <c r="P51" s="138">
        <v>0</v>
      </c>
      <c r="Q51" s="138">
        <f t="shared" si="1"/>
        <v>58509.300000000017</v>
      </c>
      <c r="R51" s="134"/>
      <c r="S51" s="135"/>
      <c r="T51" s="132"/>
      <c r="U51" s="138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58509.300000000017</v>
      </c>
      <c r="V51" s="134"/>
    </row>
    <row r="52" spans="2:22" x14ac:dyDescent="0.3">
      <c r="B52" s="132"/>
      <c r="C52" s="136">
        <v>41003</v>
      </c>
      <c r="D52" s="137" t="s">
        <v>65</v>
      </c>
      <c r="E52" s="138">
        <v>344992.07999999996</v>
      </c>
      <c r="F52" s="138">
        <v>0</v>
      </c>
      <c r="G52" s="138">
        <v>0</v>
      </c>
      <c r="H52" s="138">
        <v>0</v>
      </c>
      <c r="I52" s="138">
        <v>0</v>
      </c>
      <c r="J52" s="138">
        <v>0</v>
      </c>
      <c r="K52" s="138">
        <v>0</v>
      </c>
      <c r="L52" s="138">
        <v>0</v>
      </c>
      <c r="M52" s="138">
        <v>0</v>
      </c>
      <c r="N52" s="138">
        <v>0</v>
      </c>
      <c r="O52" s="138">
        <v>0</v>
      </c>
      <c r="P52" s="138">
        <v>0</v>
      </c>
      <c r="Q52" s="138">
        <f t="shared" si="1"/>
        <v>344992.07999999996</v>
      </c>
      <c r="R52" s="134"/>
      <c r="S52" s="135"/>
      <c r="T52" s="132"/>
      <c r="U52" s="138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344992.07999999996</v>
      </c>
      <c r="V52" s="134"/>
    </row>
    <row r="53" spans="2:22" x14ac:dyDescent="0.3">
      <c r="B53" s="132"/>
      <c r="C53" s="136">
        <v>41005</v>
      </c>
      <c r="D53" s="137" t="s">
        <v>66</v>
      </c>
      <c r="E53" s="138">
        <v>9440.5099999999984</v>
      </c>
      <c r="F53" s="138">
        <v>0</v>
      </c>
      <c r="G53" s="138">
        <v>0</v>
      </c>
      <c r="H53" s="138">
        <v>0</v>
      </c>
      <c r="I53" s="138">
        <v>0</v>
      </c>
      <c r="J53" s="138">
        <v>0</v>
      </c>
      <c r="K53" s="138">
        <v>0</v>
      </c>
      <c r="L53" s="138">
        <v>0</v>
      </c>
      <c r="M53" s="138">
        <v>0</v>
      </c>
      <c r="N53" s="138">
        <v>0</v>
      </c>
      <c r="O53" s="138">
        <v>0</v>
      </c>
      <c r="P53" s="138">
        <v>0</v>
      </c>
      <c r="Q53" s="138">
        <f t="shared" si="1"/>
        <v>9440.5099999999984</v>
      </c>
      <c r="R53" s="134"/>
      <c r="S53" s="135"/>
      <c r="T53" s="132"/>
      <c r="U53" s="138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9440.5099999999984</v>
      </c>
      <c r="V53" s="134"/>
    </row>
    <row r="54" spans="2:22" ht="39" x14ac:dyDescent="0.3">
      <c r="B54" s="132"/>
      <c r="C54" s="136">
        <v>41007</v>
      </c>
      <c r="D54" s="137" t="s">
        <v>67</v>
      </c>
      <c r="E54" s="138">
        <v>600</v>
      </c>
      <c r="F54" s="138">
        <v>0</v>
      </c>
      <c r="G54" s="138">
        <v>0</v>
      </c>
      <c r="H54" s="138">
        <v>0</v>
      </c>
      <c r="I54" s="138">
        <v>0</v>
      </c>
      <c r="J54" s="138">
        <v>0</v>
      </c>
      <c r="K54" s="138">
        <v>0</v>
      </c>
      <c r="L54" s="138">
        <v>0</v>
      </c>
      <c r="M54" s="138">
        <v>0</v>
      </c>
      <c r="N54" s="138">
        <v>0</v>
      </c>
      <c r="O54" s="138">
        <v>0</v>
      </c>
      <c r="P54" s="138">
        <v>0</v>
      </c>
      <c r="Q54" s="138">
        <f t="shared" si="1"/>
        <v>600</v>
      </c>
      <c r="R54" s="134"/>
      <c r="S54" s="135"/>
      <c r="T54" s="132"/>
      <c r="U54" s="138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600</v>
      </c>
      <c r="V54" s="134"/>
    </row>
    <row r="55" spans="2:22" x14ac:dyDescent="0.3">
      <c r="B55" s="132"/>
      <c r="C55" s="136">
        <v>41008</v>
      </c>
      <c r="D55" s="137" t="s">
        <v>68</v>
      </c>
      <c r="E55" s="138">
        <v>9092.4300000000021</v>
      </c>
      <c r="F55" s="138">
        <v>0</v>
      </c>
      <c r="G55" s="138">
        <v>0</v>
      </c>
      <c r="H55" s="138">
        <v>0</v>
      </c>
      <c r="I55" s="138">
        <v>0</v>
      </c>
      <c r="J55" s="138">
        <v>0</v>
      </c>
      <c r="K55" s="138">
        <v>0</v>
      </c>
      <c r="L55" s="138">
        <v>0</v>
      </c>
      <c r="M55" s="138">
        <v>0</v>
      </c>
      <c r="N55" s="138">
        <v>0</v>
      </c>
      <c r="O55" s="138">
        <v>0</v>
      </c>
      <c r="P55" s="138">
        <v>0</v>
      </c>
      <c r="Q55" s="138">
        <f t="shared" si="1"/>
        <v>9092.4300000000021</v>
      </c>
      <c r="R55" s="134"/>
      <c r="S55" s="135"/>
      <c r="T55" s="132"/>
      <c r="U55" s="138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9092.4300000000021</v>
      </c>
      <c r="V55" s="134"/>
    </row>
    <row r="56" spans="2:22" x14ac:dyDescent="0.3">
      <c r="B56" s="132"/>
      <c r="C56" s="136">
        <v>41101</v>
      </c>
      <c r="D56" s="137" t="s">
        <v>69</v>
      </c>
      <c r="E56" s="138">
        <v>208482.08999999991</v>
      </c>
      <c r="F56" s="138">
        <v>0</v>
      </c>
      <c r="G56" s="138">
        <v>0</v>
      </c>
      <c r="H56" s="138">
        <v>0</v>
      </c>
      <c r="I56" s="138">
        <v>0</v>
      </c>
      <c r="J56" s="138">
        <v>0</v>
      </c>
      <c r="K56" s="138">
        <v>0</v>
      </c>
      <c r="L56" s="138">
        <v>0</v>
      </c>
      <c r="M56" s="138">
        <v>0</v>
      </c>
      <c r="N56" s="138">
        <v>0</v>
      </c>
      <c r="O56" s="138">
        <v>0</v>
      </c>
      <c r="P56" s="138">
        <v>0</v>
      </c>
      <c r="Q56" s="138">
        <f t="shared" si="1"/>
        <v>208482.08999999991</v>
      </c>
      <c r="R56" s="134"/>
      <c r="S56" s="135"/>
      <c r="T56" s="132"/>
      <c r="U56" s="138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208482.08999999991</v>
      </c>
      <c r="V56" s="134"/>
    </row>
    <row r="57" spans="2:22" x14ac:dyDescent="0.3">
      <c r="B57" s="132"/>
      <c r="C57" s="136">
        <v>41103</v>
      </c>
      <c r="D57" s="137" t="s">
        <v>70</v>
      </c>
      <c r="E57" s="138">
        <v>246676.29</v>
      </c>
      <c r="F57" s="138">
        <v>0</v>
      </c>
      <c r="G57" s="138">
        <v>0</v>
      </c>
      <c r="H57" s="138">
        <v>0</v>
      </c>
      <c r="I57" s="138">
        <v>0</v>
      </c>
      <c r="J57" s="138">
        <v>0</v>
      </c>
      <c r="K57" s="138">
        <v>0</v>
      </c>
      <c r="L57" s="138">
        <v>0</v>
      </c>
      <c r="M57" s="138">
        <v>0</v>
      </c>
      <c r="N57" s="138">
        <v>0</v>
      </c>
      <c r="O57" s="138">
        <v>0</v>
      </c>
      <c r="P57" s="138">
        <v>0</v>
      </c>
      <c r="Q57" s="138">
        <f t="shared" si="1"/>
        <v>246676.29</v>
      </c>
      <c r="R57" s="134"/>
      <c r="S57" s="135"/>
      <c r="T57" s="132"/>
      <c r="U57" s="138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246676.29</v>
      </c>
      <c r="V57" s="134"/>
    </row>
    <row r="58" spans="2:22" x14ac:dyDescent="0.3">
      <c r="B58" s="132"/>
      <c r="C58" s="136">
        <v>41104</v>
      </c>
      <c r="D58" s="137" t="s">
        <v>71</v>
      </c>
      <c r="E58" s="138">
        <v>7186.23</v>
      </c>
      <c r="F58" s="138">
        <v>0</v>
      </c>
      <c r="G58" s="138">
        <v>0</v>
      </c>
      <c r="H58" s="138">
        <v>0</v>
      </c>
      <c r="I58" s="138">
        <v>0</v>
      </c>
      <c r="J58" s="138">
        <v>0</v>
      </c>
      <c r="K58" s="138">
        <v>0</v>
      </c>
      <c r="L58" s="138">
        <v>0</v>
      </c>
      <c r="M58" s="138">
        <v>0</v>
      </c>
      <c r="N58" s="138">
        <v>0</v>
      </c>
      <c r="O58" s="138">
        <v>0</v>
      </c>
      <c r="P58" s="138">
        <v>0</v>
      </c>
      <c r="Q58" s="138">
        <f t="shared" si="1"/>
        <v>7186.23</v>
      </c>
      <c r="R58" s="134"/>
      <c r="S58" s="135"/>
      <c r="T58" s="132"/>
      <c r="U58" s="138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7186.23</v>
      </c>
      <c r="V58" s="134"/>
    </row>
    <row r="59" spans="2:22" x14ac:dyDescent="0.3">
      <c r="B59" s="132"/>
      <c r="C59" s="136">
        <v>41107</v>
      </c>
      <c r="D59" s="137" t="s">
        <v>72</v>
      </c>
      <c r="E59" s="138">
        <v>94351.08</v>
      </c>
      <c r="F59" s="138">
        <v>0</v>
      </c>
      <c r="G59" s="138">
        <v>0</v>
      </c>
      <c r="H59" s="138">
        <v>0</v>
      </c>
      <c r="I59" s="138">
        <v>0</v>
      </c>
      <c r="J59" s="138">
        <v>0</v>
      </c>
      <c r="K59" s="138">
        <v>0</v>
      </c>
      <c r="L59" s="138">
        <v>0</v>
      </c>
      <c r="M59" s="138">
        <v>0</v>
      </c>
      <c r="N59" s="138">
        <v>0</v>
      </c>
      <c r="O59" s="138">
        <v>0</v>
      </c>
      <c r="P59" s="138">
        <v>0</v>
      </c>
      <c r="Q59" s="138">
        <f t="shared" si="1"/>
        <v>94351.08</v>
      </c>
      <c r="R59" s="134"/>
      <c r="S59" s="135"/>
      <c r="T59" s="132"/>
      <c r="U59" s="138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94351.08</v>
      </c>
      <c r="V59" s="134"/>
    </row>
    <row r="60" spans="2:22" x14ac:dyDescent="0.3">
      <c r="B60" s="132"/>
      <c r="C60" s="136">
        <v>41301</v>
      </c>
      <c r="D60" s="137" t="s">
        <v>73</v>
      </c>
      <c r="E60" s="138">
        <v>101341.47000000002</v>
      </c>
      <c r="F60" s="138">
        <v>0</v>
      </c>
      <c r="G60" s="138">
        <v>0</v>
      </c>
      <c r="H60" s="138">
        <v>0</v>
      </c>
      <c r="I60" s="138">
        <v>0</v>
      </c>
      <c r="J60" s="138">
        <v>0</v>
      </c>
      <c r="K60" s="138">
        <v>0</v>
      </c>
      <c r="L60" s="138">
        <v>0</v>
      </c>
      <c r="M60" s="138">
        <v>0</v>
      </c>
      <c r="N60" s="138">
        <v>0</v>
      </c>
      <c r="O60" s="138">
        <v>0</v>
      </c>
      <c r="P60" s="138">
        <v>0</v>
      </c>
      <c r="Q60" s="138">
        <f t="shared" si="1"/>
        <v>101341.47000000002</v>
      </c>
      <c r="R60" s="134"/>
      <c r="S60" s="135"/>
      <c r="T60" s="132"/>
      <c r="U60" s="138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101341.47000000002</v>
      </c>
      <c r="V60" s="134"/>
    </row>
    <row r="61" spans="2:22" x14ac:dyDescent="0.3">
      <c r="B61" s="132"/>
      <c r="C61" s="136">
        <v>41401</v>
      </c>
      <c r="D61" s="137" t="s">
        <v>74</v>
      </c>
      <c r="E61" s="138">
        <v>37871.150000000009</v>
      </c>
      <c r="F61" s="138">
        <v>0</v>
      </c>
      <c r="G61" s="138">
        <v>0</v>
      </c>
      <c r="H61" s="138">
        <v>0</v>
      </c>
      <c r="I61" s="138">
        <v>0</v>
      </c>
      <c r="J61" s="138">
        <v>0</v>
      </c>
      <c r="K61" s="138">
        <v>0</v>
      </c>
      <c r="L61" s="138">
        <v>0</v>
      </c>
      <c r="M61" s="138">
        <v>0</v>
      </c>
      <c r="N61" s="138">
        <v>0</v>
      </c>
      <c r="O61" s="138">
        <v>0</v>
      </c>
      <c r="P61" s="138">
        <v>0</v>
      </c>
      <c r="Q61" s="138">
        <f t="shared" si="1"/>
        <v>37871.150000000009</v>
      </c>
      <c r="R61" s="134"/>
      <c r="S61" s="135"/>
      <c r="T61" s="132"/>
      <c r="U61" s="138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37871.150000000009</v>
      </c>
      <c r="V61" s="134"/>
    </row>
    <row r="62" spans="2:22" x14ac:dyDescent="0.3">
      <c r="B62" s="132"/>
      <c r="C62" s="136">
        <v>41501</v>
      </c>
      <c r="D62" s="137" t="s">
        <v>75</v>
      </c>
      <c r="E62" s="138">
        <v>189065.06999999992</v>
      </c>
      <c r="F62" s="138">
        <v>0</v>
      </c>
      <c r="G62" s="138">
        <v>0</v>
      </c>
      <c r="H62" s="138">
        <v>0</v>
      </c>
      <c r="I62" s="138">
        <v>0</v>
      </c>
      <c r="J62" s="138">
        <v>0</v>
      </c>
      <c r="K62" s="138">
        <v>0</v>
      </c>
      <c r="L62" s="138">
        <v>0</v>
      </c>
      <c r="M62" s="138">
        <v>0</v>
      </c>
      <c r="N62" s="138">
        <v>0</v>
      </c>
      <c r="O62" s="138">
        <v>0</v>
      </c>
      <c r="P62" s="138">
        <v>0</v>
      </c>
      <c r="Q62" s="138">
        <f t="shared" si="1"/>
        <v>189065.06999999992</v>
      </c>
      <c r="R62" s="134"/>
      <c r="S62" s="135"/>
      <c r="T62" s="132"/>
      <c r="U62" s="138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189065.06999999992</v>
      </c>
      <c r="V62" s="134"/>
    </row>
    <row r="63" spans="2:22" x14ac:dyDescent="0.3">
      <c r="B63" s="132"/>
      <c r="C63" s="136">
        <v>41504</v>
      </c>
      <c r="D63" s="137" t="s">
        <v>76</v>
      </c>
      <c r="E63" s="138">
        <v>62870.919999999976</v>
      </c>
      <c r="F63" s="138">
        <v>0</v>
      </c>
      <c r="G63" s="138">
        <v>0</v>
      </c>
      <c r="H63" s="138">
        <v>0</v>
      </c>
      <c r="I63" s="138">
        <v>0</v>
      </c>
      <c r="J63" s="138">
        <v>0</v>
      </c>
      <c r="K63" s="138">
        <v>0</v>
      </c>
      <c r="L63" s="138">
        <v>0</v>
      </c>
      <c r="M63" s="138">
        <v>0</v>
      </c>
      <c r="N63" s="138">
        <v>0</v>
      </c>
      <c r="O63" s="138">
        <v>0</v>
      </c>
      <c r="P63" s="138">
        <v>0</v>
      </c>
      <c r="Q63" s="138">
        <f t="shared" si="1"/>
        <v>62870.919999999976</v>
      </c>
      <c r="R63" s="134"/>
      <c r="S63" s="135"/>
      <c r="T63" s="132"/>
      <c r="U63" s="138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62870.919999999976</v>
      </c>
      <c r="V63" s="134"/>
    </row>
    <row r="64" spans="2:22" x14ac:dyDescent="0.3">
      <c r="B64" s="132"/>
      <c r="C64" s="136">
        <v>41506</v>
      </c>
      <c r="D64" s="137" t="s">
        <v>77</v>
      </c>
      <c r="E64" s="138">
        <v>292289.60000000003</v>
      </c>
      <c r="F64" s="138">
        <v>0</v>
      </c>
      <c r="G64" s="138">
        <v>0</v>
      </c>
      <c r="H64" s="138">
        <v>0</v>
      </c>
      <c r="I64" s="138">
        <v>0</v>
      </c>
      <c r="J64" s="138">
        <v>0</v>
      </c>
      <c r="K64" s="138">
        <v>0</v>
      </c>
      <c r="L64" s="138">
        <v>0</v>
      </c>
      <c r="M64" s="138">
        <v>0</v>
      </c>
      <c r="N64" s="138">
        <v>0</v>
      </c>
      <c r="O64" s="138">
        <v>0</v>
      </c>
      <c r="P64" s="138">
        <v>0</v>
      </c>
      <c r="Q64" s="138">
        <f t="shared" si="1"/>
        <v>292289.60000000003</v>
      </c>
      <c r="R64" s="134"/>
      <c r="S64" s="135"/>
      <c r="T64" s="132"/>
      <c r="U64" s="138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292289.60000000003</v>
      </c>
      <c r="V64" s="134"/>
    </row>
    <row r="65" spans="2:22" x14ac:dyDescent="0.3">
      <c r="B65" s="132"/>
      <c r="C65" s="136">
        <v>41510</v>
      </c>
      <c r="D65" s="137" t="s">
        <v>78</v>
      </c>
      <c r="E65" s="138">
        <v>65295.25</v>
      </c>
      <c r="F65" s="138">
        <v>0</v>
      </c>
      <c r="G65" s="138">
        <v>0</v>
      </c>
      <c r="H65" s="138">
        <v>0</v>
      </c>
      <c r="I65" s="138">
        <v>0</v>
      </c>
      <c r="J65" s="138">
        <v>0</v>
      </c>
      <c r="K65" s="138">
        <v>0</v>
      </c>
      <c r="L65" s="138">
        <v>0</v>
      </c>
      <c r="M65" s="138">
        <v>0</v>
      </c>
      <c r="N65" s="138">
        <v>0</v>
      </c>
      <c r="O65" s="138">
        <v>0</v>
      </c>
      <c r="P65" s="138">
        <v>0</v>
      </c>
      <c r="Q65" s="138">
        <f t="shared" si="1"/>
        <v>65295.25</v>
      </c>
      <c r="R65" s="134"/>
      <c r="S65" s="135"/>
      <c r="T65" s="132"/>
      <c r="U65" s="138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65295.25</v>
      </c>
      <c r="V65" s="134"/>
    </row>
    <row r="66" spans="2:22" x14ac:dyDescent="0.3">
      <c r="B66" s="132"/>
      <c r="C66" s="136">
        <v>41601</v>
      </c>
      <c r="D66" s="137" t="s">
        <v>79</v>
      </c>
      <c r="E66" s="138">
        <v>16364101.5</v>
      </c>
      <c r="F66" s="138">
        <v>0</v>
      </c>
      <c r="G66" s="138">
        <v>0</v>
      </c>
      <c r="H66" s="138">
        <v>0</v>
      </c>
      <c r="I66" s="138">
        <v>0</v>
      </c>
      <c r="J66" s="138">
        <v>0</v>
      </c>
      <c r="K66" s="138">
        <v>0</v>
      </c>
      <c r="L66" s="138">
        <v>0</v>
      </c>
      <c r="M66" s="138">
        <v>0</v>
      </c>
      <c r="N66" s="138">
        <v>0</v>
      </c>
      <c r="O66" s="138">
        <v>0</v>
      </c>
      <c r="P66" s="138">
        <v>0</v>
      </c>
      <c r="Q66" s="138">
        <f t="shared" si="1"/>
        <v>16364101.5</v>
      </c>
      <c r="R66" s="134"/>
      <c r="S66" s="135"/>
      <c r="T66" s="132"/>
      <c r="U66" s="138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16364101.5</v>
      </c>
      <c r="V66" s="134"/>
    </row>
    <row r="67" spans="2:22" x14ac:dyDescent="0.3">
      <c r="B67" s="132"/>
      <c r="C67" s="136">
        <v>41603</v>
      </c>
      <c r="D67" s="137" t="s">
        <v>44</v>
      </c>
      <c r="E67" s="138">
        <v>1524.6899999999998</v>
      </c>
      <c r="F67" s="138">
        <v>0</v>
      </c>
      <c r="G67" s="138">
        <v>0</v>
      </c>
      <c r="H67" s="138">
        <v>0</v>
      </c>
      <c r="I67" s="138">
        <v>0</v>
      </c>
      <c r="J67" s="138">
        <v>0</v>
      </c>
      <c r="K67" s="138">
        <v>0</v>
      </c>
      <c r="L67" s="138">
        <v>0</v>
      </c>
      <c r="M67" s="138">
        <v>0</v>
      </c>
      <c r="N67" s="138">
        <v>0</v>
      </c>
      <c r="O67" s="138">
        <v>0</v>
      </c>
      <c r="P67" s="138">
        <v>0</v>
      </c>
      <c r="Q67" s="138">
        <f t="shared" ref="Q67:Q95" si="2">SUM(E67:P67)</f>
        <v>1524.6899999999998</v>
      </c>
      <c r="R67" s="134"/>
      <c r="S67" s="135"/>
      <c r="T67" s="132"/>
      <c r="U67" s="138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1524.6899999999998</v>
      </c>
      <c r="V67" s="134"/>
    </row>
    <row r="68" spans="2:22" x14ac:dyDescent="0.3">
      <c r="B68" s="132"/>
      <c r="C68" s="136">
        <v>41604</v>
      </c>
      <c r="D68" s="137" t="s">
        <v>45</v>
      </c>
      <c r="E68" s="138">
        <v>17889.14</v>
      </c>
      <c r="F68" s="138">
        <v>0</v>
      </c>
      <c r="G68" s="138">
        <v>0</v>
      </c>
      <c r="H68" s="138">
        <v>0</v>
      </c>
      <c r="I68" s="138">
        <v>0</v>
      </c>
      <c r="J68" s="138">
        <v>0</v>
      </c>
      <c r="K68" s="138">
        <v>0</v>
      </c>
      <c r="L68" s="138">
        <v>0</v>
      </c>
      <c r="M68" s="138">
        <v>0</v>
      </c>
      <c r="N68" s="138">
        <v>0</v>
      </c>
      <c r="O68" s="138">
        <v>0</v>
      </c>
      <c r="P68" s="138">
        <v>0</v>
      </c>
      <c r="Q68" s="138">
        <f t="shared" si="2"/>
        <v>17889.14</v>
      </c>
      <c r="R68" s="134"/>
      <c r="S68" s="135"/>
      <c r="T68" s="132"/>
      <c r="U68" s="138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17889.14</v>
      </c>
      <c r="V68" s="134"/>
    </row>
    <row r="69" spans="2:22" x14ac:dyDescent="0.3">
      <c r="B69" s="132"/>
      <c r="C69" s="136">
        <v>41801</v>
      </c>
      <c r="D69" s="137" t="s">
        <v>80</v>
      </c>
      <c r="E69" s="138">
        <v>65882.64</v>
      </c>
      <c r="F69" s="138">
        <v>0</v>
      </c>
      <c r="G69" s="138">
        <v>0</v>
      </c>
      <c r="H69" s="138">
        <v>0</v>
      </c>
      <c r="I69" s="138">
        <v>0</v>
      </c>
      <c r="J69" s="138">
        <v>0</v>
      </c>
      <c r="K69" s="138">
        <v>0</v>
      </c>
      <c r="L69" s="138">
        <v>0</v>
      </c>
      <c r="M69" s="138">
        <v>0</v>
      </c>
      <c r="N69" s="138">
        <v>0</v>
      </c>
      <c r="O69" s="138">
        <v>0</v>
      </c>
      <c r="P69" s="138">
        <v>0</v>
      </c>
      <c r="Q69" s="138">
        <f t="shared" si="2"/>
        <v>65882.64</v>
      </c>
      <c r="R69" s="134"/>
      <c r="S69" s="135"/>
      <c r="T69" s="132"/>
      <c r="U69" s="138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65882.64</v>
      </c>
      <c r="V69" s="134"/>
    </row>
    <row r="70" spans="2:22" x14ac:dyDescent="0.3">
      <c r="B70" s="132"/>
      <c r="C70" s="136">
        <v>41901</v>
      </c>
      <c r="D70" s="137" t="s">
        <v>81</v>
      </c>
      <c r="E70" s="138">
        <v>21642.210000000003</v>
      </c>
      <c r="F70" s="138">
        <v>0</v>
      </c>
      <c r="G70" s="138">
        <v>0</v>
      </c>
      <c r="H70" s="138">
        <v>0</v>
      </c>
      <c r="I70" s="138">
        <v>0</v>
      </c>
      <c r="J70" s="138">
        <v>0</v>
      </c>
      <c r="K70" s="138">
        <v>0</v>
      </c>
      <c r="L70" s="138">
        <v>0</v>
      </c>
      <c r="M70" s="138">
        <v>0</v>
      </c>
      <c r="N70" s="138">
        <v>0</v>
      </c>
      <c r="O70" s="138">
        <v>0</v>
      </c>
      <c r="P70" s="138">
        <v>0</v>
      </c>
      <c r="Q70" s="138">
        <f t="shared" si="2"/>
        <v>21642.210000000003</v>
      </c>
      <c r="R70" s="134"/>
      <c r="S70" s="135"/>
      <c r="T70" s="132"/>
      <c r="U70" s="138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21642.210000000003</v>
      </c>
      <c r="V70" s="134"/>
    </row>
    <row r="71" spans="2:22" x14ac:dyDescent="0.3">
      <c r="B71" s="132"/>
      <c r="C71" s="136">
        <v>42001</v>
      </c>
      <c r="D71" s="137" t="s">
        <v>82</v>
      </c>
      <c r="E71" s="138">
        <v>98676.699999999939</v>
      </c>
      <c r="F71" s="138">
        <v>0</v>
      </c>
      <c r="G71" s="138">
        <v>0</v>
      </c>
      <c r="H71" s="138">
        <v>0</v>
      </c>
      <c r="I71" s="138">
        <v>0</v>
      </c>
      <c r="J71" s="138">
        <v>0</v>
      </c>
      <c r="K71" s="138">
        <v>0</v>
      </c>
      <c r="L71" s="138">
        <v>0</v>
      </c>
      <c r="M71" s="138">
        <v>0</v>
      </c>
      <c r="N71" s="138">
        <v>0</v>
      </c>
      <c r="O71" s="138">
        <v>0</v>
      </c>
      <c r="P71" s="138">
        <v>0</v>
      </c>
      <c r="Q71" s="138">
        <f t="shared" si="2"/>
        <v>98676.699999999939</v>
      </c>
      <c r="R71" s="134"/>
      <c r="S71" s="135"/>
      <c r="T71" s="132"/>
      <c r="U71" s="138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98676.699999999939</v>
      </c>
      <c r="V71" s="134"/>
    </row>
    <row r="72" spans="2:22" x14ac:dyDescent="0.3">
      <c r="B72" s="132"/>
      <c r="C72" s="136">
        <v>42002</v>
      </c>
      <c r="D72" s="137" t="s">
        <v>83</v>
      </c>
      <c r="E72" s="138">
        <v>70169.069999999992</v>
      </c>
      <c r="F72" s="138">
        <v>0</v>
      </c>
      <c r="G72" s="138">
        <v>0</v>
      </c>
      <c r="H72" s="138">
        <v>0</v>
      </c>
      <c r="I72" s="138">
        <v>0</v>
      </c>
      <c r="J72" s="138">
        <v>0</v>
      </c>
      <c r="K72" s="138">
        <v>0</v>
      </c>
      <c r="L72" s="138">
        <v>0</v>
      </c>
      <c r="M72" s="138">
        <v>0</v>
      </c>
      <c r="N72" s="138">
        <v>0</v>
      </c>
      <c r="O72" s="138">
        <v>0</v>
      </c>
      <c r="P72" s="138">
        <v>0</v>
      </c>
      <c r="Q72" s="138">
        <f t="shared" si="2"/>
        <v>70169.069999999992</v>
      </c>
      <c r="R72" s="134"/>
      <c r="S72" s="135"/>
      <c r="T72" s="132"/>
      <c r="U72" s="138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70169.069999999992</v>
      </c>
      <c r="V72" s="134"/>
    </row>
    <row r="73" spans="2:22" x14ac:dyDescent="0.3">
      <c r="B73" s="132"/>
      <c r="C73" s="136">
        <v>42004</v>
      </c>
      <c r="D73" s="137" t="s">
        <v>84</v>
      </c>
      <c r="E73" s="138">
        <v>320210.97999999992</v>
      </c>
      <c r="F73" s="138">
        <v>0</v>
      </c>
      <c r="G73" s="138">
        <v>0</v>
      </c>
      <c r="H73" s="138">
        <v>0</v>
      </c>
      <c r="I73" s="138">
        <v>0</v>
      </c>
      <c r="J73" s="138">
        <v>0</v>
      </c>
      <c r="K73" s="138">
        <v>0</v>
      </c>
      <c r="L73" s="138">
        <v>0</v>
      </c>
      <c r="M73" s="138">
        <v>0</v>
      </c>
      <c r="N73" s="138">
        <v>0</v>
      </c>
      <c r="O73" s="138">
        <v>0</v>
      </c>
      <c r="P73" s="138">
        <v>0</v>
      </c>
      <c r="Q73" s="138">
        <f t="shared" si="2"/>
        <v>320210.97999999992</v>
      </c>
      <c r="R73" s="134"/>
      <c r="S73" s="135"/>
      <c r="T73" s="132"/>
      <c r="U73" s="138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320210.97999999992</v>
      </c>
      <c r="V73" s="134"/>
    </row>
    <row r="74" spans="2:22" x14ac:dyDescent="0.3">
      <c r="B74" s="132"/>
      <c r="C74" s="136">
        <v>42101</v>
      </c>
      <c r="D74" s="137" t="s">
        <v>85</v>
      </c>
      <c r="E74" s="138">
        <v>24316.229999999996</v>
      </c>
      <c r="F74" s="138">
        <v>0</v>
      </c>
      <c r="G74" s="138">
        <v>0</v>
      </c>
      <c r="H74" s="138">
        <v>0</v>
      </c>
      <c r="I74" s="138">
        <v>0</v>
      </c>
      <c r="J74" s="138">
        <v>0</v>
      </c>
      <c r="K74" s="138">
        <v>0</v>
      </c>
      <c r="L74" s="138">
        <v>0</v>
      </c>
      <c r="M74" s="138">
        <v>0</v>
      </c>
      <c r="N74" s="138">
        <v>0</v>
      </c>
      <c r="O74" s="138">
        <v>0</v>
      </c>
      <c r="P74" s="138">
        <v>0</v>
      </c>
      <c r="Q74" s="138">
        <f t="shared" si="2"/>
        <v>24316.229999999996</v>
      </c>
      <c r="R74" s="134"/>
      <c r="S74" s="135"/>
      <c r="T74" s="132"/>
      <c r="U74" s="138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24316.229999999996</v>
      </c>
      <c r="V74" s="134"/>
    </row>
    <row r="75" spans="2:22" x14ac:dyDescent="0.3">
      <c r="B75" s="132"/>
      <c r="C75" s="136">
        <v>50201</v>
      </c>
      <c r="D75" s="137" t="s">
        <v>86</v>
      </c>
      <c r="E75" s="138">
        <v>33232.839999999997</v>
      </c>
      <c r="F75" s="138">
        <v>0</v>
      </c>
      <c r="G75" s="138">
        <v>0</v>
      </c>
      <c r="H75" s="138">
        <v>0</v>
      </c>
      <c r="I75" s="138">
        <v>0</v>
      </c>
      <c r="J75" s="138">
        <v>0</v>
      </c>
      <c r="K75" s="138">
        <v>0</v>
      </c>
      <c r="L75" s="138">
        <v>0</v>
      </c>
      <c r="M75" s="138">
        <v>0</v>
      </c>
      <c r="N75" s="138">
        <v>0</v>
      </c>
      <c r="O75" s="138">
        <v>0</v>
      </c>
      <c r="P75" s="138">
        <v>0</v>
      </c>
      <c r="Q75" s="138">
        <f t="shared" si="2"/>
        <v>33232.839999999997</v>
      </c>
      <c r="R75" s="134"/>
      <c r="S75" s="135"/>
      <c r="T75" s="132"/>
      <c r="U75" s="138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33232.839999999997</v>
      </c>
      <c r="V75" s="134"/>
    </row>
    <row r="76" spans="2:22" x14ac:dyDescent="0.3">
      <c r="B76" s="132"/>
      <c r="C76" s="136">
        <v>50301</v>
      </c>
      <c r="D76" s="137" t="s">
        <v>87</v>
      </c>
      <c r="E76" s="138">
        <v>140794.78000000003</v>
      </c>
      <c r="F76" s="138">
        <v>0</v>
      </c>
      <c r="G76" s="138">
        <v>0</v>
      </c>
      <c r="H76" s="138">
        <v>0</v>
      </c>
      <c r="I76" s="138">
        <v>0</v>
      </c>
      <c r="J76" s="138">
        <v>0</v>
      </c>
      <c r="K76" s="138">
        <v>0</v>
      </c>
      <c r="L76" s="138">
        <v>0</v>
      </c>
      <c r="M76" s="138">
        <v>0</v>
      </c>
      <c r="N76" s="138">
        <v>0</v>
      </c>
      <c r="O76" s="138">
        <v>0</v>
      </c>
      <c r="P76" s="138">
        <v>0</v>
      </c>
      <c r="Q76" s="138">
        <f t="shared" si="2"/>
        <v>140794.78000000003</v>
      </c>
      <c r="R76" s="134"/>
      <c r="S76" s="135"/>
      <c r="T76" s="132"/>
      <c r="U76" s="138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140794.78000000003</v>
      </c>
      <c r="V76" s="134"/>
    </row>
    <row r="77" spans="2:22" x14ac:dyDescent="0.3">
      <c r="B77" s="132"/>
      <c r="C77" s="136">
        <v>50401</v>
      </c>
      <c r="D77" s="137" t="s">
        <v>88</v>
      </c>
      <c r="E77" s="138">
        <v>78055.58</v>
      </c>
      <c r="F77" s="138">
        <v>0</v>
      </c>
      <c r="G77" s="138">
        <v>0</v>
      </c>
      <c r="H77" s="138">
        <v>0</v>
      </c>
      <c r="I77" s="138">
        <v>0</v>
      </c>
      <c r="J77" s="138">
        <v>0</v>
      </c>
      <c r="K77" s="138">
        <v>0</v>
      </c>
      <c r="L77" s="138">
        <v>0</v>
      </c>
      <c r="M77" s="138">
        <v>0</v>
      </c>
      <c r="N77" s="138">
        <v>0</v>
      </c>
      <c r="O77" s="138">
        <v>0</v>
      </c>
      <c r="P77" s="138">
        <v>0</v>
      </c>
      <c r="Q77" s="138">
        <f t="shared" si="2"/>
        <v>78055.58</v>
      </c>
      <c r="R77" s="134"/>
      <c r="S77" s="135"/>
      <c r="T77" s="132"/>
      <c r="U77" s="138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78055.58</v>
      </c>
      <c r="V77" s="134"/>
    </row>
    <row r="78" spans="2:22" x14ac:dyDescent="0.3">
      <c r="B78" s="132"/>
      <c r="C78" s="136">
        <v>50801</v>
      </c>
      <c r="D78" s="137" t="s">
        <v>89</v>
      </c>
      <c r="E78" s="138">
        <v>20000</v>
      </c>
      <c r="F78" s="138">
        <v>0</v>
      </c>
      <c r="G78" s="138">
        <v>0</v>
      </c>
      <c r="H78" s="138">
        <v>0</v>
      </c>
      <c r="I78" s="138">
        <v>0</v>
      </c>
      <c r="J78" s="138">
        <v>0</v>
      </c>
      <c r="K78" s="138">
        <v>0</v>
      </c>
      <c r="L78" s="138">
        <v>0</v>
      </c>
      <c r="M78" s="138">
        <v>0</v>
      </c>
      <c r="N78" s="138">
        <v>0</v>
      </c>
      <c r="O78" s="138">
        <v>0</v>
      </c>
      <c r="P78" s="138">
        <v>0</v>
      </c>
      <c r="Q78" s="138">
        <f t="shared" si="2"/>
        <v>20000</v>
      </c>
      <c r="R78" s="134"/>
      <c r="S78" s="135"/>
      <c r="T78" s="132"/>
      <c r="U78" s="138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20000</v>
      </c>
      <c r="V78" s="134"/>
    </row>
    <row r="79" spans="2:22" x14ac:dyDescent="0.3">
      <c r="B79" s="132"/>
      <c r="C79" s="136">
        <v>50901</v>
      </c>
      <c r="D79" s="137" t="s">
        <v>90</v>
      </c>
      <c r="E79" s="138">
        <v>518120.80000000005</v>
      </c>
      <c r="F79" s="138">
        <v>0</v>
      </c>
      <c r="G79" s="138">
        <v>0</v>
      </c>
      <c r="H79" s="138">
        <v>0</v>
      </c>
      <c r="I79" s="138">
        <v>0</v>
      </c>
      <c r="J79" s="138">
        <v>0</v>
      </c>
      <c r="K79" s="138">
        <v>0</v>
      </c>
      <c r="L79" s="138">
        <v>0</v>
      </c>
      <c r="M79" s="138">
        <v>0</v>
      </c>
      <c r="N79" s="138">
        <v>0</v>
      </c>
      <c r="O79" s="138">
        <v>0</v>
      </c>
      <c r="P79" s="138">
        <v>0</v>
      </c>
      <c r="Q79" s="138">
        <f t="shared" si="2"/>
        <v>518120.80000000005</v>
      </c>
      <c r="R79" s="134"/>
      <c r="S79" s="135"/>
      <c r="T79" s="132"/>
      <c r="U79" s="138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518120.80000000005</v>
      </c>
      <c r="V79" s="134"/>
    </row>
    <row r="80" spans="2:22" x14ac:dyDescent="0.3">
      <c r="B80" s="132"/>
      <c r="C80" s="136">
        <v>51001</v>
      </c>
      <c r="D80" s="137" t="s">
        <v>91</v>
      </c>
      <c r="E80" s="138">
        <v>54498.200000000012</v>
      </c>
      <c r="F80" s="138">
        <v>0</v>
      </c>
      <c r="G80" s="138">
        <v>0</v>
      </c>
      <c r="H80" s="138">
        <v>0</v>
      </c>
      <c r="I80" s="138">
        <v>0</v>
      </c>
      <c r="J80" s="138">
        <v>0</v>
      </c>
      <c r="K80" s="138">
        <v>0</v>
      </c>
      <c r="L80" s="138">
        <v>0</v>
      </c>
      <c r="M80" s="138">
        <v>0</v>
      </c>
      <c r="N80" s="138">
        <v>0</v>
      </c>
      <c r="O80" s="138">
        <v>0</v>
      </c>
      <c r="P80" s="138">
        <v>0</v>
      </c>
      <c r="Q80" s="138">
        <f t="shared" si="2"/>
        <v>54498.200000000012</v>
      </c>
      <c r="R80" s="134"/>
      <c r="S80" s="135"/>
      <c r="T80" s="132"/>
      <c r="U80" s="138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54498.200000000012</v>
      </c>
      <c r="V80" s="134"/>
    </row>
    <row r="81" spans="2:22" x14ac:dyDescent="0.3">
      <c r="B81" s="132"/>
      <c r="C81" s="136">
        <v>51101</v>
      </c>
      <c r="D81" s="137" t="s">
        <v>92</v>
      </c>
      <c r="E81" s="138">
        <v>0</v>
      </c>
      <c r="F81" s="138">
        <v>0</v>
      </c>
      <c r="G81" s="138">
        <v>0</v>
      </c>
      <c r="H81" s="138">
        <v>0</v>
      </c>
      <c r="I81" s="138">
        <v>0</v>
      </c>
      <c r="J81" s="138">
        <v>0</v>
      </c>
      <c r="K81" s="138">
        <v>0</v>
      </c>
      <c r="L81" s="138">
        <v>0</v>
      </c>
      <c r="M81" s="138">
        <v>0</v>
      </c>
      <c r="N81" s="138">
        <v>0</v>
      </c>
      <c r="O81" s="138">
        <v>0</v>
      </c>
      <c r="P81" s="138">
        <v>0</v>
      </c>
      <c r="Q81" s="138">
        <f t="shared" si="2"/>
        <v>0</v>
      </c>
      <c r="R81" s="134"/>
      <c r="S81" s="135"/>
      <c r="T81" s="132"/>
      <c r="U81" s="138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0</v>
      </c>
      <c r="V81" s="134"/>
    </row>
    <row r="82" spans="2:22" x14ac:dyDescent="0.3">
      <c r="B82" s="132"/>
      <c r="C82" s="136">
        <v>51301</v>
      </c>
      <c r="D82" s="137" t="s">
        <v>93</v>
      </c>
      <c r="E82" s="138">
        <v>11346.510000000002</v>
      </c>
      <c r="F82" s="138">
        <v>0</v>
      </c>
      <c r="G82" s="138">
        <v>0</v>
      </c>
      <c r="H82" s="138">
        <v>0</v>
      </c>
      <c r="I82" s="138">
        <v>0</v>
      </c>
      <c r="J82" s="138">
        <v>0</v>
      </c>
      <c r="K82" s="138">
        <v>0</v>
      </c>
      <c r="L82" s="138">
        <v>0</v>
      </c>
      <c r="M82" s="138">
        <v>0</v>
      </c>
      <c r="N82" s="138">
        <v>0</v>
      </c>
      <c r="O82" s="138">
        <v>0</v>
      </c>
      <c r="P82" s="138">
        <v>0</v>
      </c>
      <c r="Q82" s="138">
        <f t="shared" si="2"/>
        <v>11346.510000000002</v>
      </c>
      <c r="R82" s="134"/>
      <c r="S82" s="135"/>
      <c r="T82" s="132"/>
      <c r="U82" s="138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11346.510000000002</v>
      </c>
      <c r="V82" s="134"/>
    </row>
    <row r="83" spans="2:22" x14ac:dyDescent="0.3">
      <c r="B83" s="132"/>
      <c r="C83" s="136">
        <v>51401</v>
      </c>
      <c r="D83" s="137" t="s">
        <v>94</v>
      </c>
      <c r="E83" s="138">
        <v>4100.5000000000009</v>
      </c>
      <c r="F83" s="138">
        <v>0</v>
      </c>
      <c r="G83" s="138">
        <v>0</v>
      </c>
      <c r="H83" s="138">
        <v>0</v>
      </c>
      <c r="I83" s="138">
        <v>0</v>
      </c>
      <c r="J83" s="138">
        <v>0</v>
      </c>
      <c r="K83" s="138">
        <v>0</v>
      </c>
      <c r="L83" s="138">
        <v>0</v>
      </c>
      <c r="M83" s="138">
        <v>0</v>
      </c>
      <c r="N83" s="138">
        <v>0</v>
      </c>
      <c r="O83" s="138">
        <v>0</v>
      </c>
      <c r="P83" s="138">
        <v>0</v>
      </c>
      <c r="Q83" s="138">
        <f t="shared" si="2"/>
        <v>4100.5000000000009</v>
      </c>
      <c r="R83" s="134"/>
      <c r="S83" s="135"/>
      <c r="T83" s="132"/>
      <c r="U83" s="138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4100.5000000000009</v>
      </c>
      <c r="V83" s="134"/>
    </row>
    <row r="84" spans="2:22" x14ac:dyDescent="0.3">
      <c r="B84" s="132"/>
      <c r="C84" s="136">
        <v>51601</v>
      </c>
      <c r="D84" s="137" t="s">
        <v>95</v>
      </c>
      <c r="E84" s="138">
        <v>28373.510000000002</v>
      </c>
      <c r="F84" s="138">
        <v>0</v>
      </c>
      <c r="G84" s="138">
        <v>0</v>
      </c>
      <c r="H84" s="138">
        <v>0</v>
      </c>
      <c r="I84" s="138">
        <v>0</v>
      </c>
      <c r="J84" s="138">
        <v>0</v>
      </c>
      <c r="K84" s="138">
        <v>0</v>
      </c>
      <c r="L84" s="138">
        <v>0</v>
      </c>
      <c r="M84" s="138">
        <v>0</v>
      </c>
      <c r="N84" s="138">
        <v>0</v>
      </c>
      <c r="O84" s="138">
        <v>0</v>
      </c>
      <c r="P84" s="138">
        <v>0</v>
      </c>
      <c r="Q84" s="138">
        <f t="shared" si="2"/>
        <v>28373.510000000002</v>
      </c>
      <c r="R84" s="134"/>
      <c r="S84" s="135"/>
      <c r="T84" s="132"/>
      <c r="U84" s="138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28373.510000000002</v>
      </c>
      <c r="V84" s="134"/>
    </row>
    <row r="85" spans="2:22" x14ac:dyDescent="0.3">
      <c r="B85" s="132"/>
      <c r="C85" s="136">
        <v>51801</v>
      </c>
      <c r="D85" s="137" t="s">
        <v>96</v>
      </c>
      <c r="E85" s="138">
        <v>0</v>
      </c>
      <c r="F85" s="138">
        <v>0</v>
      </c>
      <c r="G85" s="138">
        <v>0</v>
      </c>
      <c r="H85" s="138">
        <v>0</v>
      </c>
      <c r="I85" s="138">
        <v>0</v>
      </c>
      <c r="J85" s="138">
        <v>0</v>
      </c>
      <c r="K85" s="138">
        <v>0</v>
      </c>
      <c r="L85" s="138">
        <v>0</v>
      </c>
      <c r="M85" s="138">
        <v>0</v>
      </c>
      <c r="N85" s="138">
        <v>0</v>
      </c>
      <c r="O85" s="138">
        <v>0</v>
      </c>
      <c r="P85" s="138">
        <v>0</v>
      </c>
      <c r="Q85" s="138">
        <f t="shared" si="2"/>
        <v>0</v>
      </c>
      <c r="R85" s="134"/>
      <c r="S85" s="135"/>
      <c r="T85" s="132"/>
      <c r="U85" s="138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0</v>
      </c>
      <c r="V85" s="134"/>
    </row>
    <row r="86" spans="2:22" x14ac:dyDescent="0.3">
      <c r="B86" s="132"/>
      <c r="C86" s="136">
        <v>51901</v>
      </c>
      <c r="D86" s="137" t="s">
        <v>97</v>
      </c>
      <c r="E86" s="138">
        <v>20283.919999999998</v>
      </c>
      <c r="F86" s="138">
        <v>0</v>
      </c>
      <c r="G86" s="138">
        <v>0</v>
      </c>
      <c r="H86" s="138">
        <v>0</v>
      </c>
      <c r="I86" s="138">
        <v>0</v>
      </c>
      <c r="J86" s="138">
        <v>0</v>
      </c>
      <c r="K86" s="138">
        <v>0</v>
      </c>
      <c r="L86" s="138">
        <v>0</v>
      </c>
      <c r="M86" s="138">
        <v>0</v>
      </c>
      <c r="N86" s="138">
        <v>0</v>
      </c>
      <c r="O86" s="138">
        <v>0</v>
      </c>
      <c r="P86" s="138">
        <v>0</v>
      </c>
      <c r="Q86" s="138">
        <f t="shared" si="2"/>
        <v>20283.919999999998</v>
      </c>
      <c r="R86" s="134"/>
      <c r="S86" s="135"/>
      <c r="T86" s="132"/>
      <c r="U86" s="138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20283.919999999998</v>
      </c>
      <c r="V86" s="134"/>
    </row>
    <row r="87" spans="2:22" x14ac:dyDescent="0.3">
      <c r="B87" s="132"/>
      <c r="C87" s="136">
        <v>52001</v>
      </c>
      <c r="D87" s="137" t="s">
        <v>98</v>
      </c>
      <c r="E87" s="138">
        <v>102971.37000000002</v>
      </c>
      <c r="F87" s="138">
        <v>0</v>
      </c>
      <c r="G87" s="138">
        <v>0</v>
      </c>
      <c r="H87" s="138">
        <v>0</v>
      </c>
      <c r="I87" s="138">
        <v>0</v>
      </c>
      <c r="J87" s="138">
        <v>0</v>
      </c>
      <c r="K87" s="138">
        <v>0</v>
      </c>
      <c r="L87" s="138">
        <v>0</v>
      </c>
      <c r="M87" s="138">
        <v>0</v>
      </c>
      <c r="N87" s="138">
        <v>0</v>
      </c>
      <c r="O87" s="138">
        <v>0</v>
      </c>
      <c r="P87" s="138">
        <v>0</v>
      </c>
      <c r="Q87" s="138">
        <f t="shared" si="2"/>
        <v>102971.37000000002</v>
      </c>
      <c r="R87" s="134"/>
      <c r="S87" s="135"/>
      <c r="T87" s="132"/>
      <c r="U87" s="138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102971.37000000002</v>
      </c>
      <c r="V87" s="134"/>
    </row>
    <row r="88" spans="2:22" x14ac:dyDescent="0.3">
      <c r="B88" s="132"/>
      <c r="C88" s="136">
        <v>52301</v>
      </c>
      <c r="D88" s="137" t="s">
        <v>99</v>
      </c>
      <c r="E88" s="138">
        <v>24069.72</v>
      </c>
      <c r="F88" s="138">
        <v>0</v>
      </c>
      <c r="G88" s="138">
        <v>0</v>
      </c>
      <c r="H88" s="138">
        <v>0</v>
      </c>
      <c r="I88" s="138">
        <v>0</v>
      </c>
      <c r="J88" s="138">
        <v>0</v>
      </c>
      <c r="K88" s="138">
        <v>0</v>
      </c>
      <c r="L88" s="138">
        <v>0</v>
      </c>
      <c r="M88" s="138">
        <v>0</v>
      </c>
      <c r="N88" s="138">
        <v>0</v>
      </c>
      <c r="O88" s="138">
        <v>0</v>
      </c>
      <c r="P88" s="138">
        <v>0</v>
      </c>
      <c r="Q88" s="138">
        <f t="shared" si="2"/>
        <v>24069.72</v>
      </c>
      <c r="R88" s="134"/>
      <c r="S88" s="135"/>
      <c r="T88" s="132"/>
      <c r="U88" s="138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24069.72</v>
      </c>
      <c r="V88" s="134"/>
    </row>
    <row r="89" spans="2:22" x14ac:dyDescent="0.3">
      <c r="B89" s="132"/>
      <c r="C89" s="136">
        <v>52401</v>
      </c>
      <c r="D89" s="137" t="s">
        <v>100</v>
      </c>
      <c r="E89" s="138">
        <v>0</v>
      </c>
      <c r="F89" s="138">
        <v>0</v>
      </c>
      <c r="G89" s="138">
        <v>0</v>
      </c>
      <c r="H89" s="138">
        <v>0</v>
      </c>
      <c r="I89" s="138">
        <v>0</v>
      </c>
      <c r="J89" s="138">
        <v>0</v>
      </c>
      <c r="K89" s="138">
        <v>0</v>
      </c>
      <c r="L89" s="138">
        <v>0</v>
      </c>
      <c r="M89" s="138">
        <v>0</v>
      </c>
      <c r="N89" s="138">
        <v>0</v>
      </c>
      <c r="O89" s="138">
        <v>0</v>
      </c>
      <c r="P89" s="138">
        <v>0</v>
      </c>
      <c r="Q89" s="138">
        <f t="shared" si="2"/>
        <v>0</v>
      </c>
      <c r="R89" s="134"/>
      <c r="S89" s="135"/>
      <c r="T89" s="132"/>
      <c r="U89" s="138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134"/>
    </row>
    <row r="90" spans="2:22" x14ac:dyDescent="0.3">
      <c r="B90" s="132"/>
      <c r="C90" s="136">
        <v>52601</v>
      </c>
      <c r="D90" s="137" t="s">
        <v>101</v>
      </c>
      <c r="E90" s="138">
        <v>8505.23</v>
      </c>
      <c r="F90" s="138">
        <v>0</v>
      </c>
      <c r="G90" s="138">
        <v>0</v>
      </c>
      <c r="H90" s="138">
        <v>0</v>
      </c>
      <c r="I90" s="138">
        <v>0</v>
      </c>
      <c r="J90" s="138">
        <v>0</v>
      </c>
      <c r="K90" s="138">
        <v>0</v>
      </c>
      <c r="L90" s="138">
        <v>0</v>
      </c>
      <c r="M90" s="138">
        <v>0</v>
      </c>
      <c r="N90" s="138">
        <v>0</v>
      </c>
      <c r="O90" s="138">
        <v>0</v>
      </c>
      <c r="P90" s="138">
        <v>0</v>
      </c>
      <c r="Q90" s="138">
        <f t="shared" si="2"/>
        <v>8505.23</v>
      </c>
      <c r="R90" s="134"/>
      <c r="S90" s="135"/>
      <c r="T90" s="132"/>
      <c r="U90" s="138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8505.23</v>
      </c>
      <c r="V90" s="134"/>
    </row>
    <row r="91" spans="2:22" x14ac:dyDescent="0.3">
      <c r="B91" s="132"/>
      <c r="C91" s="136">
        <v>60101</v>
      </c>
      <c r="D91" s="137" t="s">
        <v>102</v>
      </c>
      <c r="E91" s="138">
        <v>42531246.429999992</v>
      </c>
      <c r="F91" s="138">
        <v>0</v>
      </c>
      <c r="G91" s="138">
        <v>0</v>
      </c>
      <c r="H91" s="138">
        <v>0</v>
      </c>
      <c r="I91" s="138">
        <v>0</v>
      </c>
      <c r="J91" s="138">
        <v>0</v>
      </c>
      <c r="K91" s="138">
        <v>0</v>
      </c>
      <c r="L91" s="138">
        <v>0</v>
      </c>
      <c r="M91" s="138">
        <v>0</v>
      </c>
      <c r="N91" s="138">
        <v>0</v>
      </c>
      <c r="O91" s="138">
        <v>0</v>
      </c>
      <c r="P91" s="138">
        <v>0</v>
      </c>
      <c r="Q91" s="138">
        <f t="shared" si="2"/>
        <v>42531246.429999992</v>
      </c>
      <c r="R91" s="134"/>
      <c r="S91" s="135"/>
      <c r="T91" s="132"/>
      <c r="U91" s="138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42531246.429999992</v>
      </c>
      <c r="V91" s="134"/>
    </row>
    <row r="92" spans="2:22" x14ac:dyDescent="0.3">
      <c r="B92" s="132"/>
      <c r="C92" s="136">
        <v>60201</v>
      </c>
      <c r="D92" s="137" t="s">
        <v>103</v>
      </c>
      <c r="E92" s="138">
        <v>11335056.110000003</v>
      </c>
      <c r="F92" s="138">
        <v>0</v>
      </c>
      <c r="G92" s="138">
        <v>0</v>
      </c>
      <c r="H92" s="138">
        <v>0</v>
      </c>
      <c r="I92" s="138">
        <v>0</v>
      </c>
      <c r="J92" s="138">
        <v>0</v>
      </c>
      <c r="K92" s="138">
        <v>0</v>
      </c>
      <c r="L92" s="138">
        <v>0</v>
      </c>
      <c r="M92" s="138">
        <v>0</v>
      </c>
      <c r="N92" s="138">
        <v>0</v>
      </c>
      <c r="O92" s="138">
        <v>0</v>
      </c>
      <c r="P92" s="138">
        <v>0</v>
      </c>
      <c r="Q92" s="138">
        <f t="shared" si="2"/>
        <v>11335056.110000003</v>
      </c>
      <c r="R92" s="134"/>
      <c r="S92" s="135"/>
      <c r="T92" s="132"/>
      <c r="U92" s="138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11335056.110000003</v>
      </c>
      <c r="V92" s="134"/>
    </row>
    <row r="93" spans="2:22" x14ac:dyDescent="0.3">
      <c r="B93" s="132"/>
      <c r="C93" s="136">
        <v>60301</v>
      </c>
      <c r="D93" s="137" t="s">
        <v>104</v>
      </c>
      <c r="E93" s="138">
        <v>2124497.1399999997</v>
      </c>
      <c r="F93" s="138">
        <v>0</v>
      </c>
      <c r="G93" s="138">
        <v>0</v>
      </c>
      <c r="H93" s="138">
        <v>0</v>
      </c>
      <c r="I93" s="138">
        <v>0</v>
      </c>
      <c r="J93" s="138">
        <v>0</v>
      </c>
      <c r="K93" s="138">
        <v>0</v>
      </c>
      <c r="L93" s="138">
        <v>0</v>
      </c>
      <c r="M93" s="138">
        <v>0</v>
      </c>
      <c r="N93" s="138">
        <v>0</v>
      </c>
      <c r="O93" s="138">
        <v>0</v>
      </c>
      <c r="P93" s="138">
        <v>0</v>
      </c>
      <c r="Q93" s="138">
        <f t="shared" si="2"/>
        <v>2124497.1399999997</v>
      </c>
      <c r="R93" s="134"/>
      <c r="S93" s="135"/>
      <c r="T93" s="132"/>
      <c r="U93" s="138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2124497.1399999997</v>
      </c>
      <c r="V93" s="134"/>
    </row>
    <row r="94" spans="2:22" x14ac:dyDescent="0.3">
      <c r="B94" s="132"/>
      <c r="C94" s="136">
        <v>60501</v>
      </c>
      <c r="D94" s="137" t="s">
        <v>105</v>
      </c>
      <c r="E94" s="138">
        <v>8070.3099999999995</v>
      </c>
      <c r="F94" s="138">
        <v>0</v>
      </c>
      <c r="G94" s="138">
        <v>0</v>
      </c>
      <c r="H94" s="138">
        <v>0</v>
      </c>
      <c r="I94" s="138">
        <v>0</v>
      </c>
      <c r="J94" s="138">
        <v>0</v>
      </c>
      <c r="K94" s="138">
        <v>0</v>
      </c>
      <c r="L94" s="138">
        <v>0</v>
      </c>
      <c r="M94" s="138">
        <v>0</v>
      </c>
      <c r="N94" s="138">
        <v>0</v>
      </c>
      <c r="O94" s="138">
        <v>0</v>
      </c>
      <c r="P94" s="138">
        <v>0</v>
      </c>
      <c r="Q94" s="138">
        <f t="shared" si="2"/>
        <v>8070.3099999999995</v>
      </c>
      <c r="R94" s="134"/>
      <c r="S94" s="135"/>
      <c r="T94" s="132"/>
      <c r="U94" s="138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8070.3099999999995</v>
      </c>
      <c r="V94" s="134"/>
    </row>
    <row r="95" spans="2:22" x14ac:dyDescent="0.3">
      <c r="B95" s="132"/>
      <c r="C95" s="136">
        <v>60601</v>
      </c>
      <c r="D95" s="137" t="s">
        <v>106</v>
      </c>
      <c r="E95" s="138">
        <v>8280.39</v>
      </c>
      <c r="F95" s="138">
        <v>0</v>
      </c>
      <c r="G95" s="138">
        <v>0</v>
      </c>
      <c r="H95" s="138">
        <v>0</v>
      </c>
      <c r="I95" s="138">
        <v>0</v>
      </c>
      <c r="J95" s="138">
        <v>0</v>
      </c>
      <c r="K95" s="138">
        <v>0</v>
      </c>
      <c r="L95" s="138">
        <v>0</v>
      </c>
      <c r="M95" s="138">
        <v>0</v>
      </c>
      <c r="N95" s="138">
        <v>0</v>
      </c>
      <c r="O95" s="138">
        <v>0</v>
      </c>
      <c r="P95" s="138">
        <v>0</v>
      </c>
      <c r="Q95" s="138">
        <f t="shared" si="2"/>
        <v>8280.39</v>
      </c>
      <c r="R95" s="134"/>
      <c r="S95" s="135"/>
      <c r="T95" s="132"/>
      <c r="U95" s="138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8280.39</v>
      </c>
      <c r="V95" s="134"/>
    </row>
    <row r="96" spans="2:22" ht="13.5" thickBot="1" x14ac:dyDescent="0.35">
      <c r="B96" s="107"/>
      <c r="C96" s="139"/>
      <c r="D96" s="140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13"/>
      <c r="S96" s="135"/>
      <c r="T96" s="107"/>
      <c r="U96" s="141"/>
      <c r="V96" s="113"/>
    </row>
    <row r="97" spans="2:22" ht="13.5" thickTop="1" x14ac:dyDescent="0.3"/>
    <row r="99" spans="2:22" ht="13.5" thickBot="1" x14ac:dyDescent="0.35"/>
    <row r="100" spans="2:22" s="125" customFormat="1" ht="14" thickTop="1" thickBot="1" x14ac:dyDescent="0.35">
      <c r="B100" s="35"/>
      <c r="C100" s="37"/>
      <c r="D100" s="37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41"/>
      <c r="S100" s="124"/>
      <c r="T100" s="35"/>
      <c r="U100" s="123"/>
      <c r="V100" s="41"/>
    </row>
    <row r="101" spans="2:22" s="125" customFormat="1" ht="19" thickBot="1" x14ac:dyDescent="0.35">
      <c r="B101" s="52"/>
      <c r="C101" s="54"/>
      <c r="D101" s="54"/>
      <c r="E101" s="177" t="s">
        <v>122</v>
      </c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9"/>
      <c r="R101" s="56"/>
      <c r="S101" s="124"/>
      <c r="T101" s="52"/>
      <c r="V101" s="56"/>
    </row>
    <row r="102" spans="2:22" s="125" customFormat="1" x14ac:dyDescent="0.3">
      <c r="B102" s="52"/>
      <c r="C102" s="54"/>
      <c r="D102" s="54"/>
      <c r="E102" s="126" t="s">
        <v>9</v>
      </c>
      <c r="F102" s="126" t="s">
        <v>107</v>
      </c>
      <c r="G102" s="126" t="s">
        <v>108</v>
      </c>
      <c r="H102" s="126" t="s">
        <v>109</v>
      </c>
      <c r="I102" s="126" t="s">
        <v>110</v>
      </c>
      <c r="J102" s="126" t="s">
        <v>111</v>
      </c>
      <c r="K102" s="126" t="s">
        <v>112</v>
      </c>
      <c r="L102" s="126" t="s">
        <v>113</v>
      </c>
      <c r="M102" s="126" t="s">
        <v>114</v>
      </c>
      <c r="N102" s="126" t="s">
        <v>115</v>
      </c>
      <c r="O102" s="126" t="s">
        <v>116</v>
      </c>
      <c r="P102" s="126" t="s">
        <v>117</v>
      </c>
      <c r="Q102" s="126" t="s">
        <v>118</v>
      </c>
      <c r="R102" s="56"/>
      <c r="S102" s="124"/>
      <c r="T102" s="52"/>
      <c r="U102" s="126" t="s">
        <v>118</v>
      </c>
      <c r="V102" s="56"/>
    </row>
    <row r="103" spans="2:22" s="131" customFormat="1" ht="13.5" thickBot="1" x14ac:dyDescent="0.4">
      <c r="B103" s="68"/>
      <c r="C103" s="127" t="s">
        <v>123</v>
      </c>
      <c r="D103" s="128" t="s">
        <v>119</v>
      </c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73"/>
      <c r="S103" s="130"/>
      <c r="T103" s="68"/>
      <c r="U103" s="129"/>
      <c r="V103" s="73"/>
    </row>
    <row r="104" spans="2:22" ht="13.5" thickBot="1" x14ac:dyDescent="0.35">
      <c r="B104" s="132"/>
      <c r="C104" s="183" t="s">
        <v>126</v>
      </c>
      <c r="D104" s="184"/>
      <c r="E104" s="133">
        <f t="shared" ref="E104:Q104" si="3">SUM(E105:E192)</f>
        <v>206358620.59000003</v>
      </c>
      <c r="F104" s="133">
        <f t="shared" si="3"/>
        <v>201713880.82999983</v>
      </c>
      <c r="G104" s="133">
        <f t="shared" si="3"/>
        <v>213446542.07999995</v>
      </c>
      <c r="H104" s="133">
        <f t="shared" si="3"/>
        <v>223332753.11999992</v>
      </c>
      <c r="I104" s="133">
        <f t="shared" si="3"/>
        <v>292554767.00000006</v>
      </c>
      <c r="J104" s="133">
        <f t="shared" si="3"/>
        <v>208711552.33000004</v>
      </c>
      <c r="K104" s="133">
        <f t="shared" si="3"/>
        <v>278207553.12999994</v>
      </c>
      <c r="L104" s="133">
        <f t="shared" si="3"/>
        <v>217907723.66</v>
      </c>
      <c r="M104" s="133">
        <f t="shared" si="3"/>
        <v>231809980.95000008</v>
      </c>
      <c r="N104" s="133">
        <f t="shared" si="3"/>
        <v>238925526.87999997</v>
      </c>
      <c r="O104" s="133">
        <f t="shared" si="3"/>
        <v>280563920.75000012</v>
      </c>
      <c r="P104" s="133">
        <f t="shared" si="3"/>
        <v>259115223.95000005</v>
      </c>
      <c r="Q104" s="133">
        <f t="shared" si="3"/>
        <v>2852648045.2700009</v>
      </c>
      <c r="R104" s="134"/>
      <c r="S104" s="135"/>
      <c r="T104" s="132"/>
      <c r="U104" s="133">
        <f>SUM(U105:U192)</f>
        <v>206358620.59000003</v>
      </c>
      <c r="V104" s="134"/>
    </row>
    <row r="105" spans="2:22" x14ac:dyDescent="0.3">
      <c r="B105" s="132"/>
      <c r="C105" s="136">
        <v>10101</v>
      </c>
      <c r="D105" s="137" t="s">
        <v>20</v>
      </c>
      <c r="E105" s="138">
        <v>90269.58</v>
      </c>
      <c r="F105" s="138">
        <v>88145.36</v>
      </c>
      <c r="G105" s="138">
        <v>88045.36</v>
      </c>
      <c r="H105" s="138">
        <v>88045.36</v>
      </c>
      <c r="I105" s="138">
        <v>86735.360000000001</v>
      </c>
      <c r="J105" s="138">
        <v>88045.36</v>
      </c>
      <c r="K105" s="138">
        <v>106840.88</v>
      </c>
      <c r="L105" s="138">
        <v>106330.88</v>
      </c>
      <c r="M105" s="138">
        <v>107154.62000000001</v>
      </c>
      <c r="N105" s="138">
        <v>107341.66</v>
      </c>
      <c r="O105" s="138">
        <v>107341.68000000001</v>
      </c>
      <c r="P105" s="138">
        <v>115312.76000000001</v>
      </c>
      <c r="Q105" s="138">
        <f>SUM(E105:P105)</f>
        <v>1179608.8600000001</v>
      </c>
      <c r="R105" s="134"/>
      <c r="S105" s="135"/>
      <c r="T105" s="132"/>
      <c r="U105" s="138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90269.58</v>
      </c>
      <c r="V105" s="134"/>
    </row>
    <row r="106" spans="2:22" x14ac:dyDescent="0.3">
      <c r="B106" s="132"/>
      <c r="C106" s="136">
        <v>20101</v>
      </c>
      <c r="D106" s="137" t="s">
        <v>21</v>
      </c>
      <c r="E106" s="138">
        <v>704551.3400000002</v>
      </c>
      <c r="F106" s="138">
        <v>934160.57000000018</v>
      </c>
      <c r="G106" s="138">
        <v>940916.1100000001</v>
      </c>
      <c r="H106" s="138">
        <v>1112217.7700000003</v>
      </c>
      <c r="I106" s="138">
        <v>1425387.77</v>
      </c>
      <c r="J106" s="138">
        <v>1296727.77</v>
      </c>
      <c r="K106" s="138">
        <v>809115.77000000014</v>
      </c>
      <c r="L106" s="138">
        <v>753666.7200000002</v>
      </c>
      <c r="M106" s="138">
        <v>747975.77000000014</v>
      </c>
      <c r="N106" s="138">
        <v>744708.91000000015</v>
      </c>
      <c r="O106" s="138">
        <v>739951.37000000011</v>
      </c>
      <c r="P106" s="138">
        <v>743851.85000000009</v>
      </c>
      <c r="Q106" s="138">
        <f t="shared" ref="Q106:Q163" si="4">SUM(E106:P106)</f>
        <v>10953231.720000001</v>
      </c>
      <c r="R106" s="134"/>
      <c r="S106" s="135"/>
      <c r="T106" s="132"/>
      <c r="U106" s="138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704551.3400000002</v>
      </c>
      <c r="V106" s="134"/>
    </row>
    <row r="107" spans="2:22" x14ac:dyDescent="0.3">
      <c r="B107" s="132"/>
      <c r="C107" s="136">
        <v>20102</v>
      </c>
      <c r="D107" s="137" t="s">
        <v>22</v>
      </c>
      <c r="E107" s="138">
        <v>598609.28</v>
      </c>
      <c r="F107" s="138">
        <v>597879.28</v>
      </c>
      <c r="G107" s="138">
        <v>597886.29</v>
      </c>
      <c r="H107" s="138">
        <v>36007.94999999999</v>
      </c>
      <c r="I107" s="138">
        <v>36007.94999999999</v>
      </c>
      <c r="J107" s="138">
        <v>36007.94999999999</v>
      </c>
      <c r="K107" s="138">
        <v>36007.94999999999</v>
      </c>
      <c r="L107" s="138">
        <v>36007.94999999999</v>
      </c>
      <c r="M107" s="138">
        <v>36007.94999999999</v>
      </c>
      <c r="N107" s="138">
        <v>36007.94999999999</v>
      </c>
      <c r="O107" s="138">
        <v>36007.94999999999</v>
      </c>
      <c r="P107" s="138">
        <v>35277.729999999996</v>
      </c>
      <c r="Q107" s="138">
        <f t="shared" si="4"/>
        <v>2117716.1799999997</v>
      </c>
      <c r="R107" s="134"/>
      <c r="S107" s="135"/>
      <c r="T107" s="132"/>
      <c r="U107" s="138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598609.28</v>
      </c>
      <c r="V107" s="134"/>
    </row>
    <row r="108" spans="2:22" x14ac:dyDescent="0.3">
      <c r="B108" s="132"/>
      <c r="C108" s="136">
        <v>20105</v>
      </c>
      <c r="D108" s="137" t="s">
        <v>23</v>
      </c>
      <c r="E108" s="138">
        <v>3658.42</v>
      </c>
      <c r="F108" s="138">
        <v>3658.42</v>
      </c>
      <c r="G108" s="138">
        <v>3658.42</v>
      </c>
      <c r="H108" s="138">
        <v>3658.42</v>
      </c>
      <c r="I108" s="138">
        <v>3658.42</v>
      </c>
      <c r="J108" s="138">
        <v>3658.42</v>
      </c>
      <c r="K108" s="138">
        <v>3658.42</v>
      </c>
      <c r="L108" s="138">
        <v>3658.42</v>
      </c>
      <c r="M108" s="138">
        <v>3658.42</v>
      </c>
      <c r="N108" s="138">
        <v>3658.42</v>
      </c>
      <c r="O108" s="138">
        <v>3658.42</v>
      </c>
      <c r="P108" s="138">
        <v>3658.38</v>
      </c>
      <c r="Q108" s="138">
        <f t="shared" si="4"/>
        <v>43900.999999999985</v>
      </c>
      <c r="R108" s="134"/>
      <c r="S108" s="135"/>
      <c r="T108" s="132"/>
      <c r="U108" s="138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3658.42</v>
      </c>
      <c r="V108" s="134"/>
    </row>
    <row r="109" spans="2:22" x14ac:dyDescent="0.3">
      <c r="B109" s="132"/>
      <c r="C109" s="136">
        <v>30101</v>
      </c>
      <c r="D109" s="137" t="s">
        <v>24</v>
      </c>
      <c r="E109" s="138">
        <v>112273.01</v>
      </c>
      <c r="F109" s="138">
        <v>106832.01000000001</v>
      </c>
      <c r="G109" s="138">
        <v>104891.01000000001</v>
      </c>
      <c r="H109" s="138">
        <v>101711.01000000001</v>
      </c>
      <c r="I109" s="138">
        <v>102771.01000000001</v>
      </c>
      <c r="J109" s="138">
        <v>102770.97</v>
      </c>
      <c r="K109" s="138">
        <v>111312.01000000002</v>
      </c>
      <c r="L109" s="138">
        <v>110512.01000000002</v>
      </c>
      <c r="M109" s="138">
        <v>112616.86000000003</v>
      </c>
      <c r="N109" s="138">
        <v>111412.01000000002</v>
      </c>
      <c r="O109" s="138">
        <v>111630.77000000002</v>
      </c>
      <c r="P109" s="138">
        <v>111958.16</v>
      </c>
      <c r="Q109" s="138">
        <f t="shared" si="4"/>
        <v>1300690.8400000001</v>
      </c>
      <c r="R109" s="134"/>
      <c r="S109" s="135"/>
      <c r="T109" s="132"/>
      <c r="U109" s="138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112273.01</v>
      </c>
      <c r="V109" s="134"/>
    </row>
    <row r="110" spans="2:22" x14ac:dyDescent="0.3">
      <c r="B110" s="132"/>
      <c r="C110" s="136">
        <v>30201</v>
      </c>
      <c r="D110" s="137" t="s">
        <v>25</v>
      </c>
      <c r="E110" s="138">
        <v>2394100.9300000044</v>
      </c>
      <c r="F110" s="138">
        <v>2415186.1000000024</v>
      </c>
      <c r="G110" s="138">
        <v>2368820.4200000013</v>
      </c>
      <c r="H110" s="138">
        <v>2349376.6700000009</v>
      </c>
      <c r="I110" s="138">
        <v>2332421.7000000016</v>
      </c>
      <c r="J110" s="138">
        <v>2338775.8400000008</v>
      </c>
      <c r="K110" s="138">
        <v>2783680.4100000015</v>
      </c>
      <c r="L110" s="138">
        <v>2710020.5800000019</v>
      </c>
      <c r="M110" s="138">
        <v>2741212.7100000018</v>
      </c>
      <c r="N110" s="138">
        <v>2737093.9600000009</v>
      </c>
      <c r="O110" s="138">
        <v>2728557.5100000016</v>
      </c>
      <c r="P110" s="138">
        <v>2734890.9100000029</v>
      </c>
      <c r="Q110" s="138">
        <f t="shared" si="4"/>
        <v>30634137.740000021</v>
      </c>
      <c r="R110" s="134"/>
      <c r="S110" s="135"/>
      <c r="T110" s="132"/>
      <c r="U110" s="138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2394100.9300000044</v>
      </c>
      <c r="V110" s="134"/>
    </row>
    <row r="111" spans="2:22" x14ac:dyDescent="0.3">
      <c r="B111" s="132"/>
      <c r="C111" s="136">
        <v>30301</v>
      </c>
      <c r="D111" s="137" t="s">
        <v>26</v>
      </c>
      <c r="E111" s="138">
        <v>894279.61999999988</v>
      </c>
      <c r="F111" s="138">
        <v>957968.95</v>
      </c>
      <c r="G111" s="138">
        <v>901675.2900000005</v>
      </c>
      <c r="H111" s="138">
        <v>899605.16000000038</v>
      </c>
      <c r="I111" s="138">
        <v>902452.11999999988</v>
      </c>
      <c r="J111" s="138">
        <v>898621.82000000007</v>
      </c>
      <c r="K111" s="138">
        <v>997594.75999999966</v>
      </c>
      <c r="L111" s="138">
        <v>989825.42999999947</v>
      </c>
      <c r="M111" s="138">
        <v>987821.32999999961</v>
      </c>
      <c r="N111" s="138">
        <v>986652.08999999973</v>
      </c>
      <c r="O111" s="138">
        <v>985832.14999999956</v>
      </c>
      <c r="P111" s="138">
        <v>980236.40999999957</v>
      </c>
      <c r="Q111" s="138">
        <f t="shared" si="4"/>
        <v>11382565.130000001</v>
      </c>
      <c r="R111" s="134"/>
      <c r="S111" s="135"/>
      <c r="T111" s="132"/>
      <c r="U111" s="138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894279.61999999988</v>
      </c>
      <c r="V111" s="134"/>
    </row>
    <row r="112" spans="2:22" x14ac:dyDescent="0.3">
      <c r="B112" s="132"/>
      <c r="C112" s="136">
        <v>30401</v>
      </c>
      <c r="D112" s="137" t="s">
        <v>27</v>
      </c>
      <c r="E112" s="138">
        <v>45855.850000000013</v>
      </c>
      <c r="F112" s="138">
        <v>45378.840000000018</v>
      </c>
      <c r="G112" s="138">
        <v>47860.580000000016</v>
      </c>
      <c r="H112" s="138">
        <v>78788.040000000008</v>
      </c>
      <c r="I112" s="138">
        <v>70669.550000000017</v>
      </c>
      <c r="J112" s="138">
        <v>70876.680000000022</v>
      </c>
      <c r="K112" s="138">
        <v>91156.24000000002</v>
      </c>
      <c r="L112" s="138">
        <v>75076.220000000016</v>
      </c>
      <c r="M112" s="138">
        <v>86557.830000000016</v>
      </c>
      <c r="N112" s="138">
        <v>86575.440000000017</v>
      </c>
      <c r="O112" s="138">
        <v>86641.200000000012</v>
      </c>
      <c r="P112" s="138">
        <v>84382.739999999962</v>
      </c>
      <c r="Q112" s="138">
        <f t="shared" si="4"/>
        <v>869819.2100000002</v>
      </c>
      <c r="R112" s="134"/>
      <c r="S112" s="135"/>
      <c r="T112" s="132"/>
      <c r="U112" s="138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45855.850000000013</v>
      </c>
      <c r="V112" s="134"/>
    </row>
    <row r="113" spans="2:22" x14ac:dyDescent="0.3">
      <c r="B113" s="132"/>
      <c r="C113" s="136">
        <v>40101</v>
      </c>
      <c r="D113" s="137" t="s">
        <v>28</v>
      </c>
      <c r="E113" s="138">
        <v>382635.56000000011</v>
      </c>
      <c r="F113" s="138">
        <v>321438.63000000018</v>
      </c>
      <c r="G113" s="138">
        <v>321438.63000000018</v>
      </c>
      <c r="H113" s="138">
        <v>321438.63000000018</v>
      </c>
      <c r="I113" s="138">
        <v>318438.58000000013</v>
      </c>
      <c r="J113" s="138">
        <v>318438.68999999989</v>
      </c>
      <c r="K113" s="138">
        <v>311257.90000000002</v>
      </c>
      <c r="L113" s="138">
        <v>311257.90000000002</v>
      </c>
      <c r="M113" s="138">
        <v>311257.90000000002</v>
      </c>
      <c r="N113" s="138">
        <v>311257.90000000002</v>
      </c>
      <c r="O113" s="138">
        <v>311257.90000000002</v>
      </c>
      <c r="P113" s="138">
        <v>310288.43</v>
      </c>
      <c r="Q113" s="138">
        <f t="shared" si="4"/>
        <v>3850406.6500000004</v>
      </c>
      <c r="R113" s="134"/>
      <c r="S113" s="135"/>
      <c r="T113" s="132"/>
      <c r="U113" s="138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382635.56000000011</v>
      </c>
      <c r="V113" s="134"/>
    </row>
    <row r="114" spans="2:22" x14ac:dyDescent="0.3">
      <c r="B114" s="132"/>
      <c r="C114" s="136">
        <v>40102</v>
      </c>
      <c r="D114" s="137" t="s">
        <v>29</v>
      </c>
      <c r="E114" s="138">
        <v>110100.59</v>
      </c>
      <c r="F114" s="138">
        <v>104813.73</v>
      </c>
      <c r="G114" s="138">
        <v>104813.71</v>
      </c>
      <c r="H114" s="138">
        <v>104813.73000000001</v>
      </c>
      <c r="I114" s="138">
        <v>98873.270000000019</v>
      </c>
      <c r="J114" s="138">
        <v>98673.190000000031</v>
      </c>
      <c r="K114" s="138">
        <v>92979.36</v>
      </c>
      <c r="L114" s="138">
        <v>92979.36</v>
      </c>
      <c r="M114" s="138">
        <v>92979.36</v>
      </c>
      <c r="N114" s="138">
        <v>92979.36</v>
      </c>
      <c r="O114" s="138">
        <v>92979.35</v>
      </c>
      <c r="P114" s="138">
        <v>92979.479999999967</v>
      </c>
      <c r="Q114" s="138">
        <f t="shared" si="4"/>
        <v>1179964.49</v>
      </c>
      <c r="R114" s="134"/>
      <c r="S114" s="135"/>
      <c r="T114" s="132"/>
      <c r="U114" s="138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110100.59</v>
      </c>
      <c r="V114" s="134"/>
    </row>
    <row r="115" spans="2:22" x14ac:dyDescent="0.3">
      <c r="B115" s="132"/>
      <c r="C115" s="136">
        <v>40103</v>
      </c>
      <c r="D115" s="137" t="s">
        <v>30</v>
      </c>
      <c r="E115" s="138">
        <v>33350</v>
      </c>
      <c r="F115" s="138">
        <v>33350</v>
      </c>
      <c r="G115" s="138">
        <v>33350</v>
      </c>
      <c r="H115" s="138">
        <v>33350</v>
      </c>
      <c r="I115" s="138">
        <v>33350</v>
      </c>
      <c r="J115" s="138">
        <v>33350</v>
      </c>
      <c r="K115" s="138">
        <v>50399.950000000012</v>
      </c>
      <c r="L115" s="138">
        <v>50399.950000000012</v>
      </c>
      <c r="M115" s="138">
        <v>50399.960000000014</v>
      </c>
      <c r="N115" s="138">
        <v>50399.960000000014</v>
      </c>
      <c r="O115" s="138">
        <v>50399.960000000014</v>
      </c>
      <c r="P115" s="138">
        <v>50401.219999999987</v>
      </c>
      <c r="Q115" s="138">
        <f t="shared" si="4"/>
        <v>502501.00000000006</v>
      </c>
      <c r="R115" s="134"/>
      <c r="S115" s="135"/>
      <c r="T115" s="132"/>
      <c r="U115" s="138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33350</v>
      </c>
      <c r="V115" s="134"/>
    </row>
    <row r="116" spans="2:22" x14ac:dyDescent="0.3">
      <c r="B116" s="132"/>
      <c r="C116" s="136">
        <v>40105</v>
      </c>
      <c r="D116" s="137" t="s">
        <v>31</v>
      </c>
      <c r="E116" s="138">
        <v>30283.490000000005</v>
      </c>
      <c r="F116" s="138">
        <v>30383.490000000005</v>
      </c>
      <c r="G116" s="138">
        <v>32483.490000000005</v>
      </c>
      <c r="H116" s="138">
        <v>30441.490000000005</v>
      </c>
      <c r="I116" s="138">
        <v>29933.490000000005</v>
      </c>
      <c r="J116" s="138">
        <v>29232.490000000005</v>
      </c>
      <c r="K116" s="138">
        <v>41722.990000000005</v>
      </c>
      <c r="L116" s="138">
        <v>42046.990000000005</v>
      </c>
      <c r="M116" s="138">
        <v>41819.110000000008</v>
      </c>
      <c r="N116" s="138">
        <v>41052.990000000005</v>
      </c>
      <c r="O116" s="138">
        <v>40952.990000000005</v>
      </c>
      <c r="P116" s="138">
        <v>41229.710000000006</v>
      </c>
      <c r="Q116" s="138">
        <f t="shared" si="4"/>
        <v>431582.71999999997</v>
      </c>
      <c r="R116" s="134"/>
      <c r="S116" s="135"/>
      <c r="T116" s="132"/>
      <c r="U116" s="138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30283.490000000005</v>
      </c>
      <c r="V116" s="134"/>
    </row>
    <row r="117" spans="2:22" x14ac:dyDescent="0.3">
      <c r="B117" s="132"/>
      <c r="C117" s="136">
        <v>40116</v>
      </c>
      <c r="D117" s="137" t="s">
        <v>32</v>
      </c>
      <c r="E117" s="138">
        <v>2522.9199999999996</v>
      </c>
      <c r="F117" s="138">
        <v>2522.9199999999996</v>
      </c>
      <c r="G117" s="138">
        <v>2522.9199999999996</v>
      </c>
      <c r="H117" s="138">
        <v>2522.9199999999996</v>
      </c>
      <c r="I117" s="138">
        <v>2522.9199999999996</v>
      </c>
      <c r="J117" s="138">
        <v>2523.3999999999996</v>
      </c>
      <c r="K117" s="138">
        <v>4220.33</v>
      </c>
      <c r="L117" s="138">
        <v>3693.33</v>
      </c>
      <c r="M117" s="138">
        <v>3693.33</v>
      </c>
      <c r="N117" s="138">
        <v>3693.33</v>
      </c>
      <c r="O117" s="138">
        <v>3693.33</v>
      </c>
      <c r="P117" s="138">
        <v>3718.35</v>
      </c>
      <c r="Q117" s="138">
        <f t="shared" si="4"/>
        <v>37850</v>
      </c>
      <c r="R117" s="134"/>
      <c r="S117" s="135"/>
      <c r="T117" s="132"/>
      <c r="U117" s="138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2522.9199999999996</v>
      </c>
      <c r="V117" s="134"/>
    </row>
    <row r="118" spans="2:22" x14ac:dyDescent="0.3">
      <c r="B118" s="132"/>
      <c r="C118" s="136">
        <v>40122</v>
      </c>
      <c r="D118" s="137" t="s">
        <v>33</v>
      </c>
      <c r="E118" s="138">
        <v>933.33</v>
      </c>
      <c r="F118" s="138">
        <v>933.33</v>
      </c>
      <c r="G118" s="138">
        <v>933.33</v>
      </c>
      <c r="H118" s="138">
        <v>933.33</v>
      </c>
      <c r="I118" s="138">
        <v>933.33</v>
      </c>
      <c r="J118" s="138">
        <v>933.35</v>
      </c>
      <c r="K118" s="138">
        <v>1400</v>
      </c>
      <c r="L118" s="138">
        <v>1400</v>
      </c>
      <c r="M118" s="138">
        <v>1400</v>
      </c>
      <c r="N118" s="138">
        <v>1400</v>
      </c>
      <c r="O118" s="138">
        <v>1400</v>
      </c>
      <c r="P118" s="138">
        <v>1400</v>
      </c>
      <c r="Q118" s="138">
        <f t="shared" si="4"/>
        <v>14000</v>
      </c>
      <c r="R118" s="134"/>
      <c r="S118" s="135"/>
      <c r="T118" s="132"/>
      <c r="U118" s="138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933.33</v>
      </c>
      <c r="V118" s="134"/>
    </row>
    <row r="119" spans="2:22" x14ac:dyDescent="0.3">
      <c r="B119" s="132"/>
      <c r="C119" s="136">
        <v>40201</v>
      </c>
      <c r="D119" s="137" t="s">
        <v>34</v>
      </c>
      <c r="E119" s="138">
        <v>139695.32999999999</v>
      </c>
      <c r="F119" s="138">
        <v>237163.96000000005</v>
      </c>
      <c r="G119" s="138">
        <v>285560.32000000007</v>
      </c>
      <c r="H119" s="138">
        <v>276881.93000000005</v>
      </c>
      <c r="I119" s="138">
        <v>382211.93</v>
      </c>
      <c r="J119" s="138">
        <v>316881.92000000004</v>
      </c>
      <c r="K119" s="138">
        <v>658338.25000000012</v>
      </c>
      <c r="L119" s="138">
        <v>393244.26000000013</v>
      </c>
      <c r="M119" s="138">
        <v>497138.30000000016</v>
      </c>
      <c r="N119" s="138">
        <v>282771.63</v>
      </c>
      <c r="O119" s="138">
        <v>465466.76000000013</v>
      </c>
      <c r="P119" s="138">
        <v>277433.88999999996</v>
      </c>
      <c r="Q119" s="138">
        <f t="shared" si="4"/>
        <v>4212788.4800000004</v>
      </c>
      <c r="R119" s="134"/>
      <c r="S119" s="135"/>
      <c r="T119" s="132"/>
      <c r="U119" s="138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139695.32999999999</v>
      </c>
      <c r="V119" s="134"/>
    </row>
    <row r="120" spans="2:22" x14ac:dyDescent="0.3">
      <c r="B120" s="132"/>
      <c r="C120" s="136">
        <v>40202</v>
      </c>
      <c r="D120" s="137" t="s">
        <v>35</v>
      </c>
      <c r="E120" s="138">
        <v>1032367.9200000003</v>
      </c>
      <c r="F120" s="138">
        <v>1032367.9200000003</v>
      </c>
      <c r="G120" s="138">
        <v>1032367.9200000003</v>
      </c>
      <c r="H120" s="138">
        <v>1032367.9200000003</v>
      </c>
      <c r="I120" s="138">
        <v>1032367.9500000003</v>
      </c>
      <c r="J120" s="138">
        <v>1032367.64</v>
      </c>
      <c r="K120" s="138">
        <v>1063316.5299999998</v>
      </c>
      <c r="L120" s="138">
        <v>1063296.5299999998</v>
      </c>
      <c r="M120" s="138">
        <v>1063296.5299999998</v>
      </c>
      <c r="N120" s="138">
        <v>1063296.5299999998</v>
      </c>
      <c r="O120" s="138">
        <v>1063296.5299999998</v>
      </c>
      <c r="P120" s="138">
        <v>1063296.6000000001</v>
      </c>
      <c r="Q120" s="138">
        <f t="shared" si="4"/>
        <v>12574006.519999998</v>
      </c>
      <c r="R120" s="134"/>
      <c r="S120" s="135"/>
      <c r="T120" s="132"/>
      <c r="U120" s="138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1032367.9200000003</v>
      </c>
      <c r="V120" s="134"/>
    </row>
    <row r="121" spans="2:22" x14ac:dyDescent="0.3">
      <c r="B121" s="132"/>
      <c r="C121" s="136">
        <v>40204</v>
      </c>
      <c r="D121" s="137" t="s">
        <v>36</v>
      </c>
      <c r="E121" s="138">
        <v>32264.850000000002</v>
      </c>
      <c r="F121" s="138">
        <v>37243.83</v>
      </c>
      <c r="G121" s="138">
        <v>36012.81</v>
      </c>
      <c r="H121" s="138">
        <v>29872.89</v>
      </c>
      <c r="I121" s="138">
        <v>24993.94</v>
      </c>
      <c r="J121" s="138">
        <v>21520.229999999996</v>
      </c>
      <c r="K121" s="138">
        <v>31315.12000000001</v>
      </c>
      <c r="L121" s="138">
        <v>34276.500000000007</v>
      </c>
      <c r="M121" s="138">
        <v>44056.500000000007</v>
      </c>
      <c r="N121" s="138">
        <v>44121.500000000007</v>
      </c>
      <c r="O121" s="138">
        <v>31828.770000000008</v>
      </c>
      <c r="P121" s="138">
        <v>28771.629999999997</v>
      </c>
      <c r="Q121" s="138">
        <f t="shared" si="4"/>
        <v>396278.57</v>
      </c>
      <c r="R121" s="134"/>
      <c r="S121" s="135"/>
      <c r="T121" s="132"/>
      <c r="U121" s="138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32264.850000000002</v>
      </c>
      <c r="V121" s="134"/>
    </row>
    <row r="122" spans="2:22" x14ac:dyDescent="0.3">
      <c r="B122" s="132"/>
      <c r="C122" s="136">
        <v>40301</v>
      </c>
      <c r="D122" s="137" t="s">
        <v>37</v>
      </c>
      <c r="E122" s="138">
        <v>12676830.169999994</v>
      </c>
      <c r="F122" s="138">
        <v>11567254.749999996</v>
      </c>
      <c r="G122" s="138">
        <v>11123473.289999995</v>
      </c>
      <c r="H122" s="138">
        <v>8822873.299999997</v>
      </c>
      <c r="I122" s="138">
        <v>8740499.8699999992</v>
      </c>
      <c r="J122" s="138">
        <v>8724892.7700000014</v>
      </c>
      <c r="K122" s="138">
        <v>10223646.179999998</v>
      </c>
      <c r="L122" s="138">
        <v>10155173.679999998</v>
      </c>
      <c r="M122" s="138">
        <v>10046621.639999999</v>
      </c>
      <c r="N122" s="138">
        <v>9911129.5399999991</v>
      </c>
      <c r="O122" s="138">
        <v>9782704.5800000001</v>
      </c>
      <c r="P122" s="138">
        <v>9751044.8799999971</v>
      </c>
      <c r="Q122" s="138">
        <f t="shared" si="4"/>
        <v>121526144.64999996</v>
      </c>
      <c r="R122" s="134"/>
      <c r="S122" s="135"/>
      <c r="T122" s="132"/>
      <c r="U122" s="138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12676830.169999994</v>
      </c>
      <c r="V122" s="134"/>
    </row>
    <row r="123" spans="2:22" x14ac:dyDescent="0.3">
      <c r="B123" s="132"/>
      <c r="C123" s="136">
        <v>40401</v>
      </c>
      <c r="D123" s="137" t="s">
        <v>38</v>
      </c>
      <c r="E123" s="138">
        <v>6143463.8000000017</v>
      </c>
      <c r="F123" s="138">
        <v>5003626.9299999978</v>
      </c>
      <c r="G123" s="138">
        <v>4779860.9999999981</v>
      </c>
      <c r="H123" s="138">
        <v>4747836.0199999977</v>
      </c>
      <c r="I123" s="138">
        <v>4635035.959999999</v>
      </c>
      <c r="J123" s="138">
        <v>4646840.8800000008</v>
      </c>
      <c r="K123" s="138">
        <v>6981782.1000000015</v>
      </c>
      <c r="L123" s="138">
        <v>6723786.6799999997</v>
      </c>
      <c r="M123" s="138">
        <v>6429285.7600000007</v>
      </c>
      <c r="N123" s="138">
        <v>6083239.5800000001</v>
      </c>
      <c r="O123" s="138">
        <v>5872413.5699999994</v>
      </c>
      <c r="P123" s="138">
        <v>5315777.9000000004</v>
      </c>
      <c r="Q123" s="138">
        <f t="shared" si="4"/>
        <v>67362950.179999992</v>
      </c>
      <c r="R123" s="134"/>
      <c r="S123" s="135"/>
      <c r="T123" s="132"/>
      <c r="U123" s="138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6143463.8000000017</v>
      </c>
      <c r="V123" s="134"/>
    </row>
    <row r="124" spans="2:22" x14ac:dyDescent="0.3">
      <c r="B124" s="132"/>
      <c r="C124" s="136">
        <v>40402</v>
      </c>
      <c r="D124" s="137" t="s">
        <v>39</v>
      </c>
      <c r="E124" s="138">
        <v>41264.560000000005</v>
      </c>
      <c r="F124" s="138">
        <v>35073.770000000004</v>
      </c>
      <c r="G124" s="138">
        <v>33823.770000000004</v>
      </c>
      <c r="H124" s="138">
        <v>33823.770000000004</v>
      </c>
      <c r="I124" s="138">
        <v>33754.770000000004</v>
      </c>
      <c r="J124" s="138">
        <v>33754.770000000004</v>
      </c>
      <c r="K124" s="138">
        <v>103021.44</v>
      </c>
      <c r="L124" s="138">
        <v>60371.44</v>
      </c>
      <c r="M124" s="138">
        <v>60353.440000000002</v>
      </c>
      <c r="N124" s="138">
        <v>34049.440000000002</v>
      </c>
      <c r="O124" s="138">
        <v>34049.440000000002</v>
      </c>
      <c r="P124" s="138">
        <v>34049.650000000016</v>
      </c>
      <c r="Q124" s="138">
        <f t="shared" si="4"/>
        <v>537390.26</v>
      </c>
      <c r="R124" s="134"/>
      <c r="S124" s="135"/>
      <c r="T124" s="132"/>
      <c r="U124" s="138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41264.560000000005</v>
      </c>
      <c r="V124" s="134"/>
    </row>
    <row r="125" spans="2:22" x14ac:dyDescent="0.3">
      <c r="B125" s="132"/>
      <c r="C125" s="136">
        <v>40501</v>
      </c>
      <c r="D125" s="137" t="s">
        <v>1</v>
      </c>
      <c r="E125" s="138">
        <v>44334389.329999976</v>
      </c>
      <c r="F125" s="138">
        <v>17323520.239999995</v>
      </c>
      <c r="G125" s="138">
        <v>23045269.700000029</v>
      </c>
      <c r="H125" s="138">
        <v>40966076.269999981</v>
      </c>
      <c r="I125" s="138">
        <v>111128768.51000002</v>
      </c>
      <c r="J125" s="138">
        <v>25271991.400000025</v>
      </c>
      <c r="K125" s="138">
        <v>60373378.81999997</v>
      </c>
      <c r="L125" s="138">
        <v>20207817.759999987</v>
      </c>
      <c r="M125" s="138">
        <v>33004477.230000027</v>
      </c>
      <c r="N125" s="138">
        <v>42548678.659999989</v>
      </c>
      <c r="O125" s="138">
        <v>81585347.170000032</v>
      </c>
      <c r="P125" s="138">
        <v>53965250.510000043</v>
      </c>
      <c r="Q125" s="138">
        <f t="shared" si="4"/>
        <v>553754965.60000002</v>
      </c>
      <c r="R125" s="134"/>
      <c r="S125" s="135"/>
      <c r="T125" s="132"/>
      <c r="U125" s="138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44334389.329999976</v>
      </c>
      <c r="V125" s="134"/>
    </row>
    <row r="126" spans="2:22" x14ac:dyDescent="0.3">
      <c r="B126" s="132"/>
      <c r="C126" s="136">
        <v>40510</v>
      </c>
      <c r="D126" s="137" t="s">
        <v>40</v>
      </c>
      <c r="E126" s="138">
        <v>215505.72</v>
      </c>
      <c r="F126" s="138">
        <v>241537.74999999997</v>
      </c>
      <c r="G126" s="138">
        <v>220765.59999999998</v>
      </c>
      <c r="H126" s="138">
        <v>216934.86999999994</v>
      </c>
      <c r="I126" s="138">
        <v>216902.11000000002</v>
      </c>
      <c r="J126" s="138">
        <v>213033.2</v>
      </c>
      <c r="K126" s="138">
        <v>583698.54</v>
      </c>
      <c r="L126" s="138">
        <v>194286.64</v>
      </c>
      <c r="M126" s="138">
        <v>225823.64</v>
      </c>
      <c r="N126" s="138">
        <v>393568.00999999995</v>
      </c>
      <c r="O126" s="138">
        <v>4178257.3899999992</v>
      </c>
      <c r="P126" s="138">
        <v>193347.11999999997</v>
      </c>
      <c r="Q126" s="138">
        <f t="shared" si="4"/>
        <v>7093660.5899999989</v>
      </c>
      <c r="R126" s="134"/>
      <c r="S126" s="135"/>
      <c r="T126" s="132"/>
      <c r="U126" s="138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215505.72</v>
      </c>
      <c r="V126" s="134"/>
    </row>
    <row r="127" spans="2:22" x14ac:dyDescent="0.3">
      <c r="B127" s="132"/>
      <c r="C127" s="136">
        <v>40514</v>
      </c>
      <c r="D127" s="137" t="s">
        <v>41</v>
      </c>
      <c r="E127" s="138">
        <v>34045.81</v>
      </c>
      <c r="F127" s="138">
        <v>34045.81</v>
      </c>
      <c r="G127" s="138">
        <v>34045.81</v>
      </c>
      <c r="H127" s="138">
        <v>34045.829999999994</v>
      </c>
      <c r="I127" s="138">
        <v>34045.789999999994</v>
      </c>
      <c r="J127" s="138">
        <v>34045.73000000001</v>
      </c>
      <c r="K127" s="138">
        <v>41000.700000000004</v>
      </c>
      <c r="L127" s="138">
        <v>41000.720000000001</v>
      </c>
      <c r="M127" s="138">
        <v>41000.71</v>
      </c>
      <c r="N127" s="138">
        <v>41000.730000000003</v>
      </c>
      <c r="O127" s="138">
        <v>41000.720000000001</v>
      </c>
      <c r="P127" s="138">
        <v>41000.71</v>
      </c>
      <c r="Q127" s="138">
        <f t="shared" si="4"/>
        <v>450279.07</v>
      </c>
      <c r="R127" s="134"/>
      <c r="S127" s="135"/>
      <c r="T127" s="132"/>
      <c r="U127" s="138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34045.81</v>
      </c>
      <c r="V127" s="134"/>
    </row>
    <row r="128" spans="2:22" x14ac:dyDescent="0.3">
      <c r="B128" s="132"/>
      <c r="C128" s="136">
        <v>40515</v>
      </c>
      <c r="D128" s="137" t="s">
        <v>42</v>
      </c>
      <c r="E128" s="138">
        <v>76929.170000000013</v>
      </c>
      <c r="F128" s="138">
        <v>76929.170000000013</v>
      </c>
      <c r="G128" s="138">
        <v>76429.190000000017</v>
      </c>
      <c r="H128" s="138">
        <v>74562.510000000009</v>
      </c>
      <c r="I128" s="138">
        <v>74562.540000000008</v>
      </c>
      <c r="J128" s="138">
        <v>74162.540000000023</v>
      </c>
      <c r="K128" s="138">
        <v>82372.669999999984</v>
      </c>
      <c r="L128" s="138">
        <v>82370.239999999976</v>
      </c>
      <c r="M128" s="138">
        <v>82370.27999999997</v>
      </c>
      <c r="N128" s="138">
        <v>82370.179999999978</v>
      </c>
      <c r="O128" s="138">
        <v>82369.62</v>
      </c>
      <c r="P128" s="138">
        <v>82371.38999999997</v>
      </c>
      <c r="Q128" s="138">
        <f t="shared" si="4"/>
        <v>947799.5</v>
      </c>
      <c r="R128" s="134"/>
      <c r="S128" s="135"/>
      <c r="T128" s="132"/>
      <c r="U128" s="138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76929.170000000013</v>
      </c>
      <c r="V128" s="134"/>
    </row>
    <row r="129" spans="2:22" x14ac:dyDescent="0.3">
      <c r="B129" s="132"/>
      <c r="C129" s="136">
        <v>40516</v>
      </c>
      <c r="D129" s="137" t="s">
        <v>43</v>
      </c>
      <c r="E129" s="138">
        <v>60185.260000000009</v>
      </c>
      <c r="F129" s="138">
        <v>59785.260000000009</v>
      </c>
      <c r="G129" s="138">
        <v>56985.260000000009</v>
      </c>
      <c r="H129" s="138">
        <v>56985.260000000009</v>
      </c>
      <c r="I129" s="138">
        <v>56985.310000000005</v>
      </c>
      <c r="J129" s="138">
        <v>56985.330000000009</v>
      </c>
      <c r="K129" s="138">
        <v>67082.760000000009</v>
      </c>
      <c r="L129" s="138">
        <v>67082.790000000008</v>
      </c>
      <c r="M129" s="138">
        <v>67082.77</v>
      </c>
      <c r="N129" s="138">
        <v>67082.75</v>
      </c>
      <c r="O129" s="138">
        <v>67082.75</v>
      </c>
      <c r="P129" s="138">
        <v>67082.91</v>
      </c>
      <c r="Q129" s="138">
        <f t="shared" si="4"/>
        <v>750408.41000000015</v>
      </c>
      <c r="R129" s="134"/>
      <c r="S129" s="135"/>
      <c r="T129" s="132"/>
      <c r="U129" s="138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60185.260000000009</v>
      </c>
      <c r="V129" s="134"/>
    </row>
    <row r="130" spans="2:22" x14ac:dyDescent="0.3">
      <c r="B130" s="132"/>
      <c r="C130" s="136">
        <v>40519</v>
      </c>
      <c r="D130" s="137" t="s">
        <v>46</v>
      </c>
      <c r="E130" s="138">
        <v>2393528.5899999989</v>
      </c>
      <c r="F130" s="138">
        <v>2393358.7199999997</v>
      </c>
      <c r="G130" s="138">
        <v>2407138.9199999995</v>
      </c>
      <c r="H130" s="138">
        <v>2409788.9199999995</v>
      </c>
      <c r="I130" s="138">
        <v>2408450.1199999992</v>
      </c>
      <c r="J130" s="138">
        <v>2415768.5599999991</v>
      </c>
      <c r="K130" s="138">
        <v>3076452.2500000005</v>
      </c>
      <c r="L130" s="138">
        <v>3070738.1500000008</v>
      </c>
      <c r="M130" s="138">
        <v>3071238.1500000008</v>
      </c>
      <c r="N130" s="138">
        <v>3074554.0500000007</v>
      </c>
      <c r="O130" s="138">
        <v>3071481.850000001</v>
      </c>
      <c r="P130" s="138">
        <v>3066499.0700000003</v>
      </c>
      <c r="Q130" s="138">
        <f t="shared" si="4"/>
        <v>32858997.350000005</v>
      </c>
      <c r="R130" s="134"/>
      <c r="S130" s="135"/>
      <c r="T130" s="132"/>
      <c r="U130" s="138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2393528.5899999989</v>
      </c>
      <c r="V130" s="134"/>
    </row>
    <row r="131" spans="2:22" x14ac:dyDescent="0.3">
      <c r="B131" s="132"/>
      <c r="C131" s="136">
        <v>40520</v>
      </c>
      <c r="D131" s="137" t="s">
        <v>47</v>
      </c>
      <c r="E131" s="138">
        <v>1504396.5400000007</v>
      </c>
      <c r="F131" s="138">
        <v>1411269.7200000007</v>
      </c>
      <c r="G131" s="138">
        <v>1423139.6400000006</v>
      </c>
      <c r="H131" s="138">
        <v>1428339.6300000006</v>
      </c>
      <c r="I131" s="138">
        <v>1425839.6100000006</v>
      </c>
      <c r="J131" s="138">
        <v>1423825.3200000005</v>
      </c>
      <c r="K131" s="138">
        <v>2318754.870000001</v>
      </c>
      <c r="L131" s="138">
        <v>1499977.3700000006</v>
      </c>
      <c r="M131" s="138">
        <v>1478185.5900000008</v>
      </c>
      <c r="N131" s="138">
        <v>1486485.6200000006</v>
      </c>
      <c r="O131" s="138">
        <v>1983152.6800000009</v>
      </c>
      <c r="P131" s="138">
        <v>1436156.0300000012</v>
      </c>
      <c r="Q131" s="138">
        <f t="shared" si="4"/>
        <v>18819522.620000008</v>
      </c>
      <c r="R131" s="134"/>
      <c r="S131" s="135"/>
      <c r="T131" s="132"/>
      <c r="U131" s="138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1504396.5400000007</v>
      </c>
      <c r="V131" s="134"/>
    </row>
    <row r="132" spans="2:22" x14ac:dyDescent="0.3">
      <c r="B132" s="132"/>
      <c r="C132" s="136">
        <v>40601</v>
      </c>
      <c r="D132" s="137" t="s">
        <v>48</v>
      </c>
      <c r="E132" s="138">
        <v>1716786.9900000012</v>
      </c>
      <c r="F132" s="138">
        <v>1473602.2600000014</v>
      </c>
      <c r="G132" s="138">
        <v>1882628.6800000016</v>
      </c>
      <c r="H132" s="138">
        <v>1617481.1400000015</v>
      </c>
      <c r="I132" s="138">
        <v>1426165.0100000019</v>
      </c>
      <c r="J132" s="138">
        <v>1662863.9700000018</v>
      </c>
      <c r="K132" s="138">
        <v>1445664.410000002</v>
      </c>
      <c r="L132" s="138">
        <v>1437175.660000002</v>
      </c>
      <c r="M132" s="138">
        <v>1468005.670000002</v>
      </c>
      <c r="N132" s="138">
        <v>1463005.670000002</v>
      </c>
      <c r="O132" s="138">
        <v>1532195.670000002</v>
      </c>
      <c r="P132" s="138">
        <v>1562611.6100000027</v>
      </c>
      <c r="Q132" s="138">
        <f t="shared" si="4"/>
        <v>18688186.740000024</v>
      </c>
      <c r="R132" s="134"/>
      <c r="S132" s="135"/>
      <c r="T132" s="132"/>
      <c r="U132" s="138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1716786.9900000012</v>
      </c>
      <c r="V132" s="134"/>
    </row>
    <row r="133" spans="2:22" x14ac:dyDescent="0.3">
      <c r="B133" s="132"/>
      <c r="C133" s="136">
        <v>40603</v>
      </c>
      <c r="D133" s="137" t="s">
        <v>49</v>
      </c>
      <c r="E133" s="138">
        <v>27043.649999999994</v>
      </c>
      <c r="F133" s="138">
        <v>54978.65</v>
      </c>
      <c r="G133" s="138">
        <v>54003.65</v>
      </c>
      <c r="H133" s="138">
        <v>53663.65</v>
      </c>
      <c r="I133" s="138">
        <v>231772.68999999997</v>
      </c>
      <c r="J133" s="138">
        <v>72773.59</v>
      </c>
      <c r="K133" s="138">
        <v>114708.83000000002</v>
      </c>
      <c r="L133" s="138">
        <v>51748.829999999994</v>
      </c>
      <c r="M133" s="138">
        <v>47611.369999999988</v>
      </c>
      <c r="N133" s="138">
        <v>48306.989999999991</v>
      </c>
      <c r="O133" s="138">
        <v>47456.989999999991</v>
      </c>
      <c r="P133" s="138">
        <v>88431.11</v>
      </c>
      <c r="Q133" s="138">
        <f t="shared" si="4"/>
        <v>892499.99999999988</v>
      </c>
      <c r="R133" s="134"/>
      <c r="S133" s="135"/>
      <c r="T133" s="132"/>
      <c r="U133" s="138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27043.649999999994</v>
      </c>
      <c r="V133" s="134"/>
    </row>
    <row r="134" spans="2:22" x14ac:dyDescent="0.3">
      <c r="B134" s="132"/>
      <c r="C134" s="136">
        <v>40701</v>
      </c>
      <c r="D134" s="137" t="s">
        <v>50</v>
      </c>
      <c r="E134" s="138">
        <v>21256478.099999987</v>
      </c>
      <c r="F134" s="138">
        <v>24139903.699999988</v>
      </c>
      <c r="G134" s="138">
        <v>22899990.429999989</v>
      </c>
      <c r="H134" s="138">
        <v>22908666.429999989</v>
      </c>
      <c r="I134" s="138">
        <v>23342460.429999989</v>
      </c>
      <c r="J134" s="138">
        <v>24890563.549999982</v>
      </c>
      <c r="K134" s="138">
        <v>24880271.429999985</v>
      </c>
      <c r="L134" s="138">
        <v>22851787.18999999</v>
      </c>
      <c r="M134" s="138">
        <v>23731961.429999989</v>
      </c>
      <c r="N134" s="138">
        <v>23170597.429999989</v>
      </c>
      <c r="O134" s="138">
        <v>22792188.889999986</v>
      </c>
      <c r="P134" s="138">
        <v>22644077.560000002</v>
      </c>
      <c r="Q134" s="138">
        <f t="shared" si="4"/>
        <v>279508946.56999981</v>
      </c>
      <c r="R134" s="134"/>
      <c r="S134" s="135"/>
      <c r="T134" s="132"/>
      <c r="U134" s="138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21256478.099999987</v>
      </c>
      <c r="V134" s="134"/>
    </row>
    <row r="135" spans="2:22" x14ac:dyDescent="0.3">
      <c r="B135" s="132"/>
      <c r="C135" s="136">
        <v>40704</v>
      </c>
      <c r="D135" s="137" t="s">
        <v>51</v>
      </c>
      <c r="E135" s="138">
        <v>125540.48000000001</v>
      </c>
      <c r="F135" s="138">
        <v>125599.80000000002</v>
      </c>
      <c r="G135" s="138">
        <v>125620.14000000001</v>
      </c>
      <c r="H135" s="138">
        <v>124332.14000000001</v>
      </c>
      <c r="I135" s="138">
        <v>124334.14000000001</v>
      </c>
      <c r="J135" s="138">
        <v>124775.14000000001</v>
      </c>
      <c r="K135" s="138">
        <v>150386.46999999997</v>
      </c>
      <c r="L135" s="138">
        <v>150553.46999999997</v>
      </c>
      <c r="M135" s="138">
        <v>150553.46999999997</v>
      </c>
      <c r="N135" s="138">
        <v>150553.46999999997</v>
      </c>
      <c r="O135" s="138">
        <v>150555.46999999997</v>
      </c>
      <c r="P135" s="138">
        <v>150459.25999999998</v>
      </c>
      <c r="Q135" s="138">
        <f t="shared" si="4"/>
        <v>1653263.45</v>
      </c>
      <c r="R135" s="134"/>
      <c r="S135" s="135"/>
      <c r="T135" s="132"/>
      <c r="U135" s="138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125540.48000000001</v>
      </c>
      <c r="V135" s="134"/>
    </row>
    <row r="136" spans="2:22" x14ac:dyDescent="0.3">
      <c r="B136" s="132"/>
      <c r="C136" s="136">
        <v>40705</v>
      </c>
      <c r="D136" s="137" t="s">
        <v>52</v>
      </c>
      <c r="E136" s="138">
        <v>62800.290000000008</v>
      </c>
      <c r="F136" s="138">
        <v>62800.290000000008</v>
      </c>
      <c r="G136" s="138">
        <v>62801.290000000008</v>
      </c>
      <c r="H136" s="138">
        <v>62800.290000000008</v>
      </c>
      <c r="I136" s="138">
        <v>62801.290000000008</v>
      </c>
      <c r="J136" s="138">
        <v>63824.660000000011</v>
      </c>
      <c r="K136" s="138">
        <v>75923.290000000008</v>
      </c>
      <c r="L136" s="138">
        <v>75447.290000000008</v>
      </c>
      <c r="M136" s="138">
        <v>75357.290000000008</v>
      </c>
      <c r="N136" s="138">
        <v>74757.290000000008</v>
      </c>
      <c r="O136" s="138">
        <v>74759.290000000008</v>
      </c>
      <c r="P136" s="138">
        <v>73683.95</v>
      </c>
      <c r="Q136" s="138">
        <f t="shared" si="4"/>
        <v>827756.51000000024</v>
      </c>
      <c r="R136" s="134"/>
      <c r="S136" s="135"/>
      <c r="T136" s="132"/>
      <c r="U136" s="138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62800.290000000008</v>
      </c>
      <c r="V136" s="134"/>
    </row>
    <row r="137" spans="2:22" x14ac:dyDescent="0.3">
      <c r="B137" s="132"/>
      <c r="C137" s="136">
        <v>40709</v>
      </c>
      <c r="D137" s="137" t="s">
        <v>53</v>
      </c>
      <c r="E137" s="138">
        <v>57730.470000000008</v>
      </c>
      <c r="F137" s="138">
        <v>60539.470000000008</v>
      </c>
      <c r="G137" s="138">
        <v>58826.470000000008</v>
      </c>
      <c r="H137" s="138">
        <v>57276.470000000008</v>
      </c>
      <c r="I137" s="138">
        <v>57376.470000000008</v>
      </c>
      <c r="J137" s="138">
        <v>57576.880000000012</v>
      </c>
      <c r="K137" s="138">
        <v>64765.880000000012</v>
      </c>
      <c r="L137" s="138">
        <v>65748.880000000019</v>
      </c>
      <c r="M137" s="138">
        <v>73956.880000000019</v>
      </c>
      <c r="N137" s="138">
        <v>72640.880000000019</v>
      </c>
      <c r="O137" s="138">
        <v>72636.880000000019</v>
      </c>
      <c r="P137" s="138">
        <v>72481.03</v>
      </c>
      <c r="Q137" s="138">
        <f t="shared" si="4"/>
        <v>771556.66000000015</v>
      </c>
      <c r="R137" s="134"/>
      <c r="S137" s="135"/>
      <c r="T137" s="132"/>
      <c r="U137" s="138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57730.470000000008</v>
      </c>
      <c r="V137" s="134"/>
    </row>
    <row r="138" spans="2:22" x14ac:dyDescent="0.3">
      <c r="B138" s="132"/>
      <c r="C138" s="136">
        <v>40710</v>
      </c>
      <c r="D138" s="137" t="s">
        <v>54</v>
      </c>
      <c r="E138" s="138">
        <v>29440.330000000009</v>
      </c>
      <c r="F138" s="138">
        <v>29557.330000000009</v>
      </c>
      <c r="G138" s="138">
        <v>29573.48000000001</v>
      </c>
      <c r="H138" s="138">
        <v>29445.330000000009</v>
      </c>
      <c r="I138" s="138">
        <v>29454.330000000009</v>
      </c>
      <c r="J138" s="138">
        <v>29448.330000000009</v>
      </c>
      <c r="K138" s="138">
        <v>34919.330000000009</v>
      </c>
      <c r="L138" s="138">
        <v>34167.330000000009</v>
      </c>
      <c r="M138" s="138">
        <v>34167.330000000009</v>
      </c>
      <c r="N138" s="138">
        <v>34159.330000000009</v>
      </c>
      <c r="O138" s="138">
        <v>34157.330000000009</v>
      </c>
      <c r="P138" s="138">
        <v>33569.33</v>
      </c>
      <c r="Q138" s="138">
        <f t="shared" si="4"/>
        <v>382059.11000000016</v>
      </c>
      <c r="R138" s="134"/>
      <c r="S138" s="135"/>
      <c r="T138" s="132"/>
      <c r="U138" s="138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29440.330000000009</v>
      </c>
      <c r="V138" s="134"/>
    </row>
    <row r="139" spans="2:22" x14ac:dyDescent="0.3">
      <c r="B139" s="132"/>
      <c r="C139" s="136">
        <v>40801</v>
      </c>
      <c r="D139" s="137" t="s">
        <v>57</v>
      </c>
      <c r="E139" s="138">
        <v>1515077.080000001</v>
      </c>
      <c r="F139" s="138">
        <v>1761063.6300000006</v>
      </c>
      <c r="G139" s="138">
        <v>2217387.2400000016</v>
      </c>
      <c r="H139" s="138">
        <v>1909617.6700000009</v>
      </c>
      <c r="I139" s="138">
        <v>2075599.0700000008</v>
      </c>
      <c r="J139" s="138">
        <v>1935722.830000001</v>
      </c>
      <c r="K139" s="138">
        <v>2507637.1900000023</v>
      </c>
      <c r="L139" s="138">
        <v>2362510.6300000018</v>
      </c>
      <c r="M139" s="138">
        <v>2337498.3100000019</v>
      </c>
      <c r="N139" s="138">
        <v>2316710.1800000016</v>
      </c>
      <c r="O139" s="138">
        <v>2460526.9800000018</v>
      </c>
      <c r="P139" s="138">
        <v>2480146.5000000005</v>
      </c>
      <c r="Q139" s="138">
        <f t="shared" si="4"/>
        <v>25879497.310000014</v>
      </c>
      <c r="R139" s="134"/>
      <c r="S139" s="135"/>
      <c r="T139" s="132"/>
      <c r="U139" s="138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1515077.080000001</v>
      </c>
      <c r="V139" s="134"/>
    </row>
    <row r="140" spans="2:22" x14ac:dyDescent="0.3">
      <c r="B140" s="132"/>
      <c r="C140" s="136">
        <v>40802</v>
      </c>
      <c r="D140" s="137" t="s">
        <v>55</v>
      </c>
      <c r="E140" s="138">
        <v>173886.75000000003</v>
      </c>
      <c r="F140" s="138">
        <v>175586.75000000003</v>
      </c>
      <c r="G140" s="138">
        <v>176566.75000000003</v>
      </c>
      <c r="H140" s="138">
        <v>175726.75000000003</v>
      </c>
      <c r="I140" s="138">
        <v>176651.77000000002</v>
      </c>
      <c r="J140" s="138">
        <v>177675.83000000005</v>
      </c>
      <c r="K140" s="138">
        <v>206754.52</v>
      </c>
      <c r="L140" s="138">
        <v>207016.52</v>
      </c>
      <c r="M140" s="138">
        <v>207004.52</v>
      </c>
      <c r="N140" s="138">
        <v>206804.52</v>
      </c>
      <c r="O140" s="138">
        <v>206804.52</v>
      </c>
      <c r="P140" s="138">
        <v>206904.69000000003</v>
      </c>
      <c r="Q140" s="138">
        <f t="shared" si="4"/>
        <v>2297383.89</v>
      </c>
      <c r="R140" s="134"/>
      <c r="S140" s="135"/>
      <c r="T140" s="132"/>
      <c r="U140" s="138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173886.75000000003</v>
      </c>
      <c r="V140" s="134"/>
    </row>
    <row r="141" spans="2:22" x14ac:dyDescent="0.3">
      <c r="B141" s="132"/>
      <c r="C141" s="136">
        <v>40817</v>
      </c>
      <c r="D141" s="137" t="s">
        <v>56</v>
      </c>
      <c r="E141" s="138">
        <v>78249.210000000021</v>
      </c>
      <c r="F141" s="138">
        <v>89628.21</v>
      </c>
      <c r="G141" s="138">
        <v>90291.21</v>
      </c>
      <c r="H141" s="138">
        <v>93599.210000000021</v>
      </c>
      <c r="I141" s="138">
        <v>78699.210000000021</v>
      </c>
      <c r="J141" s="138">
        <v>78799.210000000021</v>
      </c>
      <c r="K141" s="138">
        <v>78299.210000000006</v>
      </c>
      <c r="L141" s="138">
        <v>78299.210000000006</v>
      </c>
      <c r="M141" s="138">
        <v>109819.24</v>
      </c>
      <c r="N141" s="138">
        <v>93819.260000000009</v>
      </c>
      <c r="O141" s="138">
        <v>93819.260000000009</v>
      </c>
      <c r="P141" s="138">
        <v>93819.569999999992</v>
      </c>
      <c r="Q141" s="138">
        <f t="shared" si="4"/>
        <v>1057142.01</v>
      </c>
      <c r="R141" s="134"/>
      <c r="S141" s="135"/>
      <c r="T141" s="132"/>
      <c r="U141" s="138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78249.210000000021</v>
      </c>
      <c r="V141" s="134"/>
    </row>
    <row r="142" spans="2:22" x14ac:dyDescent="0.3">
      <c r="B142" s="132"/>
      <c r="C142" s="136">
        <v>40901</v>
      </c>
      <c r="D142" s="137" t="s">
        <v>58</v>
      </c>
      <c r="E142" s="138">
        <v>419112.37000000023</v>
      </c>
      <c r="F142" s="138">
        <v>1437007.8300000005</v>
      </c>
      <c r="G142" s="138">
        <v>978549.23999999987</v>
      </c>
      <c r="H142" s="138">
        <v>550036.30000000028</v>
      </c>
      <c r="I142" s="138">
        <v>910946.95999999938</v>
      </c>
      <c r="J142" s="138">
        <v>1748727.8200000012</v>
      </c>
      <c r="K142" s="138">
        <v>1398874.5300000017</v>
      </c>
      <c r="L142" s="138">
        <v>1377839.6400000015</v>
      </c>
      <c r="M142" s="138">
        <v>1329633.6400000015</v>
      </c>
      <c r="N142" s="138">
        <v>1449600.6400000015</v>
      </c>
      <c r="O142" s="138">
        <v>1356080.8300000017</v>
      </c>
      <c r="P142" s="138">
        <v>1457269.7700000016</v>
      </c>
      <c r="Q142" s="138">
        <f t="shared" si="4"/>
        <v>14413679.57000001</v>
      </c>
      <c r="R142" s="134"/>
      <c r="S142" s="135"/>
      <c r="T142" s="132"/>
      <c r="U142" s="138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419112.37000000023</v>
      </c>
      <c r="V142" s="134"/>
    </row>
    <row r="143" spans="2:22" x14ac:dyDescent="0.3">
      <c r="B143" s="132"/>
      <c r="C143" s="136">
        <v>40904</v>
      </c>
      <c r="D143" s="137" t="s">
        <v>59</v>
      </c>
      <c r="E143" s="138">
        <v>75474.53</v>
      </c>
      <c r="F143" s="138">
        <v>75474.53</v>
      </c>
      <c r="G143" s="138">
        <v>75474.53</v>
      </c>
      <c r="H143" s="138">
        <v>75474.53</v>
      </c>
      <c r="I143" s="138">
        <v>75474.490000000005</v>
      </c>
      <c r="J143" s="138">
        <v>75474.430000000008</v>
      </c>
      <c r="K143" s="138">
        <v>87799.950000000012</v>
      </c>
      <c r="L143" s="138">
        <v>87560.640000000014</v>
      </c>
      <c r="M143" s="138">
        <v>82720.62000000001</v>
      </c>
      <c r="N143" s="138">
        <v>82627.020000000019</v>
      </c>
      <c r="O143" s="138">
        <v>82627.010000000009</v>
      </c>
      <c r="P143" s="138">
        <v>82627.109999999986</v>
      </c>
      <c r="Q143" s="138">
        <f t="shared" si="4"/>
        <v>958809.39</v>
      </c>
      <c r="R143" s="134"/>
      <c r="S143" s="135"/>
      <c r="T143" s="132"/>
      <c r="U143" s="138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75474.53</v>
      </c>
      <c r="V143" s="134"/>
    </row>
    <row r="144" spans="2:22" x14ac:dyDescent="0.3">
      <c r="B144" s="132"/>
      <c r="C144" s="136">
        <v>40911</v>
      </c>
      <c r="D144" s="137" t="s">
        <v>60</v>
      </c>
      <c r="E144" s="138">
        <v>58555.750000000022</v>
      </c>
      <c r="F144" s="138">
        <v>60558.630000000019</v>
      </c>
      <c r="G144" s="138">
        <v>58655.750000000022</v>
      </c>
      <c r="H144" s="138">
        <v>58655.770000000019</v>
      </c>
      <c r="I144" s="138">
        <v>58655.790000000015</v>
      </c>
      <c r="J144" s="138">
        <v>59455.830000000009</v>
      </c>
      <c r="K144" s="138">
        <v>81184.669999999984</v>
      </c>
      <c r="L144" s="138">
        <v>63984.759999999995</v>
      </c>
      <c r="M144" s="138">
        <v>63174.77</v>
      </c>
      <c r="N144" s="138">
        <v>63174.710000000006</v>
      </c>
      <c r="O144" s="138">
        <v>63174.770000000004</v>
      </c>
      <c r="P144" s="138">
        <v>63174.790000000008</v>
      </c>
      <c r="Q144" s="138">
        <f t="shared" si="4"/>
        <v>752405.99000000011</v>
      </c>
      <c r="R144" s="134"/>
      <c r="S144" s="135"/>
      <c r="T144" s="132"/>
      <c r="U144" s="138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58555.750000000022</v>
      </c>
      <c r="V144" s="134"/>
    </row>
    <row r="145" spans="2:22" x14ac:dyDescent="0.3">
      <c r="B145" s="132"/>
      <c r="C145" s="136">
        <v>40912</v>
      </c>
      <c r="D145" s="137" t="s">
        <v>61</v>
      </c>
      <c r="E145" s="138">
        <v>209584.37999999998</v>
      </c>
      <c r="F145" s="138">
        <v>210226.71999999994</v>
      </c>
      <c r="G145" s="138">
        <v>209906.71999999994</v>
      </c>
      <c r="H145" s="138">
        <v>209906.71999999994</v>
      </c>
      <c r="I145" s="138">
        <v>209906.71999999994</v>
      </c>
      <c r="J145" s="138">
        <v>209894.71999999994</v>
      </c>
      <c r="K145" s="138">
        <v>291859.72000000003</v>
      </c>
      <c r="L145" s="138">
        <v>292755.72000000003</v>
      </c>
      <c r="M145" s="138">
        <v>292755.72000000003</v>
      </c>
      <c r="N145" s="138">
        <v>292755.72000000003</v>
      </c>
      <c r="O145" s="138">
        <v>292753.72000000003</v>
      </c>
      <c r="P145" s="138">
        <v>292087.77999999997</v>
      </c>
      <c r="Q145" s="138">
        <f t="shared" si="4"/>
        <v>3014394.36</v>
      </c>
      <c r="R145" s="134"/>
      <c r="S145" s="135"/>
      <c r="T145" s="132"/>
      <c r="U145" s="138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209584.37999999998</v>
      </c>
      <c r="V145" s="134"/>
    </row>
    <row r="146" spans="2:22" x14ac:dyDescent="0.3">
      <c r="B146" s="132"/>
      <c r="C146" s="136">
        <v>40913</v>
      </c>
      <c r="D146" s="137" t="s">
        <v>62</v>
      </c>
      <c r="E146" s="138">
        <v>32396.1</v>
      </c>
      <c r="F146" s="138">
        <v>34740.46</v>
      </c>
      <c r="G146" s="138">
        <v>35395.78</v>
      </c>
      <c r="H146" s="138">
        <v>33935.78</v>
      </c>
      <c r="I146" s="138">
        <v>33355.78</v>
      </c>
      <c r="J146" s="138">
        <v>34385.78</v>
      </c>
      <c r="K146" s="138">
        <v>35455.78</v>
      </c>
      <c r="L146" s="138">
        <v>36345.78</v>
      </c>
      <c r="M146" s="138">
        <v>40885.78</v>
      </c>
      <c r="N146" s="138">
        <v>115115.78</v>
      </c>
      <c r="O146" s="138">
        <v>35395.78</v>
      </c>
      <c r="P146" s="138">
        <v>42591.419999999991</v>
      </c>
      <c r="Q146" s="138">
        <f t="shared" si="4"/>
        <v>510000.00000000006</v>
      </c>
      <c r="R146" s="134"/>
      <c r="S146" s="135"/>
      <c r="T146" s="132"/>
      <c r="U146" s="138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32396.1</v>
      </c>
      <c r="V146" s="134"/>
    </row>
    <row r="147" spans="2:22" x14ac:dyDescent="0.3">
      <c r="B147" s="132"/>
      <c r="C147" s="136">
        <v>41001</v>
      </c>
      <c r="D147" s="137" t="s">
        <v>63</v>
      </c>
      <c r="E147" s="138">
        <v>596540.83999999973</v>
      </c>
      <c r="F147" s="138">
        <v>537004.81999999948</v>
      </c>
      <c r="G147" s="138">
        <v>583438.16999999958</v>
      </c>
      <c r="H147" s="138">
        <v>530338.17999999947</v>
      </c>
      <c r="I147" s="138">
        <v>530737.69999999949</v>
      </c>
      <c r="J147" s="138">
        <v>528737.7799999998</v>
      </c>
      <c r="K147" s="138">
        <v>1073619.9900000002</v>
      </c>
      <c r="L147" s="138">
        <v>794936.7000000003</v>
      </c>
      <c r="M147" s="138">
        <v>698323.34000000032</v>
      </c>
      <c r="N147" s="138">
        <v>666486.16000000038</v>
      </c>
      <c r="O147" s="138">
        <v>665401.68000000028</v>
      </c>
      <c r="P147" s="138">
        <v>654763.10999999987</v>
      </c>
      <c r="Q147" s="138">
        <f t="shared" si="4"/>
        <v>7860328.4699999988</v>
      </c>
      <c r="R147" s="134"/>
      <c r="S147" s="135"/>
      <c r="T147" s="132"/>
      <c r="U147" s="138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596540.83999999973</v>
      </c>
      <c r="V147" s="134"/>
    </row>
    <row r="148" spans="2:22" x14ac:dyDescent="0.3">
      <c r="B148" s="132"/>
      <c r="C148" s="136">
        <v>41002</v>
      </c>
      <c r="D148" s="137" t="s">
        <v>64</v>
      </c>
      <c r="E148" s="138">
        <v>100456.33000000003</v>
      </c>
      <c r="F148" s="138">
        <v>100994.51000000002</v>
      </c>
      <c r="G148" s="138">
        <v>99794.510000000024</v>
      </c>
      <c r="H148" s="138">
        <v>86765.510000000024</v>
      </c>
      <c r="I148" s="138">
        <v>92584.260000000024</v>
      </c>
      <c r="J148" s="138">
        <v>92584.260000000024</v>
      </c>
      <c r="K148" s="138">
        <v>141818.23999999993</v>
      </c>
      <c r="L148" s="138">
        <v>141818.23999999993</v>
      </c>
      <c r="M148" s="138">
        <v>141818.23999999993</v>
      </c>
      <c r="N148" s="138">
        <v>141818.23999999993</v>
      </c>
      <c r="O148" s="138">
        <v>141818.29999999993</v>
      </c>
      <c r="P148" s="138">
        <v>146818.75999999992</v>
      </c>
      <c r="Q148" s="138">
        <f t="shared" si="4"/>
        <v>1429089.4000000001</v>
      </c>
      <c r="R148" s="134"/>
      <c r="S148" s="135"/>
      <c r="T148" s="132"/>
      <c r="U148" s="138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100456.33000000003</v>
      </c>
      <c r="V148" s="134"/>
    </row>
    <row r="149" spans="2:22" x14ac:dyDescent="0.3">
      <c r="B149" s="132"/>
      <c r="C149" s="136">
        <v>41003</v>
      </c>
      <c r="D149" s="137" t="s">
        <v>65</v>
      </c>
      <c r="E149" s="138">
        <v>6668307.200000002</v>
      </c>
      <c r="F149" s="138">
        <v>5474211.7100000009</v>
      </c>
      <c r="G149" s="138">
        <v>6172162.6900000013</v>
      </c>
      <c r="H149" s="138">
        <v>6260210.6900000013</v>
      </c>
      <c r="I149" s="138">
        <v>6650042.4300000016</v>
      </c>
      <c r="J149" s="138">
        <v>6197320.1300000018</v>
      </c>
      <c r="K149" s="138">
        <v>8784829.2100000028</v>
      </c>
      <c r="L149" s="138">
        <v>7757497.7100000028</v>
      </c>
      <c r="M149" s="138">
        <v>6503288.7100000028</v>
      </c>
      <c r="N149" s="138">
        <v>6073789.7100000028</v>
      </c>
      <c r="O149" s="138">
        <v>5927721.6800000025</v>
      </c>
      <c r="P149" s="138">
        <v>4588397.3800000036</v>
      </c>
      <c r="Q149" s="138">
        <f t="shared" si="4"/>
        <v>77057779.25000003</v>
      </c>
      <c r="R149" s="134"/>
      <c r="S149" s="135"/>
      <c r="T149" s="132"/>
      <c r="U149" s="138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6668307.200000002</v>
      </c>
      <c r="V149" s="134"/>
    </row>
    <row r="150" spans="2:22" x14ac:dyDescent="0.3">
      <c r="B150" s="132"/>
      <c r="C150" s="136">
        <v>41005</v>
      </c>
      <c r="D150" s="137" t="s">
        <v>66</v>
      </c>
      <c r="E150" s="138">
        <v>1382026.6400000001</v>
      </c>
      <c r="F150" s="138">
        <v>2573520.3200000003</v>
      </c>
      <c r="G150" s="138">
        <v>3621674.2200000007</v>
      </c>
      <c r="H150" s="138">
        <v>1383026.6400000001</v>
      </c>
      <c r="I150" s="138">
        <v>1404026.56</v>
      </c>
      <c r="J150" s="138">
        <v>1404026.56</v>
      </c>
      <c r="K150" s="138">
        <v>1420161.7100000004</v>
      </c>
      <c r="L150" s="138">
        <v>1417161.7100000004</v>
      </c>
      <c r="M150" s="138">
        <v>3351939.7100000004</v>
      </c>
      <c r="N150" s="138">
        <v>2261242.4500000002</v>
      </c>
      <c r="O150" s="138">
        <v>1382661.7100000004</v>
      </c>
      <c r="P150" s="138">
        <v>1382770.0000000007</v>
      </c>
      <c r="Q150" s="138">
        <f t="shared" si="4"/>
        <v>22984238.230000004</v>
      </c>
      <c r="R150" s="134"/>
      <c r="S150" s="135"/>
      <c r="T150" s="132"/>
      <c r="U150" s="138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1382026.6400000001</v>
      </c>
      <c r="V150" s="134"/>
    </row>
    <row r="151" spans="2:22" ht="39" x14ac:dyDescent="0.3">
      <c r="B151" s="132"/>
      <c r="C151" s="136">
        <v>41007</v>
      </c>
      <c r="D151" s="137" t="s">
        <v>67</v>
      </c>
      <c r="E151" s="138">
        <v>5036.82</v>
      </c>
      <c r="F151" s="138">
        <v>5641.7999999999993</v>
      </c>
      <c r="G151" s="138">
        <v>4794.0999999999995</v>
      </c>
      <c r="H151" s="138">
        <v>4923.4999999999991</v>
      </c>
      <c r="I151" s="138">
        <v>5936.7500000000018</v>
      </c>
      <c r="J151" s="138">
        <v>5361.7500000000009</v>
      </c>
      <c r="K151" s="138">
        <v>6503.8800000000028</v>
      </c>
      <c r="L151" s="138">
        <v>6503.8800000000028</v>
      </c>
      <c r="M151" s="138">
        <v>6503.8800000000028</v>
      </c>
      <c r="N151" s="138">
        <v>6503.8800000000028</v>
      </c>
      <c r="O151" s="138">
        <v>6503.8800000000028</v>
      </c>
      <c r="P151" s="138">
        <v>7401.7400000000025</v>
      </c>
      <c r="Q151" s="138">
        <f t="shared" si="4"/>
        <v>71615.86000000003</v>
      </c>
      <c r="R151" s="134"/>
      <c r="S151" s="135"/>
      <c r="T151" s="132"/>
      <c r="U151" s="138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5036.82</v>
      </c>
      <c r="V151" s="134"/>
    </row>
    <row r="152" spans="2:22" x14ac:dyDescent="0.3">
      <c r="B152" s="132"/>
      <c r="C152" s="136">
        <v>41008</v>
      </c>
      <c r="D152" s="137" t="s">
        <v>68</v>
      </c>
      <c r="E152" s="138">
        <v>32225.99</v>
      </c>
      <c r="F152" s="138">
        <v>36125.990000000005</v>
      </c>
      <c r="G152" s="138">
        <v>74423.649999999994</v>
      </c>
      <c r="H152" s="138">
        <v>36993.19</v>
      </c>
      <c r="I152" s="138">
        <v>33800.950000000012</v>
      </c>
      <c r="J152" s="138">
        <v>32775.950000000012</v>
      </c>
      <c r="K152" s="138">
        <v>94652.799999999988</v>
      </c>
      <c r="L152" s="138">
        <v>58331.11</v>
      </c>
      <c r="M152" s="138">
        <v>44881.11</v>
      </c>
      <c r="N152" s="138">
        <v>45081.11</v>
      </c>
      <c r="O152" s="138">
        <v>42376.11</v>
      </c>
      <c r="P152" s="138">
        <v>36089.519999999997</v>
      </c>
      <c r="Q152" s="138">
        <f t="shared" si="4"/>
        <v>567757.48</v>
      </c>
      <c r="R152" s="134"/>
      <c r="S152" s="135"/>
      <c r="T152" s="132"/>
      <c r="U152" s="138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32225.99</v>
      </c>
      <c r="V152" s="134"/>
    </row>
    <row r="153" spans="2:22" x14ac:dyDescent="0.3">
      <c r="B153" s="132"/>
      <c r="C153" s="136">
        <v>41101</v>
      </c>
      <c r="D153" s="137" t="s">
        <v>69</v>
      </c>
      <c r="E153" s="138">
        <v>4499410.0500000017</v>
      </c>
      <c r="F153" s="138">
        <v>4501443.3900000015</v>
      </c>
      <c r="G153" s="138">
        <v>4499426.7200000016</v>
      </c>
      <c r="H153" s="138">
        <v>4499426.620000001</v>
      </c>
      <c r="I153" s="138">
        <v>4499426.6300000008</v>
      </c>
      <c r="J153" s="138">
        <v>4249434.7100000018</v>
      </c>
      <c r="K153" s="138">
        <v>4498850.870000001</v>
      </c>
      <c r="L153" s="138">
        <v>4498859</v>
      </c>
      <c r="M153" s="138">
        <v>4498859.1499999994</v>
      </c>
      <c r="N153" s="138">
        <v>4138858.9400000018</v>
      </c>
      <c r="O153" s="138">
        <v>4138276.4900000021</v>
      </c>
      <c r="P153" s="138">
        <v>4121290.2300000004</v>
      </c>
      <c r="Q153" s="138">
        <f t="shared" si="4"/>
        <v>52643562.800000012</v>
      </c>
      <c r="R153" s="134"/>
      <c r="S153" s="135"/>
      <c r="T153" s="132"/>
      <c r="U153" s="138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4499410.0500000017</v>
      </c>
      <c r="V153" s="134"/>
    </row>
    <row r="154" spans="2:22" x14ac:dyDescent="0.3">
      <c r="B154" s="132"/>
      <c r="C154" s="136">
        <v>41103</v>
      </c>
      <c r="D154" s="137" t="s">
        <v>70</v>
      </c>
      <c r="E154" s="138">
        <v>484225.08999999997</v>
      </c>
      <c r="F154" s="138">
        <v>484225.08999999997</v>
      </c>
      <c r="G154" s="138">
        <v>484225.08999999997</v>
      </c>
      <c r="H154" s="138">
        <v>484225.01000000013</v>
      </c>
      <c r="I154" s="138">
        <v>484225.03000000009</v>
      </c>
      <c r="J154" s="138">
        <v>484223.14999999991</v>
      </c>
      <c r="K154" s="138">
        <v>508432.91</v>
      </c>
      <c r="L154" s="138">
        <v>508433.83</v>
      </c>
      <c r="M154" s="138">
        <v>508432.99000000005</v>
      </c>
      <c r="N154" s="138">
        <v>508432.83000000007</v>
      </c>
      <c r="O154" s="138">
        <v>508432.87000000005</v>
      </c>
      <c r="P154" s="138">
        <v>508432.99999999988</v>
      </c>
      <c r="Q154" s="138">
        <f t="shared" si="4"/>
        <v>5955946.8900000006</v>
      </c>
      <c r="R154" s="134"/>
      <c r="S154" s="135"/>
      <c r="T154" s="132"/>
      <c r="U154" s="138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484225.08999999997</v>
      </c>
      <c r="V154" s="134"/>
    </row>
    <row r="155" spans="2:22" x14ac:dyDescent="0.3">
      <c r="B155" s="132"/>
      <c r="C155" s="136">
        <v>41104</v>
      </c>
      <c r="D155" s="137" t="s">
        <v>71</v>
      </c>
      <c r="E155" s="138">
        <v>46431.14</v>
      </c>
      <c r="F155" s="138">
        <v>46431.14</v>
      </c>
      <c r="G155" s="138">
        <v>46271.14</v>
      </c>
      <c r="H155" s="138">
        <v>45494.34</v>
      </c>
      <c r="I155" s="138">
        <v>45494.30000000001</v>
      </c>
      <c r="J155" s="138">
        <v>45494.35</v>
      </c>
      <c r="K155" s="138">
        <v>75354.45</v>
      </c>
      <c r="L155" s="138">
        <v>75336.929999999993</v>
      </c>
      <c r="M155" s="138">
        <v>75278.94</v>
      </c>
      <c r="N155" s="138">
        <v>75278.829999999987</v>
      </c>
      <c r="O155" s="138">
        <v>75278.89</v>
      </c>
      <c r="P155" s="138">
        <v>75283.59</v>
      </c>
      <c r="Q155" s="138">
        <f t="shared" si="4"/>
        <v>727428.03999999992</v>
      </c>
      <c r="R155" s="134"/>
      <c r="S155" s="135"/>
      <c r="T155" s="132"/>
      <c r="U155" s="138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46431.14</v>
      </c>
      <c r="V155" s="134"/>
    </row>
    <row r="156" spans="2:22" x14ac:dyDescent="0.3">
      <c r="B156" s="132"/>
      <c r="C156" s="136">
        <v>41107</v>
      </c>
      <c r="D156" s="137" t="s">
        <v>72</v>
      </c>
      <c r="E156" s="138">
        <v>292960.49000000005</v>
      </c>
      <c r="F156" s="138">
        <v>292960.49000000005</v>
      </c>
      <c r="G156" s="138">
        <v>282960.49000000005</v>
      </c>
      <c r="H156" s="138">
        <v>282960.47000000003</v>
      </c>
      <c r="I156" s="138">
        <v>282960.38999999996</v>
      </c>
      <c r="J156" s="138">
        <v>282960.40999999997</v>
      </c>
      <c r="K156" s="138">
        <v>451659.14</v>
      </c>
      <c r="L156" s="138">
        <v>305797.03000000003</v>
      </c>
      <c r="M156" s="138">
        <v>366067.20000000007</v>
      </c>
      <c r="N156" s="138">
        <v>366067.22000000003</v>
      </c>
      <c r="O156" s="138">
        <v>366067.14</v>
      </c>
      <c r="P156" s="138">
        <v>366067.47999999992</v>
      </c>
      <c r="Q156" s="138">
        <f t="shared" si="4"/>
        <v>3939487.9500000007</v>
      </c>
      <c r="R156" s="134"/>
      <c r="S156" s="135"/>
      <c r="T156" s="132"/>
      <c r="U156" s="138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292960.49000000005</v>
      </c>
      <c r="V156" s="134"/>
    </row>
    <row r="157" spans="2:22" x14ac:dyDescent="0.3">
      <c r="B157" s="132"/>
      <c r="C157" s="136">
        <v>41301</v>
      </c>
      <c r="D157" s="137" t="s">
        <v>73</v>
      </c>
      <c r="E157" s="138">
        <v>344926.7200000002</v>
      </c>
      <c r="F157" s="138">
        <v>369586.24000000005</v>
      </c>
      <c r="G157" s="138">
        <v>311849.28000000026</v>
      </c>
      <c r="H157" s="138">
        <v>305342.5900000002</v>
      </c>
      <c r="I157" s="138">
        <v>304059.45000000024</v>
      </c>
      <c r="J157" s="138">
        <v>299359.59000000026</v>
      </c>
      <c r="K157" s="138">
        <v>604776.00000000023</v>
      </c>
      <c r="L157" s="138">
        <v>498036.09000000032</v>
      </c>
      <c r="M157" s="138">
        <v>495679.59000000032</v>
      </c>
      <c r="N157" s="138">
        <v>491479.59000000032</v>
      </c>
      <c r="O157" s="138">
        <v>439479.6300000003</v>
      </c>
      <c r="P157" s="138">
        <v>336768.67999999993</v>
      </c>
      <c r="Q157" s="138">
        <f t="shared" si="4"/>
        <v>4801343.450000002</v>
      </c>
      <c r="R157" s="134"/>
      <c r="S157" s="135"/>
      <c r="T157" s="132"/>
      <c r="U157" s="138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344926.7200000002</v>
      </c>
      <c r="V157" s="134"/>
    </row>
    <row r="158" spans="2:22" x14ac:dyDescent="0.3">
      <c r="B158" s="132"/>
      <c r="C158" s="136">
        <v>41401</v>
      </c>
      <c r="D158" s="137" t="s">
        <v>74</v>
      </c>
      <c r="E158" s="138">
        <v>164749.44</v>
      </c>
      <c r="F158" s="138">
        <v>159901.94999999998</v>
      </c>
      <c r="G158" s="138">
        <v>155901.96</v>
      </c>
      <c r="H158" s="138">
        <v>152521.96</v>
      </c>
      <c r="I158" s="138">
        <v>151751.96</v>
      </c>
      <c r="J158" s="138">
        <v>149231.97999999998</v>
      </c>
      <c r="K158" s="138">
        <v>163939.63999999998</v>
      </c>
      <c r="L158" s="138">
        <v>161215.49999999997</v>
      </c>
      <c r="M158" s="138">
        <v>162745.63999999998</v>
      </c>
      <c r="N158" s="138">
        <v>162545.68</v>
      </c>
      <c r="O158" s="138">
        <v>160495.63999999998</v>
      </c>
      <c r="P158" s="138">
        <v>155188.61999999997</v>
      </c>
      <c r="Q158" s="138">
        <f t="shared" si="4"/>
        <v>1900189.9699999995</v>
      </c>
      <c r="R158" s="134"/>
      <c r="S158" s="135"/>
      <c r="T158" s="132"/>
      <c r="U158" s="138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164749.44</v>
      </c>
      <c r="V158" s="134"/>
    </row>
    <row r="159" spans="2:22" x14ac:dyDescent="0.3">
      <c r="B159" s="132"/>
      <c r="C159" s="136">
        <v>41501</v>
      </c>
      <c r="D159" s="137" t="s">
        <v>75</v>
      </c>
      <c r="E159" s="138">
        <v>709219.73999999953</v>
      </c>
      <c r="F159" s="138">
        <v>771683.26999999955</v>
      </c>
      <c r="G159" s="138">
        <v>775016.57999999949</v>
      </c>
      <c r="H159" s="138">
        <v>758181.56999999948</v>
      </c>
      <c r="I159" s="138">
        <v>580678.17999999982</v>
      </c>
      <c r="J159" s="138">
        <v>614682.3399999995</v>
      </c>
      <c r="K159" s="138">
        <v>668467.11999999953</v>
      </c>
      <c r="L159" s="138">
        <v>652967.11999999953</v>
      </c>
      <c r="M159" s="138">
        <v>713967.11999999965</v>
      </c>
      <c r="N159" s="138">
        <v>652967.11999999953</v>
      </c>
      <c r="O159" s="138">
        <v>687967.11999999953</v>
      </c>
      <c r="P159" s="138">
        <v>707096.52</v>
      </c>
      <c r="Q159" s="138">
        <f t="shared" si="4"/>
        <v>8292893.7999999933</v>
      </c>
      <c r="R159" s="134"/>
      <c r="S159" s="135"/>
      <c r="T159" s="132"/>
      <c r="U159" s="138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709219.73999999953</v>
      </c>
      <c r="V159" s="134"/>
    </row>
    <row r="160" spans="2:22" x14ac:dyDescent="0.3">
      <c r="B160" s="132"/>
      <c r="C160" s="136">
        <v>41504</v>
      </c>
      <c r="D160" s="137" t="s">
        <v>76</v>
      </c>
      <c r="E160" s="138">
        <v>160617.70000000007</v>
      </c>
      <c r="F160" s="138">
        <v>160617.70000000007</v>
      </c>
      <c r="G160" s="138">
        <v>160617.71000000005</v>
      </c>
      <c r="H160" s="138">
        <v>160617.72000000003</v>
      </c>
      <c r="I160" s="138">
        <v>160617.78000000003</v>
      </c>
      <c r="J160" s="138">
        <v>160618.11000000004</v>
      </c>
      <c r="K160" s="138">
        <v>203259.36999999982</v>
      </c>
      <c r="L160" s="138">
        <v>203259.35999999978</v>
      </c>
      <c r="M160" s="138">
        <v>203259.35999999978</v>
      </c>
      <c r="N160" s="138">
        <v>203259.39999999979</v>
      </c>
      <c r="O160" s="138">
        <v>203259.3799999998</v>
      </c>
      <c r="P160" s="138">
        <v>203260.21999999986</v>
      </c>
      <c r="Q160" s="138">
        <f t="shared" si="4"/>
        <v>2183263.8099999996</v>
      </c>
      <c r="R160" s="134"/>
      <c r="S160" s="135"/>
      <c r="T160" s="132"/>
      <c r="U160" s="138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160617.70000000007</v>
      </c>
      <c r="V160" s="134"/>
    </row>
    <row r="161" spans="2:22" x14ac:dyDescent="0.3">
      <c r="B161" s="132"/>
      <c r="C161" s="136">
        <v>41506</v>
      </c>
      <c r="D161" s="137" t="s">
        <v>77</v>
      </c>
      <c r="E161" s="138">
        <v>10699507.18000003</v>
      </c>
      <c r="F161" s="138">
        <v>10268312.150000013</v>
      </c>
      <c r="G161" s="138">
        <v>10268312.150000013</v>
      </c>
      <c r="H161" s="138">
        <v>10269362.150000013</v>
      </c>
      <c r="I161" s="138">
        <v>10268862.170000013</v>
      </c>
      <c r="J161" s="138">
        <v>10338862.110000014</v>
      </c>
      <c r="K161" s="138">
        <v>12591970.290000025</v>
      </c>
      <c r="L161" s="138">
        <v>12588151.370000022</v>
      </c>
      <c r="M161" s="138">
        <v>12581631.420000024</v>
      </c>
      <c r="N161" s="138">
        <v>12581631.390000025</v>
      </c>
      <c r="O161" s="138">
        <v>12581631.390000025</v>
      </c>
      <c r="P161" s="138">
        <v>12581044.509999909</v>
      </c>
      <c r="Q161" s="138">
        <f t="shared" si="4"/>
        <v>137619278.28000012</v>
      </c>
      <c r="R161" s="134"/>
      <c r="S161" s="135"/>
      <c r="T161" s="132"/>
      <c r="U161" s="138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10699507.18000003</v>
      </c>
      <c r="V161" s="134"/>
    </row>
    <row r="162" spans="2:22" x14ac:dyDescent="0.3">
      <c r="B162" s="132"/>
      <c r="C162" s="136">
        <v>41510</v>
      </c>
      <c r="D162" s="137" t="s">
        <v>78</v>
      </c>
      <c r="E162" s="138">
        <v>146369.75999999998</v>
      </c>
      <c r="F162" s="138">
        <v>155581.72</v>
      </c>
      <c r="G162" s="138">
        <v>143151.66000000003</v>
      </c>
      <c r="H162" s="138">
        <v>133809.66000000003</v>
      </c>
      <c r="I162" s="138">
        <v>131758.26</v>
      </c>
      <c r="J162" s="138">
        <v>122725.66000000002</v>
      </c>
      <c r="K162" s="138">
        <v>202567.71</v>
      </c>
      <c r="L162" s="138">
        <v>167190.68999999997</v>
      </c>
      <c r="M162" s="138">
        <v>151579.19</v>
      </c>
      <c r="N162" s="138">
        <v>138875.19</v>
      </c>
      <c r="O162" s="138">
        <v>132324.99000000002</v>
      </c>
      <c r="P162" s="138">
        <v>112138.72999999997</v>
      </c>
      <c r="Q162" s="138">
        <f t="shared" si="4"/>
        <v>1738073.22</v>
      </c>
      <c r="R162" s="134"/>
      <c r="S162" s="135"/>
      <c r="T162" s="132"/>
      <c r="U162" s="138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146369.75999999998</v>
      </c>
      <c r="V162" s="134"/>
    </row>
    <row r="163" spans="2:22" x14ac:dyDescent="0.3">
      <c r="B163" s="132"/>
      <c r="C163" s="136">
        <v>41601</v>
      </c>
      <c r="D163" s="137" t="s">
        <v>79</v>
      </c>
      <c r="E163" s="138">
        <v>17966047.489999972</v>
      </c>
      <c r="F163" s="138">
        <v>18270122.309999947</v>
      </c>
      <c r="G163" s="138">
        <v>17930813.45999996</v>
      </c>
      <c r="H163" s="138">
        <v>17780903.419999998</v>
      </c>
      <c r="I163" s="138">
        <v>17815534.029999964</v>
      </c>
      <c r="J163" s="138">
        <v>17815947.119999982</v>
      </c>
      <c r="K163" s="138">
        <v>18106046.029999997</v>
      </c>
      <c r="L163" s="138">
        <v>18213962.010000005</v>
      </c>
      <c r="M163" s="138">
        <v>18241961.900000002</v>
      </c>
      <c r="N163" s="138">
        <v>18281029.349999994</v>
      </c>
      <c r="O163" s="138">
        <v>18340753.77</v>
      </c>
      <c r="P163" s="138">
        <v>18228850.410000023</v>
      </c>
      <c r="Q163" s="138">
        <f t="shared" si="4"/>
        <v>216991971.29999986</v>
      </c>
      <c r="R163" s="134"/>
      <c r="S163" s="135"/>
      <c r="T163" s="132"/>
      <c r="U163" s="138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17966047.489999972</v>
      </c>
      <c r="V163" s="134"/>
    </row>
    <row r="164" spans="2:22" x14ac:dyDescent="0.3">
      <c r="B164" s="132"/>
      <c r="C164" s="136">
        <v>41603</v>
      </c>
      <c r="D164" s="137" t="s">
        <v>44</v>
      </c>
      <c r="E164" s="138">
        <v>5416.52</v>
      </c>
      <c r="F164" s="138">
        <v>5580.1500000000005</v>
      </c>
      <c r="G164" s="138">
        <v>5680.1500000000005</v>
      </c>
      <c r="H164" s="138">
        <v>5680.1500000000005</v>
      </c>
      <c r="I164" s="138">
        <v>5580.1500000000005</v>
      </c>
      <c r="J164" s="138">
        <v>5580.1500000000005</v>
      </c>
      <c r="K164" s="138">
        <v>6963.9000000000005</v>
      </c>
      <c r="L164" s="138">
        <v>6813.9000000000005</v>
      </c>
      <c r="M164" s="138">
        <v>9513.9000000000015</v>
      </c>
      <c r="N164" s="138">
        <v>7463.9000000000005</v>
      </c>
      <c r="O164" s="138">
        <v>7063.6</v>
      </c>
      <c r="P164" s="138">
        <v>7064.2800000000007</v>
      </c>
      <c r="Q164" s="138">
        <f t="shared" ref="Q164:Q192" si="5">SUM(E164:P164)</f>
        <v>78400.750000000015</v>
      </c>
      <c r="R164" s="134"/>
      <c r="S164" s="135"/>
      <c r="T164" s="132"/>
      <c r="U164" s="138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5416.52</v>
      </c>
      <c r="V164" s="134"/>
    </row>
    <row r="165" spans="2:22" x14ac:dyDescent="0.3">
      <c r="B165" s="132"/>
      <c r="C165" s="136">
        <v>41604</v>
      </c>
      <c r="D165" s="137" t="s">
        <v>45</v>
      </c>
      <c r="E165" s="138">
        <v>24557.52</v>
      </c>
      <c r="F165" s="138">
        <v>24557.52</v>
      </c>
      <c r="G165" s="138">
        <v>24557.52</v>
      </c>
      <c r="H165" s="138">
        <v>24557.52</v>
      </c>
      <c r="I165" s="138">
        <v>24557.52</v>
      </c>
      <c r="J165" s="138">
        <v>24557.480000000007</v>
      </c>
      <c r="K165" s="138">
        <v>26620.43</v>
      </c>
      <c r="L165" s="138">
        <v>26620.42</v>
      </c>
      <c r="M165" s="138">
        <v>26620.43</v>
      </c>
      <c r="N165" s="138">
        <v>26620.43</v>
      </c>
      <c r="O165" s="138">
        <v>26620.43</v>
      </c>
      <c r="P165" s="138">
        <v>26620.620000000003</v>
      </c>
      <c r="Q165" s="138">
        <f t="shared" si="5"/>
        <v>307067.83999999997</v>
      </c>
      <c r="R165" s="134"/>
      <c r="S165" s="135"/>
      <c r="T165" s="132"/>
      <c r="U165" s="138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24557.52</v>
      </c>
      <c r="V165" s="134"/>
    </row>
    <row r="166" spans="2:22" x14ac:dyDescent="0.3">
      <c r="B166" s="132"/>
      <c r="C166" s="136">
        <v>41801</v>
      </c>
      <c r="D166" s="137" t="s">
        <v>80</v>
      </c>
      <c r="E166" s="138">
        <v>138852.05999999994</v>
      </c>
      <c r="F166" s="138">
        <v>166352.03999999995</v>
      </c>
      <c r="G166" s="138">
        <v>141377.34999999998</v>
      </c>
      <c r="H166" s="138">
        <v>128597.31000000003</v>
      </c>
      <c r="I166" s="138">
        <v>119637.63000000003</v>
      </c>
      <c r="J166" s="138">
        <v>117900.62000000002</v>
      </c>
      <c r="K166" s="138">
        <v>173366.80999999991</v>
      </c>
      <c r="L166" s="138">
        <v>173034.4499999999</v>
      </c>
      <c r="M166" s="138">
        <v>162129.13999999993</v>
      </c>
      <c r="N166" s="138">
        <v>159521.80999999991</v>
      </c>
      <c r="O166" s="138">
        <v>156980.80999999991</v>
      </c>
      <c r="P166" s="138">
        <v>157329.60999999999</v>
      </c>
      <c r="Q166" s="138">
        <f t="shared" si="5"/>
        <v>1795079.6399999992</v>
      </c>
      <c r="R166" s="134"/>
      <c r="S166" s="135"/>
      <c r="T166" s="132"/>
      <c r="U166" s="138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138852.05999999994</v>
      </c>
      <c r="V166" s="134"/>
    </row>
    <row r="167" spans="2:22" x14ac:dyDescent="0.3">
      <c r="B167" s="132"/>
      <c r="C167" s="136">
        <v>41901</v>
      </c>
      <c r="D167" s="137" t="s">
        <v>81</v>
      </c>
      <c r="E167" s="138">
        <v>141422.81000000003</v>
      </c>
      <c r="F167" s="138">
        <v>443659.44</v>
      </c>
      <c r="G167" s="138">
        <v>3192724.66</v>
      </c>
      <c r="H167" s="138">
        <v>1058411.4699999997</v>
      </c>
      <c r="I167" s="138">
        <v>54080.610000000022</v>
      </c>
      <c r="J167" s="138">
        <v>41530.610000000022</v>
      </c>
      <c r="K167" s="138">
        <v>2655570.25</v>
      </c>
      <c r="L167" s="138">
        <v>350124.27999999997</v>
      </c>
      <c r="M167" s="138">
        <v>236566.04999999984</v>
      </c>
      <c r="N167" s="138">
        <v>187199.02999999985</v>
      </c>
      <c r="O167" s="138">
        <v>78678.140000000029</v>
      </c>
      <c r="P167" s="138">
        <v>77345.080000000016</v>
      </c>
      <c r="Q167" s="138">
        <f t="shared" si="5"/>
        <v>8517312.4300000016</v>
      </c>
      <c r="R167" s="134"/>
      <c r="S167" s="135"/>
      <c r="T167" s="132"/>
      <c r="U167" s="138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141422.81000000003</v>
      </c>
      <c r="V167" s="134"/>
    </row>
    <row r="168" spans="2:22" x14ac:dyDescent="0.3">
      <c r="B168" s="132"/>
      <c r="C168" s="136">
        <v>42001</v>
      </c>
      <c r="D168" s="137" t="s">
        <v>82</v>
      </c>
      <c r="E168" s="138">
        <v>277362.04000000004</v>
      </c>
      <c r="F168" s="138">
        <v>359234.82000000012</v>
      </c>
      <c r="G168" s="138">
        <v>1886619.3300000005</v>
      </c>
      <c r="H168" s="138">
        <v>1539641.9800000007</v>
      </c>
      <c r="I168" s="138">
        <v>548391.99</v>
      </c>
      <c r="J168" s="138">
        <v>550392.09000000008</v>
      </c>
      <c r="K168" s="138">
        <v>1700342.0400000005</v>
      </c>
      <c r="L168" s="138">
        <v>575191.99</v>
      </c>
      <c r="M168" s="138">
        <v>515191.99000000011</v>
      </c>
      <c r="N168" s="138">
        <v>950692.04</v>
      </c>
      <c r="O168" s="138">
        <v>1078515.08</v>
      </c>
      <c r="P168" s="138">
        <v>545056.01</v>
      </c>
      <c r="Q168" s="138">
        <f t="shared" si="5"/>
        <v>10526631.400000002</v>
      </c>
      <c r="R168" s="134"/>
      <c r="S168" s="135"/>
      <c r="T168" s="132"/>
      <c r="U168" s="138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277362.04000000004</v>
      </c>
      <c r="V168" s="134"/>
    </row>
    <row r="169" spans="2:22" x14ac:dyDescent="0.3">
      <c r="B169" s="132"/>
      <c r="C169" s="136">
        <v>42002</v>
      </c>
      <c r="D169" s="137" t="s">
        <v>83</v>
      </c>
      <c r="E169" s="138">
        <v>135344.15999999995</v>
      </c>
      <c r="F169" s="138">
        <v>135344.15999999995</v>
      </c>
      <c r="G169" s="138">
        <v>135344.17999999996</v>
      </c>
      <c r="H169" s="138">
        <v>135344.15999999995</v>
      </c>
      <c r="I169" s="138">
        <v>153992.25999999992</v>
      </c>
      <c r="J169" s="138">
        <v>134224.23999999996</v>
      </c>
      <c r="K169" s="138">
        <v>154860.07999999996</v>
      </c>
      <c r="L169" s="138">
        <v>154860.08999999997</v>
      </c>
      <c r="M169" s="138">
        <v>154860.12</v>
      </c>
      <c r="N169" s="138">
        <v>153517.06</v>
      </c>
      <c r="O169" s="138">
        <v>153517.12</v>
      </c>
      <c r="P169" s="138">
        <v>153397.18</v>
      </c>
      <c r="Q169" s="138">
        <f t="shared" si="5"/>
        <v>1754604.8099999998</v>
      </c>
      <c r="R169" s="134"/>
      <c r="S169" s="135"/>
      <c r="T169" s="132"/>
      <c r="U169" s="138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135344.15999999995</v>
      </c>
      <c r="V169" s="134"/>
    </row>
    <row r="170" spans="2:22" x14ac:dyDescent="0.3">
      <c r="B170" s="132"/>
      <c r="C170" s="136">
        <v>42004</v>
      </c>
      <c r="D170" s="137" t="s">
        <v>84</v>
      </c>
      <c r="E170" s="138">
        <v>512960.87</v>
      </c>
      <c r="F170" s="138">
        <v>530038.65</v>
      </c>
      <c r="G170" s="138">
        <v>533190.87</v>
      </c>
      <c r="H170" s="138">
        <v>525148.87</v>
      </c>
      <c r="I170" s="138">
        <v>524831.12999999989</v>
      </c>
      <c r="J170" s="138">
        <v>537918.87</v>
      </c>
      <c r="K170" s="138">
        <v>559269.31999999995</v>
      </c>
      <c r="L170" s="138">
        <v>559082.02999999991</v>
      </c>
      <c r="M170" s="138">
        <v>559163.78999999992</v>
      </c>
      <c r="N170" s="138">
        <v>549443.05999999994</v>
      </c>
      <c r="O170" s="138">
        <v>564442.62999999989</v>
      </c>
      <c r="P170" s="138">
        <v>563315.09</v>
      </c>
      <c r="Q170" s="138">
        <f t="shared" si="5"/>
        <v>6518805.1799999997</v>
      </c>
      <c r="R170" s="134"/>
      <c r="S170" s="135"/>
      <c r="T170" s="132"/>
      <c r="U170" s="138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512960.87</v>
      </c>
      <c r="V170" s="134"/>
    </row>
    <row r="171" spans="2:22" x14ac:dyDescent="0.3">
      <c r="B171" s="132"/>
      <c r="C171" s="136">
        <v>42101</v>
      </c>
      <c r="D171" s="137" t="s">
        <v>85</v>
      </c>
      <c r="E171" s="138">
        <v>490349.24</v>
      </c>
      <c r="F171" s="138">
        <v>492849.19999999995</v>
      </c>
      <c r="G171" s="138">
        <v>491182.56999999995</v>
      </c>
      <c r="H171" s="138">
        <v>491182.56999999995</v>
      </c>
      <c r="I171" s="138">
        <v>489349.24</v>
      </c>
      <c r="J171" s="138">
        <v>488149.24</v>
      </c>
      <c r="K171" s="138">
        <v>734649.23999999976</v>
      </c>
      <c r="L171" s="138">
        <v>734649.23999999976</v>
      </c>
      <c r="M171" s="138">
        <v>734649.2799999998</v>
      </c>
      <c r="N171" s="138">
        <v>733815.9099999998</v>
      </c>
      <c r="O171" s="138">
        <v>727515.9099999998</v>
      </c>
      <c r="P171" s="138">
        <v>725849.30999999971</v>
      </c>
      <c r="Q171" s="138">
        <f t="shared" si="5"/>
        <v>7334190.9499999983</v>
      </c>
      <c r="R171" s="134"/>
      <c r="S171" s="135"/>
      <c r="T171" s="132"/>
      <c r="U171" s="138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490349.24</v>
      </c>
      <c r="V171" s="134"/>
    </row>
    <row r="172" spans="2:22" x14ac:dyDescent="0.3">
      <c r="B172" s="132"/>
      <c r="C172" s="136">
        <v>50201</v>
      </c>
      <c r="D172" s="137" t="s">
        <v>86</v>
      </c>
      <c r="E172" s="138">
        <v>68593.750000000015</v>
      </c>
      <c r="F172" s="138">
        <v>68593.530000000028</v>
      </c>
      <c r="G172" s="138">
        <v>68593.370000000024</v>
      </c>
      <c r="H172" s="138">
        <v>68593.330000000031</v>
      </c>
      <c r="I172" s="138">
        <v>68592.360000000015</v>
      </c>
      <c r="J172" s="138">
        <v>68592.360000000015</v>
      </c>
      <c r="K172" s="138">
        <v>74989.050000000017</v>
      </c>
      <c r="L172" s="138">
        <v>74988.970000000016</v>
      </c>
      <c r="M172" s="138">
        <v>74988.970000000016</v>
      </c>
      <c r="N172" s="138">
        <v>74988.970000000016</v>
      </c>
      <c r="O172" s="138">
        <v>74988.970000000016</v>
      </c>
      <c r="P172" s="138">
        <v>74989.289999999994</v>
      </c>
      <c r="Q172" s="138">
        <f t="shared" si="5"/>
        <v>861492.92</v>
      </c>
      <c r="R172" s="134"/>
      <c r="S172" s="135"/>
      <c r="T172" s="132"/>
      <c r="U172" s="138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68593.750000000015</v>
      </c>
      <c r="V172" s="134"/>
    </row>
    <row r="173" spans="2:22" x14ac:dyDescent="0.3">
      <c r="B173" s="132"/>
      <c r="C173" s="136">
        <v>50301</v>
      </c>
      <c r="D173" s="137" t="s">
        <v>87</v>
      </c>
      <c r="E173" s="138">
        <v>166834.37999999998</v>
      </c>
      <c r="F173" s="138">
        <v>214764.66000000009</v>
      </c>
      <c r="G173" s="138">
        <v>211208.45</v>
      </c>
      <c r="H173" s="138">
        <v>196489.46999999991</v>
      </c>
      <c r="I173" s="138">
        <v>175546.45999999988</v>
      </c>
      <c r="J173" s="138">
        <v>172216.45999999988</v>
      </c>
      <c r="K173" s="138">
        <v>284264.64</v>
      </c>
      <c r="L173" s="138">
        <v>284264.63</v>
      </c>
      <c r="M173" s="138">
        <v>284264.64</v>
      </c>
      <c r="N173" s="138">
        <v>284264.64</v>
      </c>
      <c r="O173" s="138">
        <v>284264.65000000002</v>
      </c>
      <c r="P173" s="138">
        <v>284265.14000000007</v>
      </c>
      <c r="Q173" s="138">
        <f t="shared" si="5"/>
        <v>2842648.2199999997</v>
      </c>
      <c r="R173" s="134"/>
      <c r="S173" s="135"/>
      <c r="T173" s="132"/>
      <c r="U173" s="138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166834.37999999998</v>
      </c>
      <c r="V173" s="134"/>
    </row>
    <row r="174" spans="2:22" x14ac:dyDescent="0.3">
      <c r="B174" s="132"/>
      <c r="C174" s="136">
        <v>50401</v>
      </c>
      <c r="D174" s="137" t="s">
        <v>88</v>
      </c>
      <c r="E174" s="138">
        <v>181830.83</v>
      </c>
      <c r="F174" s="138">
        <v>181830.83</v>
      </c>
      <c r="G174" s="138">
        <v>181830.83</v>
      </c>
      <c r="H174" s="138">
        <v>181830.83</v>
      </c>
      <c r="I174" s="138">
        <v>181830.76999999993</v>
      </c>
      <c r="J174" s="138">
        <v>181830.89000000004</v>
      </c>
      <c r="K174" s="138">
        <v>223954.92999999996</v>
      </c>
      <c r="L174" s="138">
        <v>223954.92999999996</v>
      </c>
      <c r="M174" s="138">
        <v>223954.90999999997</v>
      </c>
      <c r="N174" s="138">
        <v>223954.88999999998</v>
      </c>
      <c r="O174" s="138">
        <v>223954.93000000002</v>
      </c>
      <c r="P174" s="138">
        <v>223954.93000000002</v>
      </c>
      <c r="Q174" s="138">
        <f t="shared" si="5"/>
        <v>2434714.5</v>
      </c>
      <c r="R174" s="134"/>
      <c r="S174" s="135"/>
      <c r="T174" s="132"/>
      <c r="U174" s="138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181830.83</v>
      </c>
      <c r="V174" s="134"/>
    </row>
    <row r="175" spans="2:22" x14ac:dyDescent="0.3">
      <c r="B175" s="132"/>
      <c r="C175" s="136">
        <v>50801</v>
      </c>
      <c r="D175" s="137" t="s">
        <v>89</v>
      </c>
      <c r="E175" s="138">
        <v>20000</v>
      </c>
      <c r="F175" s="138">
        <v>16000</v>
      </c>
      <c r="G175" s="138">
        <v>16000</v>
      </c>
      <c r="H175" s="138">
        <v>16000</v>
      </c>
      <c r="I175" s="138">
        <v>16000</v>
      </c>
      <c r="J175" s="138">
        <v>16000</v>
      </c>
      <c r="K175" s="138">
        <v>25000</v>
      </c>
      <c r="L175" s="138">
        <v>23000</v>
      </c>
      <c r="M175" s="138">
        <v>23000</v>
      </c>
      <c r="N175" s="138">
        <v>23000</v>
      </c>
      <c r="O175" s="138">
        <v>23000</v>
      </c>
      <c r="P175" s="138">
        <v>23000</v>
      </c>
      <c r="Q175" s="138">
        <f t="shared" si="5"/>
        <v>240000</v>
      </c>
      <c r="R175" s="134"/>
      <c r="S175" s="135"/>
      <c r="T175" s="132"/>
      <c r="U175" s="138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20000</v>
      </c>
      <c r="V175" s="134"/>
    </row>
    <row r="176" spans="2:22" x14ac:dyDescent="0.3">
      <c r="B176" s="132"/>
      <c r="C176" s="136">
        <v>50901</v>
      </c>
      <c r="D176" s="137" t="s">
        <v>90</v>
      </c>
      <c r="E176" s="138">
        <v>847846.75999999978</v>
      </c>
      <c r="F176" s="138">
        <v>847846.75999999978</v>
      </c>
      <c r="G176" s="138">
        <v>847846.75999999978</v>
      </c>
      <c r="H176" s="138">
        <v>847846.75999999978</v>
      </c>
      <c r="I176" s="138">
        <v>847846.75999999978</v>
      </c>
      <c r="J176" s="138">
        <v>847846.75999999978</v>
      </c>
      <c r="K176" s="138">
        <v>1271828.1899999997</v>
      </c>
      <c r="L176" s="138">
        <v>1271828.24</v>
      </c>
      <c r="M176" s="138">
        <v>1271828.27</v>
      </c>
      <c r="N176" s="138">
        <v>1271828.27</v>
      </c>
      <c r="O176" s="138">
        <v>1271828.28</v>
      </c>
      <c r="P176" s="138">
        <v>1271828.2000000002</v>
      </c>
      <c r="Q176" s="138">
        <f t="shared" si="5"/>
        <v>12718050.009999998</v>
      </c>
      <c r="R176" s="134"/>
      <c r="S176" s="135"/>
      <c r="T176" s="132"/>
      <c r="U176" s="138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847846.75999999978</v>
      </c>
      <c r="V176" s="134"/>
    </row>
    <row r="177" spans="2:22" x14ac:dyDescent="0.3">
      <c r="B177" s="132"/>
      <c r="C177" s="136">
        <v>51001</v>
      </c>
      <c r="D177" s="137" t="s">
        <v>91</v>
      </c>
      <c r="E177" s="138">
        <v>65974.829999999987</v>
      </c>
      <c r="F177" s="138">
        <v>65974.829999999987</v>
      </c>
      <c r="G177" s="138">
        <v>65974.829999999987</v>
      </c>
      <c r="H177" s="138">
        <v>65974.849999999991</v>
      </c>
      <c r="I177" s="138">
        <v>65974.800000000017</v>
      </c>
      <c r="J177" s="138">
        <v>65974.81</v>
      </c>
      <c r="K177" s="138">
        <v>70851.570000000007</v>
      </c>
      <c r="L177" s="138">
        <v>70851.570000000007</v>
      </c>
      <c r="M177" s="138">
        <v>70851.570000000007</v>
      </c>
      <c r="N177" s="138">
        <v>70851.570000000007</v>
      </c>
      <c r="O177" s="138">
        <v>70851.570000000007</v>
      </c>
      <c r="P177" s="138">
        <v>70851.739999999991</v>
      </c>
      <c r="Q177" s="138">
        <f t="shared" si="5"/>
        <v>820958.54000000027</v>
      </c>
      <c r="R177" s="134"/>
      <c r="S177" s="135"/>
      <c r="T177" s="132"/>
      <c r="U177" s="138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65974.829999999987</v>
      </c>
      <c r="V177" s="134"/>
    </row>
    <row r="178" spans="2:22" x14ac:dyDescent="0.3">
      <c r="B178" s="132"/>
      <c r="C178" s="136">
        <v>51101</v>
      </c>
      <c r="D178" s="137" t="s">
        <v>92</v>
      </c>
      <c r="E178" s="138">
        <v>18333.34</v>
      </c>
      <c r="F178" s="138">
        <v>18333.34</v>
      </c>
      <c r="G178" s="138">
        <v>18333.330000000002</v>
      </c>
      <c r="H178" s="138">
        <v>18333.330000000002</v>
      </c>
      <c r="I178" s="138">
        <v>18333.330000000002</v>
      </c>
      <c r="J178" s="138">
        <v>18333.330000000002</v>
      </c>
      <c r="K178" s="138">
        <v>27500</v>
      </c>
      <c r="L178" s="138">
        <v>27500</v>
      </c>
      <c r="M178" s="138">
        <v>27500</v>
      </c>
      <c r="N178" s="138">
        <v>27500</v>
      </c>
      <c r="O178" s="138">
        <v>27500</v>
      </c>
      <c r="P178" s="138">
        <v>27500</v>
      </c>
      <c r="Q178" s="138">
        <f t="shared" si="5"/>
        <v>275000</v>
      </c>
      <c r="R178" s="134"/>
      <c r="S178" s="135"/>
      <c r="T178" s="132"/>
      <c r="U178" s="138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18333.34</v>
      </c>
      <c r="V178" s="134"/>
    </row>
    <row r="179" spans="2:22" x14ac:dyDescent="0.3">
      <c r="B179" s="132"/>
      <c r="C179" s="136">
        <v>51301</v>
      </c>
      <c r="D179" s="137" t="s">
        <v>93</v>
      </c>
      <c r="E179" s="138">
        <v>33651.5</v>
      </c>
      <c r="F179" s="138">
        <v>33651.5</v>
      </c>
      <c r="G179" s="138">
        <v>33658.17</v>
      </c>
      <c r="H179" s="138">
        <v>33658.17</v>
      </c>
      <c r="I179" s="138">
        <v>33658.17</v>
      </c>
      <c r="J179" s="138">
        <v>33658.17</v>
      </c>
      <c r="K179" s="138">
        <v>50490</v>
      </c>
      <c r="L179" s="138">
        <v>50490</v>
      </c>
      <c r="M179" s="138">
        <v>50490</v>
      </c>
      <c r="N179" s="138">
        <v>50490.020000000004</v>
      </c>
      <c r="O179" s="138">
        <v>50490</v>
      </c>
      <c r="P179" s="138">
        <v>50490.020000000011</v>
      </c>
      <c r="Q179" s="138">
        <f t="shared" si="5"/>
        <v>504875.72000000003</v>
      </c>
      <c r="R179" s="134"/>
      <c r="S179" s="135"/>
      <c r="T179" s="132"/>
      <c r="U179" s="138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33651.5</v>
      </c>
      <c r="V179" s="134"/>
    </row>
    <row r="180" spans="2:22" x14ac:dyDescent="0.3">
      <c r="B180" s="132"/>
      <c r="C180" s="136">
        <v>51401</v>
      </c>
      <c r="D180" s="137" t="s">
        <v>94</v>
      </c>
      <c r="E180" s="138">
        <v>6560.3099999999995</v>
      </c>
      <c r="F180" s="138">
        <v>6560.3099999999995</v>
      </c>
      <c r="G180" s="138">
        <v>6560.3099999999995</v>
      </c>
      <c r="H180" s="138">
        <v>6560.3099999999995</v>
      </c>
      <c r="I180" s="138">
        <v>6560.3099999999995</v>
      </c>
      <c r="J180" s="138">
        <v>6560.3399999999992</v>
      </c>
      <c r="K180" s="138">
        <v>6858.2900000000009</v>
      </c>
      <c r="L180" s="138">
        <v>6858.2500000000009</v>
      </c>
      <c r="M180" s="138">
        <v>6858.2400000000007</v>
      </c>
      <c r="N180" s="138">
        <v>6858.3000000000011</v>
      </c>
      <c r="O180" s="138">
        <v>6858.2900000000009</v>
      </c>
      <c r="P180" s="138">
        <v>6858.34</v>
      </c>
      <c r="Q180" s="138">
        <f t="shared" si="5"/>
        <v>80511.599999999977</v>
      </c>
      <c r="R180" s="134"/>
      <c r="S180" s="135"/>
      <c r="T180" s="132"/>
      <c r="U180" s="138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6560.3099999999995</v>
      </c>
      <c r="V180" s="134"/>
    </row>
    <row r="181" spans="2:22" x14ac:dyDescent="0.3">
      <c r="B181" s="132"/>
      <c r="C181" s="136">
        <v>51601</v>
      </c>
      <c r="D181" s="137" t="s">
        <v>95</v>
      </c>
      <c r="E181" s="138">
        <v>46424.5</v>
      </c>
      <c r="F181" s="138">
        <v>46424.5</v>
      </c>
      <c r="G181" s="138">
        <v>46524.5</v>
      </c>
      <c r="H181" s="138">
        <v>45916.17</v>
      </c>
      <c r="I181" s="138">
        <v>45916.17</v>
      </c>
      <c r="J181" s="138">
        <v>45916.17</v>
      </c>
      <c r="K181" s="138">
        <v>46824.49</v>
      </c>
      <c r="L181" s="138">
        <v>47214.49</v>
      </c>
      <c r="M181" s="138">
        <v>47933.27</v>
      </c>
      <c r="N181" s="138">
        <v>48033.259999999995</v>
      </c>
      <c r="O181" s="138">
        <v>48158.259999999995</v>
      </c>
      <c r="P181" s="138">
        <v>48413.069999999985</v>
      </c>
      <c r="Q181" s="138">
        <f t="shared" si="5"/>
        <v>563698.85</v>
      </c>
      <c r="R181" s="134"/>
      <c r="S181" s="135"/>
      <c r="T181" s="132"/>
      <c r="U181" s="138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46424.5</v>
      </c>
      <c r="V181" s="134"/>
    </row>
    <row r="182" spans="2:22" x14ac:dyDescent="0.3">
      <c r="B182" s="132"/>
      <c r="C182" s="136">
        <v>51801</v>
      </c>
      <c r="D182" s="137" t="s">
        <v>96</v>
      </c>
      <c r="E182" s="138">
        <v>1433625</v>
      </c>
      <c r="F182" s="138">
        <v>1433625</v>
      </c>
      <c r="G182" s="138">
        <v>1433625</v>
      </c>
      <c r="H182" s="138">
        <v>1433625</v>
      </c>
      <c r="I182" s="138">
        <v>1433625</v>
      </c>
      <c r="J182" s="138">
        <v>1433625</v>
      </c>
      <c r="K182" s="138">
        <v>1433625</v>
      </c>
      <c r="L182" s="138">
        <v>1433625</v>
      </c>
      <c r="M182" s="138">
        <v>1433625</v>
      </c>
      <c r="N182" s="138">
        <v>1433625</v>
      </c>
      <c r="O182" s="138">
        <v>1433625</v>
      </c>
      <c r="P182" s="138">
        <v>1433625</v>
      </c>
      <c r="Q182" s="138">
        <f t="shared" si="5"/>
        <v>17203500</v>
      </c>
      <c r="R182" s="134"/>
      <c r="S182" s="135"/>
      <c r="T182" s="132"/>
      <c r="U182" s="138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1433625</v>
      </c>
      <c r="V182" s="134"/>
    </row>
    <row r="183" spans="2:22" x14ac:dyDescent="0.3">
      <c r="B183" s="132"/>
      <c r="C183" s="136">
        <v>51901</v>
      </c>
      <c r="D183" s="137" t="s">
        <v>97</v>
      </c>
      <c r="E183" s="138">
        <v>38213.9</v>
      </c>
      <c r="F183" s="138">
        <v>38213.9</v>
      </c>
      <c r="G183" s="138">
        <v>38213.9</v>
      </c>
      <c r="H183" s="138">
        <v>38213.9</v>
      </c>
      <c r="I183" s="138">
        <v>38213.9</v>
      </c>
      <c r="J183" s="138">
        <v>38213.740000000005</v>
      </c>
      <c r="K183" s="138">
        <v>43614.59</v>
      </c>
      <c r="L183" s="138">
        <v>43614.55</v>
      </c>
      <c r="M183" s="138">
        <v>46522.869999999995</v>
      </c>
      <c r="N183" s="138">
        <v>46522.85</v>
      </c>
      <c r="O183" s="138">
        <v>46522.85</v>
      </c>
      <c r="P183" s="138">
        <v>46522.82</v>
      </c>
      <c r="Q183" s="138">
        <f t="shared" si="5"/>
        <v>502603.7699999999</v>
      </c>
      <c r="R183" s="134"/>
      <c r="S183" s="135"/>
      <c r="T183" s="132"/>
      <c r="U183" s="138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38213.9</v>
      </c>
      <c r="V183" s="134"/>
    </row>
    <row r="184" spans="2:22" x14ac:dyDescent="0.3">
      <c r="B184" s="132"/>
      <c r="C184" s="136">
        <v>52001</v>
      </c>
      <c r="D184" s="137" t="s">
        <v>98</v>
      </c>
      <c r="E184" s="138">
        <v>165952.31</v>
      </c>
      <c r="F184" s="138">
        <v>165952.31</v>
      </c>
      <c r="G184" s="138">
        <v>145827.23000000001</v>
      </c>
      <c r="H184" s="138">
        <v>207910.56</v>
      </c>
      <c r="I184" s="138">
        <v>157923.56</v>
      </c>
      <c r="J184" s="138">
        <v>143827.23000000001</v>
      </c>
      <c r="K184" s="138">
        <v>378442.23</v>
      </c>
      <c r="L184" s="138">
        <v>270799.20999999996</v>
      </c>
      <c r="M184" s="138">
        <v>234415.19</v>
      </c>
      <c r="N184" s="138">
        <v>183082.54</v>
      </c>
      <c r="O184" s="138">
        <v>182599.54</v>
      </c>
      <c r="P184" s="138">
        <v>161924.99000000002</v>
      </c>
      <c r="Q184" s="138">
        <f t="shared" si="5"/>
        <v>2398656.9</v>
      </c>
      <c r="R184" s="134"/>
      <c r="S184" s="135"/>
      <c r="T184" s="132"/>
      <c r="U184" s="138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165952.31</v>
      </c>
      <c r="V184" s="134"/>
    </row>
    <row r="185" spans="2:22" x14ac:dyDescent="0.3">
      <c r="B185" s="132"/>
      <c r="C185" s="136">
        <v>52301</v>
      </c>
      <c r="D185" s="137" t="s">
        <v>99</v>
      </c>
      <c r="E185" s="138">
        <v>39615.770000000011</v>
      </c>
      <c r="F185" s="138">
        <v>39615.770000000011</v>
      </c>
      <c r="G185" s="138">
        <v>39615.770000000011</v>
      </c>
      <c r="H185" s="138">
        <v>39115.770000000011</v>
      </c>
      <c r="I185" s="138">
        <v>39115.770000000011</v>
      </c>
      <c r="J185" s="138">
        <v>39115.770000000011</v>
      </c>
      <c r="K185" s="138">
        <v>44526.630000000005</v>
      </c>
      <c r="L185" s="138">
        <v>44476.55000000001</v>
      </c>
      <c r="M185" s="138">
        <v>44476.55000000001</v>
      </c>
      <c r="N185" s="138">
        <v>44476.55000000001</v>
      </c>
      <c r="O185" s="138">
        <v>44476.55000000001</v>
      </c>
      <c r="P185" s="138">
        <v>43577.72</v>
      </c>
      <c r="Q185" s="138">
        <f t="shared" si="5"/>
        <v>502205.17000000004</v>
      </c>
      <c r="R185" s="134"/>
      <c r="S185" s="135"/>
      <c r="T185" s="132"/>
      <c r="U185" s="138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39615.770000000011</v>
      </c>
      <c r="V185" s="134"/>
    </row>
    <row r="186" spans="2:22" x14ac:dyDescent="0.3">
      <c r="B186" s="132"/>
      <c r="C186" s="136">
        <v>52401</v>
      </c>
      <c r="D186" s="137" t="s">
        <v>100</v>
      </c>
      <c r="E186" s="138">
        <v>12833.33</v>
      </c>
      <c r="F186" s="138">
        <v>12833.33</v>
      </c>
      <c r="G186" s="138">
        <v>12833.33</v>
      </c>
      <c r="H186" s="138">
        <v>12833.33</v>
      </c>
      <c r="I186" s="138">
        <v>12833.33</v>
      </c>
      <c r="J186" s="138">
        <v>12833.33</v>
      </c>
      <c r="K186" s="138">
        <v>19250</v>
      </c>
      <c r="L186" s="138">
        <v>19250</v>
      </c>
      <c r="M186" s="138">
        <v>19250</v>
      </c>
      <c r="N186" s="138">
        <v>19250</v>
      </c>
      <c r="O186" s="138">
        <v>19250.010000000002</v>
      </c>
      <c r="P186" s="138">
        <v>19250.010000000002</v>
      </c>
      <c r="Q186" s="138">
        <f t="shared" si="5"/>
        <v>192500</v>
      </c>
      <c r="R186" s="134"/>
      <c r="S186" s="135"/>
      <c r="T186" s="132"/>
      <c r="U186" s="138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12833.33</v>
      </c>
      <c r="V186" s="134"/>
    </row>
    <row r="187" spans="2:22" x14ac:dyDescent="0.3">
      <c r="B187" s="132"/>
      <c r="C187" s="136">
        <v>52601</v>
      </c>
      <c r="D187" s="137" t="s">
        <v>101</v>
      </c>
      <c r="E187" s="138">
        <v>58268.67</v>
      </c>
      <c r="F187" s="138">
        <v>41867.67</v>
      </c>
      <c r="G187" s="138">
        <v>605767.67000000004</v>
      </c>
      <c r="H187" s="138">
        <v>40956.67</v>
      </c>
      <c r="I187" s="138">
        <v>39212.67</v>
      </c>
      <c r="J187" s="138">
        <v>36392.67</v>
      </c>
      <c r="K187" s="138">
        <v>890852.28</v>
      </c>
      <c r="L187" s="138">
        <v>45366.67</v>
      </c>
      <c r="M187" s="138">
        <v>40701.67</v>
      </c>
      <c r="N187" s="138">
        <v>40701.67</v>
      </c>
      <c r="O187" s="138">
        <v>35901.67</v>
      </c>
      <c r="P187" s="138">
        <v>33510.020000000004</v>
      </c>
      <c r="Q187" s="138">
        <f t="shared" si="5"/>
        <v>1909500</v>
      </c>
      <c r="R187" s="134"/>
      <c r="S187" s="135"/>
      <c r="T187" s="132"/>
      <c r="U187" s="138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58268.67</v>
      </c>
      <c r="V187" s="134"/>
    </row>
    <row r="188" spans="2:22" x14ac:dyDescent="0.3">
      <c r="B188" s="132"/>
      <c r="C188" s="136">
        <v>60101</v>
      </c>
      <c r="D188" s="137" t="s">
        <v>102</v>
      </c>
      <c r="E188" s="138">
        <v>44840248.399999999</v>
      </c>
      <c r="F188" s="138">
        <v>44698360.859999992</v>
      </c>
      <c r="G188" s="138">
        <v>44700880.859999992</v>
      </c>
      <c r="H188" s="138">
        <v>44698360.859999992</v>
      </c>
      <c r="I188" s="138">
        <v>44699840.839999996</v>
      </c>
      <c r="J188" s="138">
        <v>44698360.839999996</v>
      </c>
      <c r="K188" s="138">
        <v>44868413.359999992</v>
      </c>
      <c r="L188" s="138">
        <v>44868413.219999999</v>
      </c>
      <c r="M188" s="138">
        <v>44868413.199999996</v>
      </c>
      <c r="N188" s="138">
        <v>44868413.109999992</v>
      </c>
      <c r="O188" s="138">
        <v>44868413.199999996</v>
      </c>
      <c r="P188" s="138">
        <v>44868413.240000002</v>
      </c>
      <c r="Q188" s="138">
        <f t="shared" si="5"/>
        <v>537546531.99000001</v>
      </c>
      <c r="R188" s="134"/>
      <c r="S188" s="135"/>
      <c r="T188" s="132"/>
      <c r="U188" s="138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44840248.399999999</v>
      </c>
      <c r="V188" s="134"/>
    </row>
    <row r="189" spans="2:22" x14ac:dyDescent="0.3">
      <c r="B189" s="132"/>
      <c r="C189" s="136">
        <v>60201</v>
      </c>
      <c r="D189" s="137" t="s">
        <v>103</v>
      </c>
      <c r="E189" s="138">
        <v>7321788.5200000014</v>
      </c>
      <c r="F189" s="138">
        <v>28354372.939999983</v>
      </c>
      <c r="G189" s="138">
        <v>29851916.939999983</v>
      </c>
      <c r="H189" s="138">
        <v>31006968.309999984</v>
      </c>
      <c r="I189" s="138">
        <v>30742616.939999983</v>
      </c>
      <c r="J189" s="138">
        <v>31285001.539999984</v>
      </c>
      <c r="K189" s="138">
        <v>35998007.409999996</v>
      </c>
      <c r="L189" s="138">
        <v>35780456.039999999</v>
      </c>
      <c r="M189" s="138">
        <v>35777706.050000004</v>
      </c>
      <c r="N189" s="138">
        <v>35945157.189999998</v>
      </c>
      <c r="O189" s="138">
        <v>35765866.160000011</v>
      </c>
      <c r="P189" s="138">
        <v>49345308.530000009</v>
      </c>
      <c r="Q189" s="138">
        <f t="shared" si="5"/>
        <v>387175166.56999993</v>
      </c>
      <c r="R189" s="134"/>
      <c r="S189" s="135"/>
      <c r="T189" s="132"/>
      <c r="U189" s="138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7321788.5200000014</v>
      </c>
      <c r="V189" s="134"/>
    </row>
    <row r="190" spans="2:22" x14ac:dyDescent="0.3">
      <c r="B190" s="132"/>
      <c r="C190" s="136">
        <v>60301</v>
      </c>
      <c r="D190" s="137" t="s">
        <v>104</v>
      </c>
      <c r="E190" s="138">
        <v>4772752.6000000006</v>
      </c>
      <c r="F190" s="138">
        <v>4043479.89</v>
      </c>
      <c r="G190" s="138">
        <v>3903479.870000001</v>
      </c>
      <c r="H190" s="138">
        <v>3903479.870000001</v>
      </c>
      <c r="I190" s="138">
        <v>3903479.870000001</v>
      </c>
      <c r="J190" s="138">
        <v>3903479.9300000011</v>
      </c>
      <c r="K190" s="138">
        <v>4467856.040000001</v>
      </c>
      <c r="L190" s="138">
        <v>4467856.0200000005</v>
      </c>
      <c r="M190" s="138">
        <v>4467856.040000001</v>
      </c>
      <c r="N190" s="138">
        <v>4467856.040000001</v>
      </c>
      <c r="O190" s="138">
        <v>4467856.040000001</v>
      </c>
      <c r="P190" s="138">
        <v>4467856.4000000004</v>
      </c>
      <c r="Q190" s="138">
        <f t="shared" si="5"/>
        <v>51237288.609999999</v>
      </c>
      <c r="R190" s="134"/>
      <c r="S190" s="135"/>
      <c r="T190" s="132"/>
      <c r="U190" s="138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4772752.6000000006</v>
      </c>
      <c r="V190" s="134"/>
    </row>
    <row r="191" spans="2:22" x14ac:dyDescent="0.3">
      <c r="B191" s="132"/>
      <c r="C191" s="136">
        <v>60501</v>
      </c>
      <c r="D191" s="137" t="s">
        <v>105</v>
      </c>
      <c r="E191" s="138">
        <v>176729.22</v>
      </c>
      <c r="F191" s="138">
        <v>41729.220000000008</v>
      </c>
      <c r="G191" s="138">
        <v>41729.220000000008</v>
      </c>
      <c r="H191" s="138">
        <v>41729.220000000008</v>
      </c>
      <c r="I191" s="138">
        <v>41729.220000000008</v>
      </c>
      <c r="J191" s="138">
        <v>41729.220000000008</v>
      </c>
      <c r="K191" s="138">
        <v>9743729.2200000007</v>
      </c>
      <c r="L191" s="138">
        <v>41729.220000000008</v>
      </c>
      <c r="M191" s="138">
        <v>41729.220000000008</v>
      </c>
      <c r="N191" s="138">
        <v>41729.220000000008</v>
      </c>
      <c r="O191" s="138">
        <v>41729.220000000008</v>
      </c>
      <c r="P191" s="138">
        <v>41729.379999999997</v>
      </c>
      <c r="Q191" s="138">
        <f t="shared" si="5"/>
        <v>10337750.800000004</v>
      </c>
      <c r="R191" s="134"/>
      <c r="S191" s="135"/>
      <c r="T191" s="132"/>
      <c r="U191" s="138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176729.22</v>
      </c>
      <c r="V191" s="134"/>
    </row>
    <row r="192" spans="2:22" x14ac:dyDescent="0.3">
      <c r="B192" s="132"/>
      <c r="C192" s="136">
        <v>60601</v>
      </c>
      <c r="D192" s="137" t="s">
        <v>106</v>
      </c>
      <c r="E192" s="138">
        <v>90771.380000000034</v>
      </c>
      <c r="F192" s="138">
        <v>90771.380000000034</v>
      </c>
      <c r="G192" s="138">
        <v>90771.380000000034</v>
      </c>
      <c r="H192" s="138">
        <v>90771.380000000034</v>
      </c>
      <c r="I192" s="138">
        <v>90771.380000000034</v>
      </c>
      <c r="J192" s="138">
        <v>90775.72000000003</v>
      </c>
      <c r="K192" s="138">
        <v>128111.37000000001</v>
      </c>
      <c r="L192" s="138">
        <v>128111.37000000001</v>
      </c>
      <c r="M192" s="138">
        <v>128111.37000000001</v>
      </c>
      <c r="N192" s="138">
        <v>128111.37000000001</v>
      </c>
      <c r="O192" s="138">
        <v>128111.37000000001</v>
      </c>
      <c r="P192" s="138">
        <v>128111.52999999998</v>
      </c>
      <c r="Q192" s="138">
        <f t="shared" si="5"/>
        <v>1313301.0000000002</v>
      </c>
      <c r="R192" s="134"/>
      <c r="S192" s="135"/>
      <c r="T192" s="132"/>
      <c r="U192" s="138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90771.380000000034</v>
      </c>
      <c r="V192" s="134"/>
    </row>
    <row r="193" spans="2:22" x14ac:dyDescent="0.3">
      <c r="B193" s="132"/>
      <c r="C193" s="136"/>
      <c r="D193" s="137"/>
      <c r="E193" s="138"/>
      <c r="F193" s="138"/>
      <c r="G193" s="138"/>
      <c r="H193" s="138"/>
      <c r="I193" s="138"/>
      <c r="J193" s="138"/>
      <c r="K193" s="138"/>
      <c r="L193" s="138"/>
      <c r="M193" s="138"/>
      <c r="N193" s="138"/>
      <c r="O193" s="138"/>
      <c r="P193" s="138"/>
      <c r="Q193" s="138"/>
      <c r="R193" s="134"/>
      <c r="S193" s="135"/>
      <c r="T193" s="132"/>
      <c r="U193" s="138"/>
      <c r="V193" s="134"/>
    </row>
    <row r="194" spans="2:22" ht="13.5" thickBot="1" x14ac:dyDescent="0.35">
      <c r="B194" s="107"/>
      <c r="C194" s="139"/>
      <c r="D194" s="140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13"/>
      <c r="S194" s="135"/>
      <c r="T194" s="107"/>
      <c r="U194" s="141"/>
      <c r="V194" s="113"/>
    </row>
    <row r="195" spans="2:22" ht="13.5" thickTop="1" x14ac:dyDescent="0.3"/>
  </sheetData>
  <sheetProtection algorithmName="SHA-512" hashValue="NJP1saj0WeDmXvqzXCNfS4503myx3+U+4oLhDeVQ/YIyXJ+tyhWrms5lQ7G/f8RJwmviOGe2CL59YCbOsGX6TQ==" saltValue="UTlq+M+dDFKvUI4zL5A87Q==" spinCount="100000" sheet="1" objects="1" scenarios="1"/>
  <mergeCells count="4">
    <mergeCell ref="E101:Q101"/>
    <mergeCell ref="E4:Q4"/>
    <mergeCell ref="C7:D7"/>
    <mergeCell ref="C104:D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2023</vt:lpstr>
      <vt:lpstr>2023</vt:lpstr>
      <vt:lpstr>'Analitika 2023'!Print_Area</vt:lpstr>
      <vt:lpstr>Pregled!Print_Area</vt:lpstr>
      <vt:lpstr>'Analitika 2023'!Print_Titles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2023-02-27T07:38:35Z</cp:lastPrinted>
  <dcterms:created xsi:type="dcterms:W3CDTF">2023-02-26T18:56:37Z</dcterms:created>
  <dcterms:modified xsi:type="dcterms:W3CDTF">2023-03-02T09:00:08Z</dcterms:modified>
</cp:coreProperties>
</file>