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wner\Desktop\Za slanje\Mjesecni\"/>
    </mc:Choice>
  </mc:AlternateContent>
  <workbookProtection workbookAlgorithmName="SHA-512" workbookHashValue="3AEEkSqq9q2ow/Aln7dY+l4r0SfP9AwEwgkLYFDdfZdTZtr7PSqoX+8GBD+bhsQPl08kIgqo1y6cIQkYPsk3CA==" workbookSaltValue="7BWzdfY2mx2cV7a5rOM6sw==" workbookSpinCount="100000" lockStructure="1"/>
  <bookViews>
    <workbookView xWindow="0" yWindow="0" windowWidth="28800" windowHeight="10125" firstSheet="1" activeTab="1"/>
  </bookViews>
  <sheets>
    <sheet name="Master" sheetId="4" state="hidden" r:id="rId1"/>
    <sheet name="Pregled" sheetId="2" r:id="rId2"/>
    <sheet name="Analitika 2024" sheetId="3" r:id="rId3"/>
    <sheet name="2024" sheetId="1" r:id="rId4"/>
  </sheets>
  <externalReferences>
    <externalReference r:id="rId5"/>
    <externalReference r:id="rId6"/>
  </externalReferences>
  <definedNames>
    <definedName name="_xlnm.Print_Area" localSheetId="2">'Analitika 2024'!$B$3:$Q$106</definedName>
    <definedName name="_xlnm.Print_Area" localSheetId="1">Pregled!$B$1:$U$30</definedName>
    <definedName name="_xlnm.Print_Titles" localSheetId="2">'Analitika 2024'!$3:$7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95" i="1" l="1"/>
  <c r="Q96" i="1"/>
  <c r="Q97" i="1"/>
  <c r="Q98" i="1"/>
  <c r="Q99" i="1"/>
  <c r="Q100" i="1"/>
  <c r="Q101" i="1"/>
  <c r="Q102" i="1"/>
  <c r="Q103" i="1"/>
  <c r="Q104" i="1"/>
  <c r="Q117" i="1" l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204" i="1"/>
  <c r="Q205" i="1"/>
  <c r="Q206" i="1"/>
  <c r="Q207" i="1"/>
  <c r="Q208" i="1"/>
  <c r="Q209" i="1"/>
  <c r="Q210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C6" i="4" l="1"/>
  <c r="F9" i="4"/>
  <c r="F15" i="4" s="1"/>
  <c r="D4" i="4"/>
  <c r="Q116" i="1"/>
  <c r="Q115" i="1"/>
  <c r="Q114" i="1"/>
  <c r="P113" i="1"/>
  <c r="O113" i="1"/>
  <c r="N113" i="1"/>
  <c r="M113" i="1"/>
  <c r="L113" i="1"/>
  <c r="K113" i="1"/>
  <c r="J113" i="1"/>
  <c r="I113" i="1"/>
  <c r="H113" i="1"/>
  <c r="G113" i="1"/>
  <c r="F113" i="1"/>
  <c r="E113" i="1"/>
  <c r="Q18" i="1"/>
  <c r="Q17" i="1"/>
  <c r="Q16" i="1"/>
  <c r="Q15" i="1"/>
  <c r="Q14" i="1"/>
  <c r="Q13" i="1"/>
  <c r="Q12" i="1"/>
  <c r="Q11" i="1"/>
  <c r="Q10" i="1"/>
  <c r="Q9" i="1"/>
  <c r="Q8" i="1"/>
  <c r="P7" i="1"/>
  <c r="O7" i="1"/>
  <c r="U207" i="1" l="1"/>
  <c r="E102" i="3" s="1"/>
  <c r="U100" i="1"/>
  <c r="F101" i="3" s="1"/>
  <c r="U104" i="1"/>
  <c r="F105" i="3" s="1"/>
  <c r="U206" i="1"/>
  <c r="E101" i="3" s="1"/>
  <c r="U210" i="1"/>
  <c r="E105" i="3" s="1"/>
  <c r="U103" i="1"/>
  <c r="F104" i="3" s="1"/>
  <c r="U208" i="1"/>
  <c r="E103" i="3" s="1"/>
  <c r="U101" i="1"/>
  <c r="F102" i="3" s="1"/>
  <c r="U205" i="1"/>
  <c r="E100" i="3" s="1"/>
  <c r="U209" i="1"/>
  <c r="E104" i="3" s="1"/>
  <c r="U102" i="1"/>
  <c r="F103" i="3" s="1"/>
  <c r="U99" i="1"/>
  <c r="F100" i="3" s="1"/>
  <c r="U95" i="1"/>
  <c r="F96" i="3" s="1"/>
  <c r="U91" i="1"/>
  <c r="F92" i="3" s="1"/>
  <c r="U86" i="1"/>
  <c r="F87" i="3" s="1"/>
  <c r="U82" i="1"/>
  <c r="F83" i="3" s="1"/>
  <c r="U78" i="1"/>
  <c r="F79" i="3" s="1"/>
  <c r="U74" i="1"/>
  <c r="F75" i="3" s="1"/>
  <c r="U70" i="1"/>
  <c r="F71" i="3" s="1"/>
  <c r="U66" i="1"/>
  <c r="F67" i="3" s="1"/>
  <c r="U62" i="1"/>
  <c r="F63" i="3" s="1"/>
  <c r="U58" i="1"/>
  <c r="F59" i="3" s="1"/>
  <c r="U54" i="1"/>
  <c r="F55" i="3" s="1"/>
  <c r="U50" i="1"/>
  <c r="F51" i="3" s="1"/>
  <c r="U46" i="1"/>
  <c r="F47" i="3" s="1"/>
  <c r="U42" i="1"/>
  <c r="F43" i="3" s="1"/>
  <c r="U38" i="1"/>
  <c r="F39" i="3" s="1"/>
  <c r="U34" i="1"/>
  <c r="F35" i="3" s="1"/>
  <c r="U30" i="1"/>
  <c r="F31" i="3" s="1"/>
  <c r="U26" i="1"/>
  <c r="F27" i="3" s="1"/>
  <c r="U22" i="1"/>
  <c r="F23" i="3" s="1"/>
  <c r="U18" i="1"/>
  <c r="F19" i="3" s="1"/>
  <c r="U14" i="1"/>
  <c r="F15" i="3" s="1"/>
  <c r="U10" i="1"/>
  <c r="F11" i="3" s="1"/>
  <c r="U204" i="1"/>
  <c r="E99" i="3" s="1"/>
  <c r="U200" i="1"/>
  <c r="E95" i="3" s="1"/>
  <c r="U196" i="1"/>
  <c r="E91" i="3" s="1"/>
  <c r="U192" i="1"/>
  <c r="E87" i="3" s="1"/>
  <c r="U188" i="1"/>
  <c r="E83" i="3" s="1"/>
  <c r="U184" i="1"/>
  <c r="E79" i="3" s="1"/>
  <c r="U180" i="1"/>
  <c r="E75" i="3" s="1"/>
  <c r="U176" i="1"/>
  <c r="E71" i="3" s="1"/>
  <c r="U172" i="1"/>
  <c r="E67" i="3" s="1"/>
  <c r="U168" i="1"/>
  <c r="E63" i="3" s="1"/>
  <c r="U164" i="1"/>
  <c r="E59" i="3" s="1"/>
  <c r="U160" i="1"/>
  <c r="E55" i="3" s="1"/>
  <c r="U156" i="1"/>
  <c r="E51" i="3" s="1"/>
  <c r="U152" i="1"/>
  <c r="E47" i="3" s="1"/>
  <c r="U148" i="1"/>
  <c r="E43" i="3" s="1"/>
  <c r="U144" i="1"/>
  <c r="E39" i="3" s="1"/>
  <c r="U140" i="1"/>
  <c r="E35" i="3" s="1"/>
  <c r="U136" i="1"/>
  <c r="E31" i="3" s="1"/>
  <c r="U132" i="1"/>
  <c r="E27" i="3" s="1"/>
  <c r="U128" i="1"/>
  <c r="E23" i="3" s="1"/>
  <c r="U124" i="1"/>
  <c r="E19" i="3" s="1"/>
  <c r="U120" i="1"/>
  <c r="E15" i="3" s="1"/>
  <c r="U116" i="1"/>
  <c r="E11" i="3" s="1"/>
  <c r="U98" i="1"/>
  <c r="F99" i="3" s="1"/>
  <c r="U94" i="1"/>
  <c r="U89" i="1"/>
  <c r="F90" i="3" s="1"/>
  <c r="U85" i="1"/>
  <c r="F86" i="3" s="1"/>
  <c r="U81" i="1"/>
  <c r="F82" i="3" s="1"/>
  <c r="U77" i="1"/>
  <c r="F78" i="3" s="1"/>
  <c r="U73" i="1"/>
  <c r="F74" i="3" s="1"/>
  <c r="U69" i="1"/>
  <c r="F70" i="3" s="1"/>
  <c r="U65" i="1"/>
  <c r="F66" i="3" s="1"/>
  <c r="U61" i="1"/>
  <c r="F62" i="3" s="1"/>
  <c r="U57" i="1"/>
  <c r="F58" i="3" s="1"/>
  <c r="U53" i="1"/>
  <c r="F54" i="3" s="1"/>
  <c r="U49" i="1"/>
  <c r="F50" i="3" s="1"/>
  <c r="U45" i="1"/>
  <c r="F46" i="3" s="1"/>
  <c r="U41" i="1"/>
  <c r="F42" i="3" s="1"/>
  <c r="U37" i="1"/>
  <c r="F38" i="3" s="1"/>
  <c r="U33" i="1"/>
  <c r="F34" i="3" s="1"/>
  <c r="U29" i="1"/>
  <c r="F30" i="3" s="1"/>
  <c r="U25" i="1"/>
  <c r="F26" i="3" s="1"/>
  <c r="U21" i="1"/>
  <c r="F22" i="3" s="1"/>
  <c r="U17" i="1"/>
  <c r="F18" i="3" s="1"/>
  <c r="U13" i="1"/>
  <c r="F14" i="3" s="1"/>
  <c r="U9" i="1"/>
  <c r="F10" i="3" s="1"/>
  <c r="U203" i="1"/>
  <c r="E98" i="3" s="1"/>
  <c r="U199" i="1"/>
  <c r="E94" i="3" s="1"/>
  <c r="U195" i="1"/>
  <c r="E90" i="3" s="1"/>
  <c r="U191" i="1"/>
  <c r="E86" i="3" s="1"/>
  <c r="U187" i="1"/>
  <c r="E82" i="3" s="1"/>
  <c r="U183" i="1"/>
  <c r="E78" i="3" s="1"/>
  <c r="U179" i="1"/>
  <c r="E74" i="3" s="1"/>
  <c r="U175" i="1"/>
  <c r="E70" i="3" s="1"/>
  <c r="U171" i="1"/>
  <c r="E66" i="3" s="1"/>
  <c r="U167" i="1"/>
  <c r="E62" i="3" s="1"/>
  <c r="U163" i="1"/>
  <c r="E58" i="3" s="1"/>
  <c r="U159" i="1"/>
  <c r="E54" i="3" s="1"/>
  <c r="U155" i="1"/>
  <c r="E50" i="3" s="1"/>
  <c r="U151" i="1"/>
  <c r="E46" i="3" s="1"/>
  <c r="U147" i="1"/>
  <c r="E42" i="3" s="1"/>
  <c r="U143" i="1"/>
  <c r="E38" i="3" s="1"/>
  <c r="U139" i="1"/>
  <c r="E34" i="3" s="1"/>
  <c r="U135" i="1"/>
  <c r="E30" i="3" s="1"/>
  <c r="U131" i="1"/>
  <c r="E26" i="3" s="1"/>
  <c r="U127" i="1"/>
  <c r="E22" i="3" s="1"/>
  <c r="U123" i="1"/>
  <c r="E18" i="3" s="1"/>
  <c r="U119" i="1"/>
  <c r="E14" i="3" s="1"/>
  <c r="U115" i="1"/>
  <c r="E10" i="3" s="1"/>
  <c r="U97" i="1"/>
  <c r="F98" i="3" s="1"/>
  <c r="U93" i="1"/>
  <c r="U88" i="1"/>
  <c r="F89" i="3" s="1"/>
  <c r="U84" i="1"/>
  <c r="F85" i="3" s="1"/>
  <c r="U80" i="1"/>
  <c r="F81" i="3" s="1"/>
  <c r="U76" i="1"/>
  <c r="F77" i="3" s="1"/>
  <c r="U72" i="1"/>
  <c r="F73" i="3" s="1"/>
  <c r="U68" i="1"/>
  <c r="F69" i="3" s="1"/>
  <c r="U64" i="1"/>
  <c r="F65" i="3" s="1"/>
  <c r="U60" i="1"/>
  <c r="F61" i="3" s="1"/>
  <c r="U56" i="1"/>
  <c r="F57" i="3" s="1"/>
  <c r="U52" i="1"/>
  <c r="F53" i="3" s="1"/>
  <c r="U48" i="1"/>
  <c r="F49" i="3" s="1"/>
  <c r="U44" i="1"/>
  <c r="F45" i="3" s="1"/>
  <c r="U40" i="1"/>
  <c r="F41" i="3" s="1"/>
  <c r="U36" i="1"/>
  <c r="F37" i="3" s="1"/>
  <c r="U32" i="1"/>
  <c r="F33" i="3" s="1"/>
  <c r="U28" i="1"/>
  <c r="F29" i="3" s="1"/>
  <c r="U24" i="1"/>
  <c r="F25" i="3" s="1"/>
  <c r="U20" i="1"/>
  <c r="F21" i="3" s="1"/>
  <c r="U16" i="1"/>
  <c r="F17" i="3" s="1"/>
  <c r="U12" i="1"/>
  <c r="F13" i="3" s="1"/>
  <c r="U8" i="1"/>
  <c r="F9" i="3" s="1"/>
  <c r="U202" i="1"/>
  <c r="E97" i="3" s="1"/>
  <c r="U198" i="1"/>
  <c r="E93" i="3" s="1"/>
  <c r="U194" i="1"/>
  <c r="E89" i="3" s="1"/>
  <c r="U190" i="1"/>
  <c r="E85" i="3" s="1"/>
  <c r="U186" i="1"/>
  <c r="E81" i="3" s="1"/>
  <c r="U182" i="1"/>
  <c r="E77" i="3" s="1"/>
  <c r="U178" i="1"/>
  <c r="E73" i="3" s="1"/>
  <c r="U174" i="1"/>
  <c r="E69" i="3" s="1"/>
  <c r="U170" i="1"/>
  <c r="E65" i="3" s="1"/>
  <c r="U166" i="1"/>
  <c r="E61" i="3" s="1"/>
  <c r="U162" i="1"/>
  <c r="E57" i="3" s="1"/>
  <c r="U158" i="1"/>
  <c r="E53" i="3" s="1"/>
  <c r="U154" i="1"/>
  <c r="E49" i="3" s="1"/>
  <c r="U150" i="1"/>
  <c r="E45" i="3" s="1"/>
  <c r="U146" i="1"/>
  <c r="E41" i="3" s="1"/>
  <c r="U142" i="1"/>
  <c r="E37" i="3" s="1"/>
  <c r="U138" i="1"/>
  <c r="E33" i="3" s="1"/>
  <c r="U134" i="1"/>
  <c r="E29" i="3" s="1"/>
  <c r="U130" i="1"/>
  <c r="E25" i="3" s="1"/>
  <c r="U126" i="1"/>
  <c r="E21" i="3" s="1"/>
  <c r="U122" i="1"/>
  <c r="E17" i="3" s="1"/>
  <c r="U118" i="1"/>
  <c r="E13" i="3" s="1"/>
  <c r="U96" i="1"/>
  <c r="F97" i="3" s="1"/>
  <c r="U92" i="1"/>
  <c r="F93" i="3" s="1"/>
  <c r="U87" i="1"/>
  <c r="F88" i="3" s="1"/>
  <c r="U83" i="1"/>
  <c r="F84" i="3" s="1"/>
  <c r="U79" i="1"/>
  <c r="F80" i="3" s="1"/>
  <c r="U75" i="1"/>
  <c r="F76" i="3" s="1"/>
  <c r="U71" i="1"/>
  <c r="F72" i="3" s="1"/>
  <c r="U67" i="1"/>
  <c r="F68" i="3" s="1"/>
  <c r="U63" i="1"/>
  <c r="F64" i="3" s="1"/>
  <c r="U59" i="1"/>
  <c r="F60" i="3" s="1"/>
  <c r="U55" i="1"/>
  <c r="F56" i="3" s="1"/>
  <c r="U51" i="1"/>
  <c r="F52" i="3" s="1"/>
  <c r="U47" i="1"/>
  <c r="F48" i="3" s="1"/>
  <c r="U43" i="1"/>
  <c r="F44" i="3" s="1"/>
  <c r="U39" i="1"/>
  <c r="F40" i="3" s="1"/>
  <c r="U35" i="1"/>
  <c r="F36" i="3" s="1"/>
  <c r="U31" i="1"/>
  <c r="F32" i="3" s="1"/>
  <c r="U27" i="1"/>
  <c r="F28" i="3" s="1"/>
  <c r="U23" i="1"/>
  <c r="F24" i="3" s="1"/>
  <c r="U19" i="1"/>
  <c r="F20" i="3" s="1"/>
  <c r="U15" i="1"/>
  <c r="F16" i="3" s="1"/>
  <c r="U11" i="1"/>
  <c r="F12" i="3" s="1"/>
  <c r="U201" i="1"/>
  <c r="E96" i="3" s="1"/>
  <c r="U197" i="1"/>
  <c r="E92" i="3" s="1"/>
  <c r="U193" i="1"/>
  <c r="E88" i="3" s="1"/>
  <c r="U189" i="1"/>
  <c r="E84" i="3" s="1"/>
  <c r="U185" i="1"/>
  <c r="E80" i="3" s="1"/>
  <c r="U181" i="1"/>
  <c r="E76" i="3" s="1"/>
  <c r="U177" i="1"/>
  <c r="E72" i="3" s="1"/>
  <c r="U173" i="1"/>
  <c r="E68" i="3" s="1"/>
  <c r="U169" i="1"/>
  <c r="E64" i="3" s="1"/>
  <c r="U165" i="1"/>
  <c r="E60" i="3" s="1"/>
  <c r="U161" i="1"/>
  <c r="E56" i="3" s="1"/>
  <c r="U157" i="1"/>
  <c r="E52" i="3" s="1"/>
  <c r="U153" i="1"/>
  <c r="E48" i="3" s="1"/>
  <c r="U149" i="1"/>
  <c r="E44" i="3" s="1"/>
  <c r="U145" i="1"/>
  <c r="E40" i="3" s="1"/>
  <c r="U141" i="1"/>
  <c r="E36" i="3" s="1"/>
  <c r="U137" i="1"/>
  <c r="E32" i="3" s="1"/>
  <c r="U133" i="1"/>
  <c r="E28" i="3" s="1"/>
  <c r="U129" i="1"/>
  <c r="E24" i="3" s="1"/>
  <c r="U125" i="1"/>
  <c r="E20" i="3" s="1"/>
  <c r="U121" i="1"/>
  <c r="E16" i="3" s="1"/>
  <c r="U117" i="1"/>
  <c r="E12" i="3" s="1"/>
  <c r="L4" i="3"/>
  <c r="K19" i="3" s="1"/>
  <c r="U90" i="1"/>
  <c r="F91" i="3" s="1"/>
  <c r="U114" i="1"/>
  <c r="E9" i="3" s="1"/>
  <c r="K62" i="3"/>
  <c r="L39" i="3"/>
  <c r="L87" i="3"/>
  <c r="N87" i="3" s="1"/>
  <c r="K50" i="3"/>
  <c r="L27" i="3"/>
  <c r="N27" i="3" s="1"/>
  <c r="L47" i="3"/>
  <c r="N47" i="3" s="1"/>
  <c r="K27" i="3"/>
  <c r="L35" i="3"/>
  <c r="L45" i="3"/>
  <c r="N45" i="3" s="1"/>
  <c r="L23" i="3"/>
  <c r="N23" i="3" s="1"/>
  <c r="L68" i="3"/>
  <c r="N68" i="3" s="1"/>
  <c r="K23" i="3"/>
  <c r="K65" i="3"/>
  <c r="K43" i="3"/>
  <c r="K64" i="3"/>
  <c r="L41" i="3"/>
  <c r="N41" i="3" s="1"/>
  <c r="L19" i="3"/>
  <c r="N19" i="3" s="1"/>
  <c r="K47" i="3"/>
  <c r="K60" i="3"/>
  <c r="L75" i="3"/>
  <c r="K24" i="3"/>
  <c r="K40" i="3"/>
  <c r="K51" i="3"/>
  <c r="K72" i="3"/>
  <c r="L84" i="3"/>
  <c r="K17" i="3"/>
  <c r="L32" i="3"/>
  <c r="N32" i="3" s="1"/>
  <c r="L40" i="3"/>
  <c r="N40" i="3" s="1"/>
  <c r="K48" i="3"/>
  <c r="L63" i="3"/>
  <c r="N63" i="3" s="1"/>
  <c r="L69" i="3"/>
  <c r="N69" i="3" s="1"/>
  <c r="K76" i="3"/>
  <c r="K92" i="3"/>
  <c r="L71" i="3"/>
  <c r="N71" i="3" s="1"/>
  <c r="K91" i="3"/>
  <c r="L60" i="3"/>
  <c r="L91" i="3"/>
  <c r="N91" i="3" s="1"/>
  <c r="L17" i="3"/>
  <c r="K25" i="3"/>
  <c r="K33" i="3"/>
  <c r="K41" i="3"/>
  <c r="L48" i="3"/>
  <c r="K58" i="3"/>
  <c r="K67" i="3"/>
  <c r="L76" i="3"/>
  <c r="L81" i="3"/>
  <c r="L88" i="3"/>
  <c r="L67" i="3"/>
  <c r="N67" i="3" s="1"/>
  <c r="L73" i="3"/>
  <c r="N73" i="3" s="1"/>
  <c r="K82" i="3"/>
  <c r="K89" i="3"/>
  <c r="L10" i="3"/>
  <c r="N10" i="3" s="1"/>
  <c r="K18" i="3"/>
  <c r="K26" i="3"/>
  <c r="K34" i="3"/>
  <c r="K42" i="3"/>
  <c r="K49" i="3"/>
  <c r="K55" i="3"/>
  <c r="L64" i="3"/>
  <c r="K74" i="3"/>
  <c r="K79" i="3"/>
  <c r="L86" i="3"/>
  <c r="N86" i="3" s="1"/>
  <c r="L93" i="3"/>
  <c r="K15" i="3"/>
  <c r="L22" i="3"/>
  <c r="N22" i="3" s="1"/>
  <c r="L30" i="3"/>
  <c r="N30" i="3" s="1"/>
  <c r="L38" i="3"/>
  <c r="L46" i="3"/>
  <c r="N46" i="3" s="1"/>
  <c r="L55" i="3"/>
  <c r="N55" i="3" s="1"/>
  <c r="K68" i="3"/>
  <c r="L77" i="3"/>
  <c r="K83" i="3"/>
  <c r="K90" i="3"/>
  <c r="F16" i="4"/>
  <c r="F10" i="4"/>
  <c r="F19" i="4"/>
  <c r="F12" i="4"/>
  <c r="F20" i="4"/>
  <c r="F17" i="4"/>
  <c r="F11" i="4"/>
  <c r="F13" i="4"/>
  <c r="D6" i="4"/>
  <c r="F4" i="3" s="1"/>
  <c r="F18" i="4"/>
  <c r="F14" i="4"/>
  <c r="Q113" i="1"/>
  <c r="Q7" i="1"/>
  <c r="G103" i="3" l="1"/>
  <c r="H103" i="3"/>
  <c r="I103" i="3"/>
  <c r="J103" i="3" s="1"/>
  <c r="K28" i="3"/>
  <c r="O28" i="3" s="1"/>
  <c r="P28" i="3" s="1"/>
  <c r="K85" i="3"/>
  <c r="K54" i="3"/>
  <c r="L24" i="3"/>
  <c r="M24" i="3" s="1"/>
  <c r="K63" i="3"/>
  <c r="M63" i="3" s="1"/>
  <c r="L12" i="3"/>
  <c r="L15" i="3"/>
  <c r="O15" i="3" s="1"/>
  <c r="P15" i="3" s="1"/>
  <c r="L21" i="3"/>
  <c r="N21" i="3" s="1"/>
  <c r="L43" i="3"/>
  <c r="M43" i="3" s="1"/>
  <c r="K71" i="3"/>
  <c r="L83" i="3"/>
  <c r="N83" i="3" s="1"/>
  <c r="H104" i="3"/>
  <c r="I104" i="3"/>
  <c r="J104" i="3" s="1"/>
  <c r="G104" i="3"/>
  <c r="H101" i="3"/>
  <c r="I101" i="3"/>
  <c r="J101" i="3" s="1"/>
  <c r="G101" i="3"/>
  <c r="G102" i="3"/>
  <c r="H102" i="3"/>
  <c r="I102" i="3"/>
  <c r="J102" i="3" s="1"/>
  <c r="F95" i="3"/>
  <c r="H95" i="3" s="1"/>
  <c r="F94" i="3"/>
  <c r="G94" i="3" s="1"/>
  <c r="L100" i="3"/>
  <c r="K101" i="3"/>
  <c r="L102" i="3"/>
  <c r="K103" i="3"/>
  <c r="L104" i="3"/>
  <c r="K100" i="3"/>
  <c r="L101" i="3"/>
  <c r="K102" i="3"/>
  <c r="L103" i="3"/>
  <c r="K104" i="3"/>
  <c r="L90" i="3"/>
  <c r="N90" i="3" s="1"/>
  <c r="L50" i="3"/>
  <c r="N50" i="3" s="1"/>
  <c r="L29" i="3"/>
  <c r="N29" i="3" s="1"/>
  <c r="K9" i="3"/>
  <c r="L61" i="3"/>
  <c r="N61" i="3" s="1"/>
  <c r="K39" i="3"/>
  <c r="O39" i="3" s="1"/>
  <c r="P39" i="3" s="1"/>
  <c r="K16" i="3"/>
  <c r="L58" i="3"/>
  <c r="N58" i="3" s="1"/>
  <c r="L37" i="3"/>
  <c r="N37" i="3" s="1"/>
  <c r="K75" i="3"/>
  <c r="O75" i="3" s="1"/>
  <c r="P75" i="3" s="1"/>
  <c r="K14" i="3"/>
  <c r="K56" i="3"/>
  <c r="K35" i="3"/>
  <c r="M35" i="3" s="1"/>
  <c r="K12" i="3"/>
  <c r="O12" i="3" s="1"/>
  <c r="P12" i="3" s="1"/>
  <c r="L53" i="3"/>
  <c r="N53" i="3" s="1"/>
  <c r="L33" i="3"/>
  <c r="N33" i="3" s="1"/>
  <c r="L11" i="3"/>
  <c r="N11" i="3" s="1"/>
  <c r="K53" i="3"/>
  <c r="L31" i="3"/>
  <c r="K10" i="3"/>
  <c r="M10" i="3" s="1"/>
  <c r="K52" i="3"/>
  <c r="K31" i="3"/>
  <c r="L9" i="3"/>
  <c r="N9" i="3" s="1"/>
  <c r="L56" i="3"/>
  <c r="N56" i="3" s="1"/>
  <c r="L25" i="3"/>
  <c r="N25" i="3" s="1"/>
  <c r="L62" i="3"/>
  <c r="N62" i="3" s="1"/>
  <c r="K80" i="3"/>
  <c r="K20" i="3"/>
  <c r="K32" i="3"/>
  <c r="O32" i="3" s="1"/>
  <c r="P32" i="3" s="1"/>
  <c r="K44" i="3"/>
  <c r="K57" i="3"/>
  <c r="K66" i="3"/>
  <c r="L80" i="3"/>
  <c r="N80" i="3" s="1"/>
  <c r="K13" i="3"/>
  <c r="L20" i="3"/>
  <c r="N20" i="3" s="1"/>
  <c r="L28" i="3"/>
  <c r="N28" i="3" s="1"/>
  <c r="L36" i="3"/>
  <c r="M36" i="3" s="1"/>
  <c r="L44" i="3"/>
  <c r="O44" i="3" s="1"/>
  <c r="P44" i="3" s="1"/>
  <c r="L51" i="3"/>
  <c r="N51" i="3" s="1"/>
  <c r="L57" i="3"/>
  <c r="N57" i="3" s="1"/>
  <c r="L66" i="3"/>
  <c r="N66" i="3" s="1"/>
  <c r="L72" i="3"/>
  <c r="N72" i="3" s="1"/>
  <c r="K81" i="3"/>
  <c r="M81" i="3" s="1"/>
  <c r="K88" i="3"/>
  <c r="M88" i="3" s="1"/>
  <c r="L65" i="3"/>
  <c r="N65" i="3" s="1"/>
  <c r="K84" i="3"/>
  <c r="O84" i="3" s="1"/>
  <c r="P84" i="3" s="1"/>
  <c r="L16" i="3"/>
  <c r="N16" i="3" s="1"/>
  <c r="K36" i="3"/>
  <c r="K69" i="3"/>
  <c r="O69" i="3" s="1"/>
  <c r="P69" i="3" s="1"/>
  <c r="L13" i="3"/>
  <c r="N13" i="3" s="1"/>
  <c r="K21" i="3"/>
  <c r="K29" i="3"/>
  <c r="K37" i="3"/>
  <c r="K45" i="3"/>
  <c r="O45" i="3" s="1"/>
  <c r="P45" i="3" s="1"/>
  <c r="L54" i="3"/>
  <c r="N54" i="3" s="1"/>
  <c r="K61" i="3"/>
  <c r="K73" i="3"/>
  <c r="O73" i="3" s="1"/>
  <c r="P73" i="3" s="1"/>
  <c r="K78" i="3"/>
  <c r="L85" i="3"/>
  <c r="M85" i="3" s="1"/>
  <c r="L92" i="3"/>
  <c r="N92" i="3" s="1"/>
  <c r="K70" i="3"/>
  <c r="O70" i="3" s="1"/>
  <c r="P70" i="3" s="1"/>
  <c r="L78" i="3"/>
  <c r="M78" i="3" s="1"/>
  <c r="K86" i="3"/>
  <c r="M86" i="3" s="1"/>
  <c r="K93" i="3"/>
  <c r="M93" i="3" s="1"/>
  <c r="L14" i="3"/>
  <c r="N14" i="3" s="1"/>
  <c r="K22" i="3"/>
  <c r="M22" i="3" s="1"/>
  <c r="K30" i="3"/>
  <c r="M30" i="3" s="1"/>
  <c r="K38" i="3"/>
  <c r="M38" i="3" s="1"/>
  <c r="K46" i="3"/>
  <c r="M46" i="3" s="1"/>
  <c r="L52" i="3"/>
  <c r="N52" i="3" s="1"/>
  <c r="K59" i="3"/>
  <c r="L70" i="3"/>
  <c r="N70" i="3" s="1"/>
  <c r="K77" i="3"/>
  <c r="O77" i="3" s="1"/>
  <c r="P77" i="3" s="1"/>
  <c r="L82" i="3"/>
  <c r="N82" i="3" s="1"/>
  <c r="L89" i="3"/>
  <c r="O89" i="3" s="1"/>
  <c r="P89" i="3" s="1"/>
  <c r="K11" i="3"/>
  <c r="L18" i="3"/>
  <c r="N18" i="3" s="1"/>
  <c r="L26" i="3"/>
  <c r="N26" i="3" s="1"/>
  <c r="L34" i="3"/>
  <c r="M34" i="3" s="1"/>
  <c r="L42" i="3"/>
  <c r="O42" i="3" s="1"/>
  <c r="P42" i="3" s="1"/>
  <c r="L49" i="3"/>
  <c r="N49" i="3" s="1"/>
  <c r="L59" i="3"/>
  <c r="N59" i="3" s="1"/>
  <c r="L74" i="3"/>
  <c r="N74" i="3" s="1"/>
  <c r="L79" i="3"/>
  <c r="N79" i="3" s="1"/>
  <c r="K87" i="3"/>
  <c r="O87" i="3" s="1"/>
  <c r="P87" i="3" s="1"/>
  <c r="H105" i="3"/>
  <c r="H99" i="3"/>
  <c r="I99" i="3"/>
  <c r="J99" i="3" s="1"/>
  <c r="G99" i="3"/>
  <c r="H97" i="3"/>
  <c r="I97" i="3"/>
  <c r="J97" i="3" s="1"/>
  <c r="G97" i="3"/>
  <c r="H96" i="3"/>
  <c r="G96" i="3"/>
  <c r="I96" i="3"/>
  <c r="J96" i="3" s="1"/>
  <c r="H98" i="3"/>
  <c r="I98" i="3"/>
  <c r="J98" i="3" s="1"/>
  <c r="G98" i="3"/>
  <c r="O81" i="3"/>
  <c r="P81" i="3" s="1"/>
  <c r="I105" i="3"/>
  <c r="J105" i="3" s="1"/>
  <c r="G105" i="3"/>
  <c r="J10" i="2"/>
  <c r="M10" i="2" s="1"/>
  <c r="L99" i="3"/>
  <c r="L97" i="3"/>
  <c r="L95" i="3"/>
  <c r="K98" i="3"/>
  <c r="K96" i="3"/>
  <c r="K99" i="3"/>
  <c r="K97" i="3"/>
  <c r="K95" i="3"/>
  <c r="L105" i="3"/>
  <c r="L98" i="3"/>
  <c r="L96" i="3"/>
  <c r="L94" i="3"/>
  <c r="K105" i="3"/>
  <c r="K94" i="3"/>
  <c r="M54" i="3"/>
  <c r="O47" i="3"/>
  <c r="P47" i="3" s="1"/>
  <c r="O50" i="3"/>
  <c r="P50" i="3" s="1"/>
  <c r="M41" i="3"/>
  <c r="M23" i="3"/>
  <c r="M47" i="3"/>
  <c r="N39" i="3"/>
  <c r="M19" i="3"/>
  <c r="O30" i="3"/>
  <c r="P30" i="3" s="1"/>
  <c r="O23" i="3"/>
  <c r="P23" i="3" s="1"/>
  <c r="M48" i="3"/>
  <c r="M15" i="3"/>
  <c r="M76" i="3"/>
  <c r="O38" i="3"/>
  <c r="P38" i="3" s="1"/>
  <c r="M64" i="3"/>
  <c r="O24" i="3"/>
  <c r="P24" i="3" s="1"/>
  <c r="N12" i="3"/>
  <c r="N31" i="3"/>
  <c r="O29" i="3"/>
  <c r="P29" i="3" s="1"/>
  <c r="M42" i="3"/>
  <c r="N42" i="3"/>
  <c r="M55" i="3"/>
  <c r="O27" i="3"/>
  <c r="P27" i="3" s="1"/>
  <c r="O41" i="3"/>
  <c r="P41" i="3" s="1"/>
  <c r="O17" i="3"/>
  <c r="P17" i="3" s="1"/>
  <c r="M71" i="3"/>
  <c r="M83" i="3"/>
  <c r="M27" i="3"/>
  <c r="N81" i="3"/>
  <c r="O68" i="3"/>
  <c r="P68" i="3" s="1"/>
  <c r="M91" i="3"/>
  <c r="N38" i="3"/>
  <c r="N35" i="3"/>
  <c r="M17" i="3"/>
  <c r="M68" i="3"/>
  <c r="N15" i="3"/>
  <c r="O19" i="3"/>
  <c r="P19" i="3" s="1"/>
  <c r="O91" i="3"/>
  <c r="P91" i="3" s="1"/>
  <c r="N24" i="3"/>
  <c r="O67" i="3"/>
  <c r="P67" i="3" s="1"/>
  <c r="N17" i="3"/>
  <c r="O79" i="3"/>
  <c r="P79" i="3" s="1"/>
  <c r="N60" i="3"/>
  <c r="O60" i="3"/>
  <c r="P60" i="3" s="1"/>
  <c r="O55" i="3"/>
  <c r="P55" i="3" s="1"/>
  <c r="M89" i="3"/>
  <c r="M92" i="3"/>
  <c r="M60" i="3"/>
  <c r="M67" i="3"/>
  <c r="O88" i="3"/>
  <c r="P88" i="3" s="1"/>
  <c r="N48" i="3"/>
  <c r="O48" i="3"/>
  <c r="P48" i="3" s="1"/>
  <c r="N75" i="3"/>
  <c r="M74" i="3"/>
  <c r="M40" i="3"/>
  <c r="O34" i="3"/>
  <c r="P34" i="3" s="1"/>
  <c r="N88" i="3"/>
  <c r="N84" i="3"/>
  <c r="O40" i="3"/>
  <c r="P40" i="3" s="1"/>
  <c r="N77" i="3"/>
  <c r="N93" i="3"/>
  <c r="O93" i="3"/>
  <c r="P93" i="3" s="1"/>
  <c r="N64" i="3"/>
  <c r="O64" i="3"/>
  <c r="P64" i="3" s="1"/>
  <c r="N76" i="3"/>
  <c r="O76" i="3"/>
  <c r="P76" i="3" s="1"/>
  <c r="O71" i="3"/>
  <c r="P71" i="3" s="1"/>
  <c r="O25" i="3" l="1"/>
  <c r="P25" i="3" s="1"/>
  <c r="N43" i="3"/>
  <c r="M32" i="3"/>
  <c r="M20" i="3"/>
  <c r="M70" i="3"/>
  <c r="M73" i="3"/>
  <c r="N89" i="3"/>
  <c r="O90" i="3"/>
  <c r="P90" i="3" s="1"/>
  <c r="O35" i="3"/>
  <c r="P35" i="3" s="1"/>
  <c r="N36" i="3"/>
  <c r="O43" i="3"/>
  <c r="P43" i="3" s="1"/>
  <c r="O14" i="3"/>
  <c r="P14" i="3" s="1"/>
  <c r="M33" i="3"/>
  <c r="O57" i="3"/>
  <c r="P57" i="3" s="1"/>
  <c r="O58" i="3"/>
  <c r="P58" i="3" s="1"/>
  <c r="M61" i="3"/>
  <c r="M11" i="3"/>
  <c r="G95" i="3"/>
  <c r="M58" i="3"/>
  <c r="O54" i="3"/>
  <c r="P54" i="3" s="1"/>
  <c r="O92" i="3"/>
  <c r="P92" i="3" s="1"/>
  <c r="O85" i="3"/>
  <c r="P85" i="3" s="1"/>
  <c r="O83" i="3"/>
  <c r="P83" i="3" s="1"/>
  <c r="M25" i="3"/>
  <c r="I95" i="3"/>
  <c r="J95" i="3" s="1"/>
  <c r="M31" i="3"/>
  <c r="M53" i="3"/>
  <c r="O78" i="3"/>
  <c r="P78" i="3" s="1"/>
  <c r="M13" i="3"/>
  <c r="O63" i="3"/>
  <c r="P63" i="3" s="1"/>
  <c r="O22" i="3"/>
  <c r="P22" i="3" s="1"/>
  <c r="M26" i="3"/>
  <c r="M45" i="3"/>
  <c r="M39" i="3"/>
  <c r="M12" i="3"/>
  <c r="H94" i="3"/>
  <c r="F8" i="3"/>
  <c r="O72" i="3"/>
  <c r="P72" i="3" s="1"/>
  <c r="O59" i="3"/>
  <c r="P59" i="3" s="1"/>
  <c r="O26" i="3"/>
  <c r="P26" i="3" s="1"/>
  <c r="M66" i="3"/>
  <c r="M62" i="3"/>
  <c r="O46" i="3"/>
  <c r="P46" i="3" s="1"/>
  <c r="O61" i="3"/>
  <c r="P61" i="3" s="1"/>
  <c r="N44" i="3"/>
  <c r="I94" i="3"/>
  <c r="J94" i="3" s="1"/>
  <c r="M44" i="3"/>
  <c r="M18" i="3"/>
  <c r="M21" i="3"/>
  <c r="M75" i="3"/>
  <c r="M84" i="3"/>
  <c r="O10" i="3"/>
  <c r="P10" i="3" s="1"/>
  <c r="O36" i="3"/>
  <c r="P36" i="3" s="1"/>
  <c r="O9" i="3"/>
  <c r="P9" i="3" s="1"/>
  <c r="O31" i="3"/>
  <c r="P31" i="3" s="1"/>
  <c r="O52" i="3"/>
  <c r="P52" i="3" s="1"/>
  <c r="N34" i="3"/>
  <c r="O49" i="3"/>
  <c r="P49" i="3" s="1"/>
  <c r="M49" i="3"/>
  <c r="O18" i="3"/>
  <c r="P18" i="3" s="1"/>
  <c r="M80" i="3"/>
  <c r="O16" i="3"/>
  <c r="P16" i="3" s="1"/>
  <c r="M77" i="3"/>
  <c r="O80" i="3"/>
  <c r="P80" i="3" s="1"/>
  <c r="O86" i="3"/>
  <c r="P86" i="3" s="1"/>
  <c r="M69" i="3"/>
  <c r="M72" i="3"/>
  <c r="O13" i="3"/>
  <c r="P13" i="3" s="1"/>
  <c r="M59" i="3"/>
  <c r="O82" i="3"/>
  <c r="P82" i="3" s="1"/>
  <c r="M28" i="3"/>
  <c r="M82" i="3"/>
  <c r="N78" i="3"/>
  <c r="M79" i="3"/>
  <c r="M56" i="3"/>
  <c r="O33" i="3"/>
  <c r="P33" i="3" s="1"/>
  <c r="O62" i="3"/>
  <c r="P62" i="3" s="1"/>
  <c r="O56" i="3"/>
  <c r="P56" i="3" s="1"/>
  <c r="M50" i="3"/>
  <c r="M57" i="3"/>
  <c r="M52" i="3"/>
  <c r="M103" i="3"/>
  <c r="N103" i="3"/>
  <c r="O103" i="3"/>
  <c r="P103" i="3" s="1"/>
  <c r="M101" i="3"/>
  <c r="N101" i="3"/>
  <c r="O101" i="3"/>
  <c r="P101" i="3" s="1"/>
  <c r="N104" i="3"/>
  <c r="O104" i="3"/>
  <c r="P104" i="3" s="1"/>
  <c r="M104" i="3"/>
  <c r="N102" i="3"/>
  <c r="O102" i="3"/>
  <c r="P102" i="3" s="1"/>
  <c r="M102" i="3"/>
  <c r="N100" i="3"/>
  <c r="O100" i="3"/>
  <c r="P100" i="3" s="1"/>
  <c r="M100" i="3"/>
  <c r="M51" i="3"/>
  <c r="M90" i="3"/>
  <c r="O74" i="3"/>
  <c r="P74" i="3" s="1"/>
  <c r="M65" i="3"/>
  <c r="O65" i="3"/>
  <c r="P65" i="3" s="1"/>
  <c r="O51" i="3"/>
  <c r="P51" i="3" s="1"/>
  <c r="O20" i="3"/>
  <c r="P20" i="3" s="1"/>
  <c r="N85" i="3"/>
  <c r="M9" i="3"/>
  <c r="M37" i="3"/>
  <c r="O21" i="3"/>
  <c r="P21" i="3" s="1"/>
  <c r="O66" i="3"/>
  <c r="P66" i="3" s="1"/>
  <c r="M29" i="3"/>
  <c r="O53" i="3"/>
  <c r="P53" i="3" s="1"/>
  <c r="M87" i="3"/>
  <c r="M14" i="3"/>
  <c r="O11" i="3"/>
  <c r="P11" i="3" s="1"/>
  <c r="O37" i="3"/>
  <c r="P37" i="3" s="1"/>
  <c r="M16" i="3"/>
  <c r="G100" i="3"/>
  <c r="H100" i="3"/>
  <c r="I100" i="3"/>
  <c r="J100" i="3" s="1"/>
  <c r="J17" i="2"/>
  <c r="O105" i="3"/>
  <c r="P105" i="3" s="1"/>
  <c r="O94" i="3"/>
  <c r="P94" i="3" s="1"/>
  <c r="O99" i="3"/>
  <c r="P99" i="3" s="1"/>
  <c r="O97" i="3"/>
  <c r="P97" i="3" s="1"/>
  <c r="N96" i="3"/>
  <c r="M96" i="3"/>
  <c r="M95" i="3"/>
  <c r="N95" i="3"/>
  <c r="K8" i="3"/>
  <c r="J21" i="2"/>
  <c r="J23" i="2"/>
  <c r="N105" i="3"/>
  <c r="M105" i="3"/>
  <c r="O96" i="3"/>
  <c r="P96" i="3" s="1"/>
  <c r="N99" i="3"/>
  <c r="M99" i="3"/>
  <c r="J13" i="2"/>
  <c r="N98" i="3"/>
  <c r="M98" i="3"/>
  <c r="M97" i="3"/>
  <c r="N97" i="3"/>
  <c r="L8" i="3"/>
  <c r="N8" i="3" s="1"/>
  <c r="J15" i="2"/>
  <c r="J19" i="2"/>
  <c r="N94" i="3"/>
  <c r="M94" i="3"/>
  <c r="O95" i="3"/>
  <c r="P95" i="3" s="1"/>
  <c r="O98" i="3"/>
  <c r="P98" i="3" s="1"/>
  <c r="I18" i="3"/>
  <c r="J18" i="3" s="1"/>
  <c r="H18" i="3"/>
  <c r="G18" i="3"/>
  <c r="I91" i="3"/>
  <c r="J91" i="3" s="1"/>
  <c r="H91" i="3"/>
  <c r="G91" i="3"/>
  <c r="H41" i="3"/>
  <c r="I41" i="3"/>
  <c r="J41" i="3" s="1"/>
  <c r="G41" i="3"/>
  <c r="H65" i="3"/>
  <c r="G65" i="3"/>
  <c r="I65" i="3"/>
  <c r="J65" i="3" s="1"/>
  <c r="I88" i="3"/>
  <c r="J88" i="3" s="1"/>
  <c r="H88" i="3"/>
  <c r="G88" i="3"/>
  <c r="I47" i="3"/>
  <c r="J47" i="3" s="1"/>
  <c r="G47" i="3"/>
  <c r="H47" i="3"/>
  <c r="H32" i="3"/>
  <c r="G32" i="3"/>
  <c r="I32" i="3"/>
  <c r="J32" i="3" s="1"/>
  <c r="I90" i="3"/>
  <c r="J90" i="3" s="1"/>
  <c r="H90" i="3"/>
  <c r="G90" i="3"/>
  <c r="H33" i="3"/>
  <c r="G33" i="3"/>
  <c r="I33" i="3"/>
  <c r="J33" i="3" s="1"/>
  <c r="G11" i="3"/>
  <c r="H21" i="3"/>
  <c r="I21" i="3"/>
  <c r="J21" i="3" s="1"/>
  <c r="G21" i="3"/>
  <c r="G92" i="3"/>
  <c r="I92" i="3"/>
  <c r="J92" i="3" s="1"/>
  <c r="H92" i="3"/>
  <c r="I74" i="3"/>
  <c r="J74" i="3" s="1"/>
  <c r="H74" i="3"/>
  <c r="G74" i="3"/>
  <c r="I93" i="3"/>
  <c r="J93" i="3" s="1"/>
  <c r="H93" i="3"/>
  <c r="G93" i="3"/>
  <c r="G57" i="3"/>
  <c r="H57" i="3"/>
  <c r="I57" i="3"/>
  <c r="J57" i="3" s="1"/>
  <c r="I58" i="3"/>
  <c r="J58" i="3" s="1"/>
  <c r="H58" i="3"/>
  <c r="G58" i="3"/>
  <c r="H24" i="3"/>
  <c r="G24" i="3"/>
  <c r="I24" i="3"/>
  <c r="J24" i="3" s="1"/>
  <c r="I26" i="3"/>
  <c r="J26" i="3" s="1"/>
  <c r="H26" i="3"/>
  <c r="G26" i="3"/>
  <c r="I34" i="3"/>
  <c r="J34" i="3" s="1"/>
  <c r="H34" i="3"/>
  <c r="G34" i="3"/>
  <c r="I46" i="3"/>
  <c r="J46" i="3" s="1"/>
  <c r="H46" i="3"/>
  <c r="G46" i="3"/>
  <c r="I35" i="3"/>
  <c r="J35" i="3" s="1"/>
  <c r="G35" i="3"/>
  <c r="H35" i="3"/>
  <c r="H72" i="3"/>
  <c r="G72" i="3"/>
  <c r="I72" i="3"/>
  <c r="J72" i="3" s="1"/>
  <c r="I15" i="3"/>
  <c r="J15" i="3" s="1"/>
  <c r="H15" i="3"/>
  <c r="G15" i="3"/>
  <c r="H73" i="3"/>
  <c r="G73" i="3"/>
  <c r="I73" i="3"/>
  <c r="J73" i="3" s="1"/>
  <c r="G86" i="3"/>
  <c r="I86" i="3"/>
  <c r="J86" i="3" s="1"/>
  <c r="H86" i="3"/>
  <c r="I38" i="3"/>
  <c r="J38" i="3" s="1"/>
  <c r="H38" i="3"/>
  <c r="G38" i="3"/>
  <c r="I39" i="3"/>
  <c r="J39" i="3" s="1"/>
  <c r="G39" i="3"/>
  <c r="H39" i="3"/>
  <c r="H56" i="3"/>
  <c r="G56" i="3"/>
  <c r="I56" i="3"/>
  <c r="J56" i="3" s="1"/>
  <c r="H40" i="3"/>
  <c r="I40" i="3"/>
  <c r="J40" i="3" s="1"/>
  <c r="G40" i="3"/>
  <c r="G82" i="3"/>
  <c r="I82" i="3"/>
  <c r="J82" i="3" s="1"/>
  <c r="H82" i="3"/>
  <c r="H54" i="3"/>
  <c r="G54" i="3"/>
  <c r="I54" i="3"/>
  <c r="J54" i="3" s="1"/>
  <c r="I87" i="3"/>
  <c r="J87" i="3" s="1"/>
  <c r="H87" i="3"/>
  <c r="G87" i="3"/>
  <c r="H13" i="3"/>
  <c r="G13" i="3"/>
  <c r="I13" i="3"/>
  <c r="J13" i="3" s="1"/>
  <c r="H23" i="3"/>
  <c r="G23" i="3"/>
  <c r="I23" i="3"/>
  <c r="J23" i="3" s="1"/>
  <c r="I81" i="3"/>
  <c r="J81" i="3" s="1"/>
  <c r="H81" i="3"/>
  <c r="G81" i="3"/>
  <c r="I14" i="3"/>
  <c r="J14" i="3" s="1"/>
  <c r="H14" i="3"/>
  <c r="G14" i="3"/>
  <c r="H43" i="3"/>
  <c r="I43" i="3"/>
  <c r="J43" i="3" s="1"/>
  <c r="G43" i="3"/>
  <c r="I52" i="3"/>
  <c r="J52" i="3" s="1"/>
  <c r="H52" i="3"/>
  <c r="G52" i="3"/>
  <c r="H45" i="3"/>
  <c r="G45" i="3"/>
  <c r="I45" i="3"/>
  <c r="J45" i="3" s="1"/>
  <c r="G85" i="3"/>
  <c r="H85" i="3"/>
  <c r="I85" i="3"/>
  <c r="J85" i="3" s="1"/>
  <c r="G16" i="3"/>
  <c r="H16" i="3"/>
  <c r="I16" i="3"/>
  <c r="J16" i="3" s="1"/>
  <c r="I83" i="3"/>
  <c r="J83" i="3" s="1"/>
  <c r="H83" i="3"/>
  <c r="G83" i="3"/>
  <c r="I78" i="3"/>
  <c r="J78" i="3" s="1"/>
  <c r="H78" i="3"/>
  <c r="G78" i="3"/>
  <c r="H84" i="3"/>
  <c r="G84" i="3"/>
  <c r="I84" i="3"/>
  <c r="J84" i="3" s="1"/>
  <c r="H25" i="3"/>
  <c r="I25" i="3"/>
  <c r="J25" i="3" s="1"/>
  <c r="G25" i="3"/>
  <c r="G62" i="3"/>
  <c r="I62" i="3"/>
  <c r="J62" i="3" s="1"/>
  <c r="H62" i="3"/>
  <c r="G48" i="3"/>
  <c r="I48" i="3"/>
  <c r="J48" i="3" s="1"/>
  <c r="H48" i="3"/>
  <c r="I31" i="3"/>
  <c r="J31" i="3" s="1"/>
  <c r="G31" i="3"/>
  <c r="H31" i="3"/>
  <c r="I89" i="3"/>
  <c r="J89" i="3" s="1"/>
  <c r="H89" i="3"/>
  <c r="G89" i="3"/>
  <c r="H36" i="3"/>
  <c r="G36" i="3"/>
  <c r="I36" i="3"/>
  <c r="J36" i="3" s="1"/>
  <c r="H51" i="3"/>
  <c r="G51" i="3"/>
  <c r="I51" i="3"/>
  <c r="J51" i="3" s="1"/>
  <c r="H64" i="3"/>
  <c r="G64" i="3"/>
  <c r="I64" i="3"/>
  <c r="J64" i="3" s="1"/>
  <c r="I60" i="3"/>
  <c r="J60" i="3" s="1"/>
  <c r="H60" i="3"/>
  <c r="G60" i="3"/>
  <c r="H17" i="3"/>
  <c r="I17" i="3"/>
  <c r="J17" i="3" s="1"/>
  <c r="G17" i="3"/>
  <c r="I53" i="3"/>
  <c r="J53" i="3" s="1"/>
  <c r="H53" i="3"/>
  <c r="G53" i="3"/>
  <c r="H50" i="3"/>
  <c r="I50" i="3"/>
  <c r="J50" i="3" s="1"/>
  <c r="G50" i="3"/>
  <c r="I76" i="3"/>
  <c r="J76" i="3" s="1"/>
  <c r="H76" i="3"/>
  <c r="G76" i="3"/>
  <c r="I22" i="3"/>
  <c r="J22" i="3" s="1"/>
  <c r="G22" i="3"/>
  <c r="H22" i="3"/>
  <c r="H11" i="3"/>
  <c r="I11" i="3"/>
  <c r="J11" i="3" s="1"/>
  <c r="G69" i="3"/>
  <c r="I69" i="3"/>
  <c r="J69" i="3" s="1"/>
  <c r="H69" i="3"/>
  <c r="H28" i="3"/>
  <c r="I28" i="3"/>
  <c r="J28" i="3" s="1"/>
  <c r="G28" i="3"/>
  <c r="H79" i="3"/>
  <c r="G79" i="3"/>
  <c r="I79" i="3"/>
  <c r="J79" i="3" s="1"/>
  <c r="I37" i="3"/>
  <c r="J37" i="3" s="1"/>
  <c r="G37" i="3"/>
  <c r="H37" i="3"/>
  <c r="G49" i="3"/>
  <c r="I49" i="3"/>
  <c r="J49" i="3" s="1"/>
  <c r="H49" i="3"/>
  <c r="H59" i="3"/>
  <c r="G59" i="3"/>
  <c r="I59" i="3"/>
  <c r="J59" i="3" s="1"/>
  <c r="I67" i="3"/>
  <c r="J67" i="3" s="1"/>
  <c r="H67" i="3"/>
  <c r="G67" i="3"/>
  <c r="G20" i="3"/>
  <c r="H20" i="3"/>
  <c r="I20" i="3"/>
  <c r="J20" i="3" s="1"/>
  <c r="H44" i="3"/>
  <c r="I44" i="3"/>
  <c r="J44" i="3" s="1"/>
  <c r="G44" i="3"/>
  <c r="G61" i="3"/>
  <c r="H61" i="3"/>
  <c r="I61" i="3"/>
  <c r="J61" i="3" s="1"/>
  <c r="I27" i="3"/>
  <c r="J27" i="3" s="1"/>
  <c r="H27" i="3"/>
  <c r="G27" i="3"/>
  <c r="I42" i="3"/>
  <c r="J42" i="3" s="1"/>
  <c r="H42" i="3"/>
  <c r="G42" i="3"/>
  <c r="I71" i="3"/>
  <c r="J71" i="3" s="1"/>
  <c r="H71" i="3"/>
  <c r="G71" i="3"/>
  <c r="G70" i="3"/>
  <c r="H70" i="3"/>
  <c r="I70" i="3"/>
  <c r="J70" i="3" s="1"/>
  <c r="I19" i="3"/>
  <c r="J19" i="3" s="1"/>
  <c r="H19" i="3"/>
  <c r="G19" i="3"/>
  <c r="I77" i="3"/>
  <c r="J77" i="3" s="1"/>
  <c r="H77" i="3"/>
  <c r="G77" i="3"/>
  <c r="H55" i="3"/>
  <c r="G55" i="3"/>
  <c r="I55" i="3"/>
  <c r="J55" i="3" s="1"/>
  <c r="I30" i="3"/>
  <c r="J30" i="3" s="1"/>
  <c r="H30" i="3"/>
  <c r="G30" i="3"/>
  <c r="H29" i="3"/>
  <c r="G29" i="3"/>
  <c r="I29" i="3"/>
  <c r="J29" i="3" s="1"/>
  <c r="I80" i="3"/>
  <c r="J80" i="3" s="1"/>
  <c r="H80" i="3"/>
  <c r="G80" i="3"/>
  <c r="H66" i="3"/>
  <c r="G66" i="3"/>
  <c r="I66" i="3"/>
  <c r="J66" i="3" s="1"/>
  <c r="I12" i="3"/>
  <c r="J12" i="3" s="1"/>
  <c r="H12" i="3"/>
  <c r="G12" i="3"/>
  <c r="I75" i="3"/>
  <c r="J75" i="3" s="1"/>
  <c r="H75" i="3"/>
  <c r="G75" i="3"/>
  <c r="G63" i="3"/>
  <c r="I63" i="3"/>
  <c r="J63" i="3" s="1"/>
  <c r="H63" i="3"/>
  <c r="I10" i="3"/>
  <c r="J10" i="3" s="1"/>
  <c r="H10" i="3"/>
  <c r="G10" i="3"/>
  <c r="I68" i="3"/>
  <c r="J68" i="3" s="1"/>
  <c r="H68" i="3"/>
  <c r="G68" i="3"/>
  <c r="U7" i="1"/>
  <c r="U113" i="1"/>
  <c r="E8" i="3"/>
  <c r="J25" i="2" l="1"/>
  <c r="M8" i="3"/>
  <c r="O8" i="3"/>
  <c r="P8" i="3" s="1"/>
  <c r="M23" i="2"/>
  <c r="M19" i="2"/>
  <c r="M15" i="2"/>
  <c r="M17" i="2"/>
  <c r="M13" i="2"/>
  <c r="M21" i="2"/>
  <c r="I9" i="3"/>
  <c r="H9" i="3"/>
  <c r="G9" i="3"/>
  <c r="K25" i="2" l="1"/>
  <c r="K17" i="2"/>
  <c r="K13" i="2"/>
  <c r="K23" i="2"/>
  <c r="K21" i="2"/>
  <c r="K15" i="2"/>
  <c r="K19" i="2"/>
  <c r="G8" i="3"/>
  <c r="H8" i="3"/>
  <c r="M25" i="2"/>
  <c r="N17" i="2" s="1"/>
  <c r="J9" i="3"/>
  <c r="I8" i="3"/>
  <c r="J8" i="3" s="1"/>
  <c r="N15" i="2" l="1"/>
  <c r="N21" i="2"/>
  <c r="N23" i="2"/>
  <c r="N13" i="2"/>
  <c r="N19" i="2"/>
  <c r="N25" i="2"/>
</calcChain>
</file>

<file path=xl/sharedStrings.xml><?xml version="1.0" encoding="utf-8"?>
<sst xmlns="http://schemas.openxmlformats.org/spreadsheetml/2006/main" count="387" uniqueCount="141">
  <si>
    <t>Crna Gora</t>
  </si>
  <si>
    <t>Ministarstvo finansija</t>
  </si>
  <si>
    <t>Direktorat za državni budžet</t>
  </si>
  <si>
    <t>mil. €</t>
  </si>
  <si>
    <t>PREDSJEDNIK CRNE GORE</t>
  </si>
  <si>
    <t>PRAVOSUĐE</t>
  </si>
  <si>
    <t>VLADA CRNE GORE</t>
  </si>
  <si>
    <t>SAMOSTALNE POTROŠAČKE JEDINICE</t>
  </si>
  <si>
    <t>DRŽAVNI FONDOVI</t>
  </si>
  <si>
    <t>Januar</t>
  </si>
  <si>
    <t>Mjesec</t>
  </si>
  <si>
    <t>Period</t>
  </si>
  <si>
    <t>Iznos</t>
  </si>
  <si>
    <t>% potrošnje</t>
  </si>
  <si>
    <t>Period:</t>
  </si>
  <si>
    <t>Mjesec:</t>
  </si>
  <si>
    <t>Plan</t>
  </si>
  <si>
    <t>Ostvarenje</t>
  </si>
  <si>
    <t>(%)</t>
  </si>
  <si>
    <t>(%) BDP-a</t>
  </si>
  <si>
    <t>Služba Predsjednika Crne Gore</t>
  </si>
  <si>
    <t>Skupština Crne Gore</t>
  </si>
  <si>
    <t>Državna izborna komisija</t>
  </si>
  <si>
    <t>Savjet za građansku kontrolu rada policije</t>
  </si>
  <si>
    <t>Ustavni sud Crne Gore</t>
  </si>
  <si>
    <t>Sudski savjet</t>
  </si>
  <si>
    <t>Tužilački savjet</t>
  </si>
  <si>
    <t>Centar za obuku u sudstvu i državnom tužilaštvu</t>
  </si>
  <si>
    <t>Generalni sekretarijat Vlade Crne Gore</t>
  </si>
  <si>
    <t>Kabinet Predsjednika Vlade</t>
  </si>
  <si>
    <t>Savjet za privatizaciju i kapitalne projekte</t>
  </si>
  <si>
    <t>Sekretarijat za zakonodavstvo</t>
  </si>
  <si>
    <t>Komisija za koncesije</t>
  </si>
  <si>
    <t>Savjet za NATO</t>
  </si>
  <si>
    <t>Ministarstvo pravde</t>
  </si>
  <si>
    <t>Uprava za izvršenje krivičnih sankcija</t>
  </si>
  <si>
    <t>Centar za alternativno rješavanje sporova</t>
  </si>
  <si>
    <t>Ministarstvo unutrašnjih poslova</t>
  </si>
  <si>
    <t>Ministarstvo odbrane</t>
  </si>
  <si>
    <t>Direkcija za zaštitu tajnih podatka</t>
  </si>
  <si>
    <t>Uprava za statistiku</t>
  </si>
  <si>
    <t>Uprava za igre na sreću</t>
  </si>
  <si>
    <t>Zaštitnik imovinsko-pravnih interesa Crne Gore</t>
  </si>
  <si>
    <t>Agencija za investicije</t>
  </si>
  <si>
    <t>Socijalni savjet</t>
  </si>
  <si>
    <t>Zavod za socijalnu i dječiju zaštitu</t>
  </si>
  <si>
    <t>Ministarstvo vanjskih poslova</t>
  </si>
  <si>
    <t>Uprava za saradnju sa dijasporom - iseljenicima</t>
  </si>
  <si>
    <t>Zavod za školstvo</t>
  </si>
  <si>
    <t>Ispitni centar</t>
  </si>
  <si>
    <t>Centar za stručno obrazovanje</t>
  </si>
  <si>
    <t>Agencija za kontrolu i obezbjeđenje kvaliteta visokog obrazovanja</t>
  </si>
  <si>
    <t>Državni arhiv</t>
  </si>
  <si>
    <t>Uprava za zaštitu kulturnih dobara</t>
  </si>
  <si>
    <t>Ministarstvo kulture i medija</t>
  </si>
  <si>
    <t>Zavod za metrologiju</t>
  </si>
  <si>
    <t>Agencija za zaštitu konkurencije</t>
  </si>
  <si>
    <t>Nacionalna turistička organizacija</t>
  </si>
  <si>
    <t>Institut za standardizaciju</t>
  </si>
  <si>
    <t>Uprava pomorske sigurnosti i upravljanja lukama</t>
  </si>
  <si>
    <t>Uprava za saobraćaj</t>
  </si>
  <si>
    <t>Uprava za željeznice</t>
  </si>
  <si>
    <t>Nacionalna komisija za istraživanje nesreća i ozbiljnih nezgoda vazduhoplova, vanrednih događaja koji ugrožavaju bezbjednost željezničkog saobraćaja i pomorskih nezgoda i nesreća</t>
  </si>
  <si>
    <t>Uprava za ugljovodonike</t>
  </si>
  <si>
    <t>Ministarstvo poljoprivrede, šumarstva i vodoprivrede</t>
  </si>
  <si>
    <t>Uprava za gazdovanje šumama i lovištima</t>
  </si>
  <si>
    <t>Uprava za vode</t>
  </si>
  <si>
    <t>Uprava za bezbjednost hrane, veterinu i fitosanitarne poslove</t>
  </si>
  <si>
    <t>Ministarstvo zdravlja</t>
  </si>
  <si>
    <t>Ministarstvo ljudskih i manjinskih prava</t>
  </si>
  <si>
    <t>Agencija za zaštitu prirode i životne sredine</t>
  </si>
  <si>
    <t>Uprava za kapitalne projekte</t>
  </si>
  <si>
    <t>Zavod za hidrometeorologiju i seizmologiju</t>
  </si>
  <si>
    <t>Ministarstvo rada i socijalnog staranja</t>
  </si>
  <si>
    <t>Ministarstvo evropskih poslova</t>
  </si>
  <si>
    <t>Ministarstvo javne uprave</t>
  </si>
  <si>
    <t>Uprava za ljudske resurse</t>
  </si>
  <si>
    <t>Uprava za inspekcijske poslove</t>
  </si>
  <si>
    <t>Ministarstvo sporta i mladih</t>
  </si>
  <si>
    <t>Zaštitnik ljudskih prava i sloboda</t>
  </si>
  <si>
    <t>Državna revizorska institucija</t>
  </si>
  <si>
    <t>Crnogorska akademija nauka i umjetnosti</t>
  </si>
  <si>
    <t>Matica crnogorska</t>
  </si>
  <si>
    <t>Agencija za nacionalnu bezbjednost</t>
  </si>
  <si>
    <t>Agencija za zaštitu ličnih podataka i slobodan pristup informacijama</t>
  </si>
  <si>
    <t>Crveni krst Crne Gore</t>
  </si>
  <si>
    <t>Agencija za mirno rješavanje radnih sporova</t>
  </si>
  <si>
    <t>Senat Prijestonice</t>
  </si>
  <si>
    <t>Revizorsko tijelo</t>
  </si>
  <si>
    <t>Javno preduzeće Radio i Televizija Crne Gore</t>
  </si>
  <si>
    <t>Regionalni ronilački centar za podvodno deminiranje i obuku ronilaca</t>
  </si>
  <si>
    <t>Agencija za sprječavanje korupcije</t>
  </si>
  <si>
    <t>Komisija za zaštitu prava u postupcima javnih nabavki</t>
  </si>
  <si>
    <t>Službeni list Crne Gore</t>
  </si>
  <si>
    <t>Fond za zaštitu i ostvarivanje manjinskih prava</t>
  </si>
  <si>
    <t>Fond penzijskog i invalidskog osiguranja</t>
  </si>
  <si>
    <t>Fond za zdravstveno osiguranje</t>
  </si>
  <si>
    <t>Zavod za zapošljavanje</t>
  </si>
  <si>
    <t>Fond za obeštećenje</t>
  </si>
  <si>
    <t>Fond rada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</si>
  <si>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</si>
  <si>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</si>
  <si>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</si>
  <si>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</si>
  <si>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</si>
  <si>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</si>
  <si>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</si>
  <si>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</si>
  <si>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</si>
  <si>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</si>
  <si>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</si>
  <si>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TOTAL</t>
  </si>
  <si>
    <t>OPIS</t>
  </si>
  <si>
    <t>Odstupanje od plana</t>
  </si>
  <si>
    <t>Org. Klas.</t>
  </si>
  <si>
    <t>Godina</t>
  </si>
  <si>
    <t>Hlookup</t>
  </si>
  <si>
    <t>UKUPNO</t>
  </si>
  <si>
    <t>Izdaci za:</t>
  </si>
  <si>
    <t>Org. klasif.</t>
  </si>
  <si>
    <t>SKUPŠTINA CRNE GORE</t>
  </si>
  <si>
    <t>Naziv Potrošačke jedinice</t>
  </si>
  <si>
    <r>
      <t xml:space="preserve">Ostvarenje budžeta po </t>
    </r>
    <r>
      <rPr>
        <b/>
        <sz val="14"/>
        <color theme="1"/>
        <rFont val="Cambria"/>
        <family val="1"/>
      </rPr>
      <t>ORGANIZACIONOJ</t>
    </r>
    <r>
      <rPr>
        <sz val="14"/>
        <color theme="1"/>
        <rFont val="Cambria"/>
        <family val="1"/>
      </rPr>
      <t xml:space="preserve"> KLASIFIKACIJI</t>
    </r>
  </si>
  <si>
    <t>Ministarstvo turizma, ekologije, održivog razvoja i razvoja sjevera</t>
  </si>
  <si>
    <t>Ministarstvo energetike i rudarstva</t>
  </si>
  <si>
    <t>Ostvarenje - 2024</t>
  </si>
  <si>
    <t>PLAN - 2024</t>
  </si>
  <si>
    <t>Uprava carina</t>
  </si>
  <si>
    <t>Uprava za državnu imovinu</t>
  </si>
  <si>
    <t>BDP - 2024</t>
  </si>
  <si>
    <t>Ministarstvo saobraćaja i pomorstva</t>
  </si>
  <si>
    <t>Poreska uprava</t>
  </si>
  <si>
    <t>Ministarstvo prosvjete, nauke i inovacija</t>
  </si>
  <si>
    <t>Ministarstvo ekonomskog razvoja</t>
  </si>
  <si>
    <t>Ministarstvo prostornog planiranja, urbanizma i državne imovine</t>
  </si>
  <si>
    <t>Uprava za nekretnine</t>
  </si>
  <si>
    <t>Ministarstvo pomorstva</t>
  </si>
  <si>
    <t>Ministarstvo socijalnog staranja, brige o porodici i demografije</t>
  </si>
  <si>
    <t>Ministarstvo regionalno-investicionog razvoja i saradnje sa nevladinim organizacijama</t>
  </si>
  <si>
    <t>Ministarstvo rudarstva, nafte i gasa</t>
  </si>
  <si>
    <t>Ministarstvo ekologije, održivog razvoja i razvoja sjevera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</si>
</sst>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(* #,##0.00_);_(* \(#,##0.00\);_(* &quot;-&quot;??_);_(@_)"/>
    <numFmt numFmtId="164" formatCode="#,##0.0,,"/>
    <numFmt numFmtId="165" formatCode="0.0%"/>
    <numFmt numFmtId="166" formatCode="#,##0.00,,"/>
    <numFmt numFmtId="167" formatCode="0.00,,"/>
    <numFmt numFmtId="168" formatCode="#,##0.00_ ;\-#,##0.00\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16"/>
      <name val="Calibri Light"/>
      <family val="1"/>
      <scheme val="maj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14"/>
      <name val="Calibri Light"/>
      <family val="2"/>
      <scheme val="major"/>
    </font>
    <font>
      <i/>
      <sz val="10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4"/>
      <color theme="1"/>
      <name val="Cambria"/>
      <family val="1"/>
    </font>
    <font>
      <b/>
      <sz val="14"/>
      <color theme="1"/>
      <name val="Cambria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7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theme="0" tint="-0.499984740745262"/>
      </left>
      <right/>
      <top style="thick">
        <color theme="0" tint="-0.499984740745262"/>
      </top>
      <bottom style="thin">
        <color theme="0" tint="-0.499984740745262"/>
      </bottom>
      <diagonal/>
    </border>
    <border>
      <left/>
      <right/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indexed="64"/>
      </right>
      <top/>
      <bottom/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499984740745262"/>
      </top>
      <bottom/>
      <diagonal/>
    </border>
    <border>
      <left style="thin">
        <color theme="0" tint="-0.34998626667073579"/>
      </left>
      <right/>
      <top style="thin">
        <color theme="0" tint="-0.499984740745262"/>
      </top>
      <bottom style="thin">
        <color theme="0" tint="-0.34998626667073579"/>
      </bottom>
      <diagonal/>
    </border>
    <border>
      <left/>
      <right/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24994659260841701"/>
      </left>
      <right/>
      <top style="thin">
        <color theme="0" tint="-0.499984740745262"/>
      </top>
      <bottom style="thin">
        <color theme="0" tint="-0.14996795556505021"/>
      </bottom>
      <diagonal/>
    </border>
    <border>
      <left/>
      <right style="thick">
        <color theme="0" tint="-0.499984740745262"/>
      </right>
      <top style="thin">
        <color theme="0" tint="-0.499984740745262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24994659260841701"/>
      </left>
      <right/>
      <top/>
      <bottom style="thick">
        <color theme="0" tint="-0.499984740745262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 style="thick">
        <color theme="0" tint="-0.499984740745262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thick">
        <color theme="0" tint="-0.499984740745262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/>
      <bottom style="thin">
        <color theme="0" tint="-0.14996795556505021"/>
      </bottom>
      <diagonal/>
    </border>
    <border>
      <left style="thin">
        <color theme="0" tint="-0.499984740745262"/>
      </left>
      <right/>
      <top/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/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ck">
        <color theme="0" tint="-0.499984740745262"/>
      </right>
      <top/>
      <bottom style="thin">
        <color theme="0" tint="-0.14996795556505021"/>
      </bottom>
      <diagonal/>
    </border>
    <border>
      <left/>
      <right style="thin">
        <color theme="0" tint="-0.499984740745262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499984740745262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34998626667073579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 style="thick">
        <color theme="0" tint="-0.499984740745262"/>
      </right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theme="0" tint="-0.499984740745262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/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1" tint="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theme="0" tint="-0.499984740745262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6">
    <xf numFmtId="0" fontId="0" fillId="0" borderId="0" xfId="0"/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5" fillId="3" borderId="0" xfId="0" applyFont="1" applyFill="1" applyBorder="1" applyAlignment="1" applyProtection="1">
      <alignment vertical="center"/>
      <protection hidden="1"/>
    </xf>
    <xf numFmtId="0" fontId="6" fillId="3" borderId="0" xfId="0" applyFont="1" applyFill="1" applyBorder="1" applyAlignment="1" applyProtection="1">
      <alignment horizontal="center" vertical="top"/>
      <protection hidden="1"/>
    </xf>
    <xf numFmtId="0" fontId="0" fillId="3" borderId="6" xfId="0" applyFill="1" applyBorder="1" applyAlignment="1" applyProtection="1">
      <alignment vertical="center"/>
      <protection hidden="1"/>
    </xf>
    <xf numFmtId="0" fontId="0" fillId="3" borderId="7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7" fillId="3" borderId="0" xfId="0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/>
      <protection hidden="1"/>
    </xf>
    <xf numFmtId="0" fontId="5" fillId="3" borderId="0" xfId="0" applyFont="1" applyFill="1" applyBorder="1" applyAlignment="1" applyProtection="1">
      <alignment horizontal="center" vertical="center"/>
      <protection hidden="1"/>
    </xf>
    <xf numFmtId="0" fontId="2" fillId="3" borderId="4" xfId="0" applyFont="1" applyFill="1" applyBorder="1" applyAlignment="1" applyProtection="1">
      <alignment vertical="center"/>
      <protection hidden="1"/>
    </xf>
    <xf numFmtId="0" fontId="5" fillId="3" borderId="5" xfId="0" applyFont="1" applyFill="1" applyBorder="1" applyAlignment="1" applyProtection="1">
      <alignment vertical="center"/>
      <protection hidden="1"/>
    </xf>
    <xf numFmtId="0" fontId="0" fillId="3" borderId="12" xfId="0" applyFill="1" applyBorder="1" applyAlignment="1" applyProtection="1">
      <alignment vertical="center"/>
      <protection hidden="1"/>
    </xf>
    <xf numFmtId="0" fontId="5" fillId="3" borderId="12" xfId="0" applyFont="1" applyFill="1" applyBorder="1" applyAlignment="1" applyProtection="1">
      <alignment vertical="center"/>
      <protection hidden="1"/>
    </xf>
    <xf numFmtId="0" fontId="7" fillId="3" borderId="12" xfId="0" applyFont="1" applyFill="1" applyBorder="1" applyAlignment="1" applyProtection="1">
      <alignment horizontal="center" vertical="top"/>
      <protection hidden="1"/>
    </xf>
    <xf numFmtId="0" fontId="6" fillId="3" borderId="12" xfId="0" applyFont="1" applyFill="1" applyBorder="1" applyAlignment="1" applyProtection="1">
      <alignment horizontal="center" vertical="top"/>
      <protection hidden="1"/>
    </xf>
    <xf numFmtId="0" fontId="3" fillId="0" borderId="0" xfId="0" applyFont="1"/>
    <xf numFmtId="0" fontId="8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vertical="center" wrapText="1"/>
    </xf>
    <xf numFmtId="0" fontId="8" fillId="0" borderId="0" xfId="0" applyFont="1" applyAlignment="1" applyProtection="1">
      <alignment vertical="center"/>
    </xf>
    <xf numFmtId="165" fontId="8" fillId="0" borderId="0" xfId="2" applyNumberFormat="1" applyFont="1" applyAlignment="1" applyProtection="1">
      <alignment horizontal="right" vertical="center" indent="1"/>
    </xf>
    <xf numFmtId="0" fontId="8" fillId="0" borderId="0" xfId="0" applyFont="1" applyAlignment="1" applyProtection="1">
      <alignment horizontal="right" vertical="center" indent="1"/>
    </xf>
    <xf numFmtId="0" fontId="0" fillId="0" borderId="0" xfId="0" applyAlignment="1">
      <alignment vertical="top"/>
    </xf>
    <xf numFmtId="0" fontId="3" fillId="0" borderId="13" xfId="0" applyFont="1" applyBorder="1" applyAlignment="1">
      <alignment wrapText="1"/>
    </xf>
    <xf numFmtId="0" fontId="8" fillId="0" borderId="14" xfId="0" applyFont="1" applyBorder="1" applyAlignment="1" applyProtection="1">
      <alignment horizontal="center" vertical="center" wrapText="1"/>
    </xf>
    <xf numFmtId="0" fontId="8" fillId="0" borderId="14" xfId="0" applyFont="1" applyBorder="1" applyAlignment="1" applyProtection="1">
      <alignment vertical="center" wrapText="1"/>
    </xf>
    <xf numFmtId="0" fontId="9" fillId="0" borderId="14" xfId="0" applyFont="1" applyFill="1" applyBorder="1" applyAlignment="1" applyProtection="1">
      <alignment horizontal="left" vertical="center"/>
    </xf>
    <xf numFmtId="165" fontId="9" fillId="0" borderId="14" xfId="2" applyNumberFormat="1" applyFont="1" applyFill="1" applyBorder="1" applyAlignment="1" applyProtection="1">
      <alignment horizontal="right" vertical="center" indent="1"/>
    </xf>
    <xf numFmtId="0" fontId="9" fillId="0" borderId="14" xfId="0" applyFont="1" applyFill="1" applyBorder="1" applyAlignment="1" applyProtection="1">
      <alignment horizontal="right" vertical="center" indent="1"/>
    </xf>
    <xf numFmtId="0" fontId="3" fillId="0" borderId="15" xfId="0" applyFont="1" applyBorder="1" applyAlignment="1">
      <alignment wrapText="1"/>
    </xf>
    <xf numFmtId="0" fontId="3" fillId="0" borderId="16" xfId="0" applyFont="1" applyBorder="1" applyAlignment="1">
      <alignment vertical="center" wrapText="1"/>
    </xf>
    <xf numFmtId="0" fontId="10" fillId="0" borderId="0" xfId="0" applyFont="1" applyBorder="1" applyAlignment="1" applyProtection="1">
      <alignment horizontal="left" vertical="center" wrapText="1"/>
    </xf>
    <xf numFmtId="17" fontId="8" fillId="4" borderId="17" xfId="0" applyNumberFormat="1" applyFont="1" applyFill="1" applyBorder="1" applyAlignment="1" applyProtection="1">
      <alignment horizontal="center" vertical="center" wrapText="1"/>
    </xf>
    <xf numFmtId="17" fontId="10" fillId="4" borderId="18" xfId="0" applyNumberFormat="1" applyFont="1" applyFill="1" applyBorder="1" applyAlignment="1" applyProtection="1">
      <alignment vertical="center"/>
    </xf>
    <xf numFmtId="17" fontId="8" fillId="5" borderId="17" xfId="0" applyNumberFormat="1" applyFont="1" applyFill="1" applyBorder="1" applyAlignment="1" applyProtection="1">
      <alignment horizontal="right" vertical="center" wrapText="1" indent="1"/>
    </xf>
    <xf numFmtId="17" fontId="4" fillId="5" borderId="18" xfId="0" applyNumberFormat="1" applyFont="1" applyFill="1" applyBorder="1" applyAlignment="1" applyProtection="1">
      <alignment vertical="center" wrapText="1"/>
    </xf>
    <xf numFmtId="17" fontId="10" fillId="5" borderId="18" xfId="0" applyNumberFormat="1" applyFont="1" applyFill="1" applyBorder="1" applyAlignment="1" applyProtection="1">
      <alignment vertical="center" wrapText="1"/>
    </xf>
    <xf numFmtId="17" fontId="10" fillId="5" borderId="19" xfId="0" applyNumberFormat="1" applyFont="1" applyFill="1" applyBorder="1" applyAlignment="1" applyProtection="1">
      <alignment vertical="center" wrapText="1"/>
    </xf>
    <xf numFmtId="0" fontId="3" fillId="0" borderId="2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16" xfId="0" applyFont="1" applyBorder="1" applyAlignment="1">
      <alignment wrapText="1"/>
    </xf>
    <xf numFmtId="0" fontId="8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vertical="center" wrapText="1"/>
    </xf>
    <xf numFmtId="17" fontId="8" fillId="0" borderId="21" xfId="0" applyNumberFormat="1" applyFont="1" applyBorder="1" applyAlignment="1" applyProtection="1">
      <alignment horizontal="center" vertical="center" wrapText="1"/>
    </xf>
    <xf numFmtId="0" fontId="3" fillId="0" borderId="20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11" fillId="0" borderId="0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vertical="center" wrapText="1"/>
    </xf>
    <xf numFmtId="17" fontId="11" fillId="0" borderId="26" xfId="0" applyNumberFormat="1" applyFont="1" applyBorder="1" applyAlignment="1" applyProtection="1">
      <alignment horizontal="center" vertical="center" wrapText="1"/>
    </xf>
    <xf numFmtId="17" fontId="11" fillId="0" borderId="27" xfId="0" applyNumberFormat="1" applyFont="1" applyBorder="1" applyAlignment="1" applyProtection="1">
      <alignment horizontal="center" vertical="center" wrapText="1"/>
    </xf>
    <xf numFmtId="165" fontId="11" fillId="0" borderId="27" xfId="2" applyNumberFormat="1" applyFont="1" applyBorder="1" applyAlignment="1" applyProtection="1">
      <alignment horizontal="center" vertical="center" wrapText="1"/>
    </xf>
    <xf numFmtId="165" fontId="11" fillId="0" borderId="28" xfId="2" applyNumberFormat="1" applyFont="1" applyBorder="1" applyAlignment="1" applyProtection="1">
      <alignment horizontal="center" vertical="center" wrapText="1"/>
    </xf>
    <xf numFmtId="17" fontId="11" fillId="0" borderId="29" xfId="0" applyNumberFormat="1" applyFont="1" applyBorder="1" applyAlignment="1" applyProtection="1">
      <alignment horizontal="center" vertical="center" wrapText="1"/>
    </xf>
    <xf numFmtId="165" fontId="11" fillId="0" borderId="30" xfId="2" applyNumberFormat="1" applyFont="1" applyBorder="1" applyAlignment="1" applyProtection="1">
      <alignment horizontal="center" vertical="center" wrapText="1"/>
    </xf>
    <xf numFmtId="0" fontId="5" fillId="0" borderId="20" xfId="0" applyFont="1" applyBorder="1" applyAlignment="1">
      <alignment wrapText="1"/>
    </xf>
    <xf numFmtId="0" fontId="12" fillId="0" borderId="0" xfId="0" applyFont="1" applyAlignment="1">
      <alignment vertical="top"/>
    </xf>
    <xf numFmtId="0" fontId="3" fillId="0" borderId="16" xfId="0" applyFont="1" applyBorder="1" applyAlignment="1">
      <alignment vertical="center"/>
    </xf>
    <xf numFmtId="0" fontId="8" fillId="0" borderId="7" xfId="0" applyFont="1" applyBorder="1" applyAlignment="1" applyProtection="1">
      <alignment horizontal="center" vertical="center" wrapText="1"/>
    </xf>
    <xf numFmtId="4" fontId="8" fillId="0" borderId="7" xfId="0" applyNumberFormat="1" applyFont="1" applyFill="1" applyBorder="1" applyAlignment="1">
      <alignment horizontal="center" vertical="center"/>
    </xf>
    <xf numFmtId="165" fontId="8" fillId="0" borderId="7" xfId="2" applyNumberFormat="1" applyFont="1" applyFill="1" applyBorder="1" applyAlignment="1">
      <alignment horizontal="right" vertical="center" indent="1"/>
    </xf>
    <xf numFmtId="4" fontId="8" fillId="0" borderId="7" xfId="0" applyNumberFormat="1" applyFont="1" applyFill="1" applyBorder="1" applyAlignment="1">
      <alignment horizontal="right" vertical="center" indent="1"/>
    </xf>
    <xf numFmtId="0" fontId="3" fillId="0" borderId="20" xfId="0" applyFont="1" applyBorder="1" applyAlignment="1">
      <alignment vertical="center"/>
    </xf>
    <xf numFmtId="0" fontId="4" fillId="0" borderId="16" xfId="0" applyFont="1" applyBorder="1"/>
    <xf numFmtId="166" fontId="10" fillId="6" borderId="31" xfId="0" applyNumberFormat="1" applyFont="1" applyFill="1" applyBorder="1" applyAlignment="1" applyProtection="1">
      <alignment horizontal="right" vertical="center" indent="1"/>
    </xf>
    <xf numFmtId="166" fontId="10" fillId="6" borderId="32" xfId="0" applyNumberFormat="1" applyFont="1" applyFill="1" applyBorder="1" applyAlignment="1" applyProtection="1">
      <alignment horizontal="right" vertical="center" indent="1"/>
    </xf>
    <xf numFmtId="165" fontId="10" fillId="6" borderId="33" xfId="2" applyNumberFormat="1" applyFont="1" applyFill="1" applyBorder="1" applyAlignment="1" applyProtection="1">
      <alignment horizontal="right" vertical="center" indent="1"/>
    </xf>
    <xf numFmtId="165" fontId="10" fillId="6" borderId="34" xfId="2" applyNumberFormat="1" applyFont="1" applyFill="1" applyBorder="1" applyAlignment="1" applyProtection="1">
      <alignment horizontal="right" vertical="center" indent="1"/>
    </xf>
    <xf numFmtId="165" fontId="10" fillId="6" borderId="35" xfId="2" applyNumberFormat="1" applyFont="1" applyFill="1" applyBorder="1" applyAlignment="1" applyProtection="1">
      <alignment horizontal="right" vertical="center" indent="1"/>
    </xf>
    <xf numFmtId="166" fontId="10" fillId="6" borderId="36" xfId="0" applyNumberFormat="1" applyFont="1" applyFill="1" applyBorder="1" applyAlignment="1" applyProtection="1">
      <alignment horizontal="right" vertical="center" indent="1"/>
    </xf>
    <xf numFmtId="166" fontId="10" fillId="6" borderId="37" xfId="0" applyNumberFormat="1" applyFont="1" applyFill="1" applyBorder="1" applyAlignment="1" applyProtection="1">
      <alignment horizontal="right" vertical="center" indent="1"/>
    </xf>
    <xf numFmtId="0" fontId="4" fillId="0" borderId="20" xfId="0" applyFont="1" applyBorder="1"/>
    <xf numFmtId="0" fontId="13" fillId="0" borderId="0" xfId="0" applyFont="1" applyAlignment="1">
      <alignment vertical="top"/>
    </xf>
    <xf numFmtId="0" fontId="8" fillId="0" borderId="38" xfId="0" applyFont="1" applyFill="1" applyBorder="1" applyAlignment="1" applyProtection="1">
      <alignment horizontal="center" vertical="center"/>
    </xf>
    <xf numFmtId="0" fontId="8" fillId="0" borderId="39" xfId="0" applyFont="1" applyFill="1" applyBorder="1" applyAlignment="1" applyProtection="1">
      <alignment horizontal="left" vertical="center" wrapText="1" indent="1"/>
    </xf>
    <xf numFmtId="166" fontId="8" fillId="0" borderId="40" xfId="0" applyNumberFormat="1" applyFont="1" applyFill="1" applyBorder="1" applyAlignment="1" applyProtection="1">
      <alignment horizontal="right" vertical="center" wrapText="1" indent="1"/>
    </xf>
    <xf numFmtId="166" fontId="8" fillId="0" borderId="41" xfId="0" applyNumberFormat="1" applyFont="1" applyFill="1" applyBorder="1" applyAlignment="1" applyProtection="1">
      <alignment horizontal="right" vertical="center" wrapText="1" indent="1"/>
    </xf>
    <xf numFmtId="165" fontId="8" fillId="0" borderId="42" xfId="2" applyNumberFormat="1" applyFont="1" applyFill="1" applyBorder="1" applyAlignment="1" applyProtection="1">
      <alignment horizontal="right" vertical="center" wrapText="1" indent="1"/>
    </xf>
    <xf numFmtId="165" fontId="8" fillId="0" borderId="43" xfId="2" applyNumberFormat="1" applyFont="1" applyFill="1" applyBorder="1" applyAlignment="1" applyProtection="1">
      <alignment horizontal="right" vertical="center" wrapText="1" indent="1"/>
    </xf>
    <xf numFmtId="166" fontId="8" fillId="0" borderId="44" xfId="0" applyNumberFormat="1" applyFont="1" applyFill="1" applyBorder="1" applyAlignment="1" applyProtection="1">
      <alignment horizontal="right" vertical="center" wrapText="1" indent="1"/>
    </xf>
    <xf numFmtId="165" fontId="8" fillId="0" borderId="45" xfId="2" applyNumberFormat="1" applyFont="1" applyFill="1" applyBorder="1" applyAlignment="1" applyProtection="1">
      <alignment horizontal="right" vertical="center" wrapText="1" indent="1"/>
    </xf>
    <xf numFmtId="166" fontId="8" fillId="0" borderId="46" xfId="0" applyNumberFormat="1" applyFont="1" applyFill="1" applyBorder="1" applyAlignment="1" applyProtection="1">
      <alignment horizontal="right" vertical="center" wrapText="1" indent="1"/>
    </xf>
    <xf numFmtId="166" fontId="8" fillId="0" borderId="47" xfId="0" applyNumberFormat="1" applyFont="1" applyFill="1" applyBorder="1" applyAlignment="1" applyProtection="1">
      <alignment horizontal="right" vertical="center" wrapText="1" indent="1"/>
    </xf>
    <xf numFmtId="165" fontId="8" fillId="0" borderId="48" xfId="2" applyNumberFormat="1" applyFont="1" applyFill="1" applyBorder="1" applyAlignment="1" applyProtection="1">
      <alignment horizontal="right" vertical="center" wrapText="1" indent="1"/>
    </xf>
    <xf numFmtId="0" fontId="8" fillId="0" borderId="49" xfId="0" applyFont="1" applyFill="1" applyBorder="1" applyAlignment="1" applyProtection="1">
      <alignment horizontal="center" vertical="center"/>
    </xf>
    <xf numFmtId="0" fontId="8" fillId="0" borderId="50" xfId="0" applyFont="1" applyFill="1" applyBorder="1" applyAlignment="1" applyProtection="1">
      <alignment horizontal="left" vertical="center" wrapText="1" indent="1"/>
    </xf>
    <xf numFmtId="166" fontId="8" fillId="0" borderId="51" xfId="0" applyNumberFormat="1" applyFont="1" applyFill="1" applyBorder="1" applyAlignment="1" applyProtection="1">
      <alignment horizontal="right" vertical="center" wrapText="1" indent="1"/>
    </xf>
    <xf numFmtId="166" fontId="8" fillId="0" borderId="52" xfId="0" applyNumberFormat="1" applyFont="1" applyFill="1" applyBorder="1" applyAlignment="1" applyProtection="1">
      <alignment horizontal="right" vertical="center" wrapText="1" indent="1"/>
    </xf>
    <xf numFmtId="165" fontId="8" fillId="0" borderId="53" xfId="2" applyNumberFormat="1" applyFont="1" applyFill="1" applyBorder="1" applyAlignment="1" applyProtection="1">
      <alignment horizontal="right" vertical="center" wrapText="1" indent="1"/>
    </xf>
    <xf numFmtId="165" fontId="8" fillId="0" borderId="54" xfId="2" applyNumberFormat="1" applyFont="1" applyFill="1" applyBorder="1" applyAlignment="1" applyProtection="1">
      <alignment horizontal="right" vertical="center" wrapText="1" indent="1"/>
    </xf>
    <xf numFmtId="166" fontId="8" fillId="0" borderId="55" xfId="0" applyNumberFormat="1" applyFont="1" applyFill="1" applyBorder="1" applyAlignment="1" applyProtection="1">
      <alignment horizontal="right" vertical="center" wrapText="1" indent="1"/>
    </xf>
    <xf numFmtId="165" fontId="8" fillId="0" borderId="56" xfId="2" applyNumberFormat="1" applyFont="1" applyFill="1" applyBorder="1" applyAlignment="1" applyProtection="1">
      <alignment horizontal="right" vertical="center" wrapText="1" indent="1"/>
    </xf>
    <xf numFmtId="166" fontId="8" fillId="0" borderId="57" xfId="0" applyNumberFormat="1" applyFont="1" applyFill="1" applyBorder="1" applyAlignment="1" applyProtection="1">
      <alignment horizontal="right" vertical="center" wrapText="1" indent="1"/>
    </xf>
    <xf numFmtId="165" fontId="8" fillId="0" borderId="58" xfId="2" applyNumberFormat="1" applyFont="1" applyFill="1" applyBorder="1" applyAlignment="1" applyProtection="1">
      <alignment horizontal="right" vertical="center" wrapText="1" indent="1"/>
    </xf>
    <xf numFmtId="166" fontId="8" fillId="0" borderId="58" xfId="0" applyNumberFormat="1" applyFont="1" applyFill="1" applyBorder="1" applyAlignment="1" applyProtection="1">
      <alignment horizontal="right" vertical="center" wrapText="1" indent="1"/>
    </xf>
    <xf numFmtId="165" fontId="8" fillId="0" borderId="59" xfId="2" applyNumberFormat="1" applyFont="1" applyFill="1" applyBorder="1" applyAlignment="1" applyProtection="1">
      <alignment horizontal="right" vertical="center" wrapText="1" indent="1"/>
    </xf>
    <xf numFmtId="0" fontId="3" fillId="0" borderId="60" xfId="0" applyFont="1" applyBorder="1"/>
    <xf numFmtId="0" fontId="8" fillId="0" borderId="61" xfId="0" applyFont="1" applyBorder="1" applyAlignment="1" applyProtection="1">
      <alignment horizontal="center"/>
    </xf>
    <xf numFmtId="0" fontId="8" fillId="0" borderId="61" xfId="0" applyFont="1" applyBorder="1" applyAlignment="1" applyProtection="1">
      <alignment wrapText="1"/>
    </xf>
    <xf numFmtId="0" fontId="8" fillId="0" borderId="62" xfId="0" applyFont="1" applyBorder="1" applyProtection="1"/>
    <xf numFmtId="165" fontId="8" fillId="0" borderId="62" xfId="2" applyNumberFormat="1" applyFont="1" applyBorder="1" applyAlignment="1" applyProtection="1">
      <alignment horizontal="right" indent="1"/>
    </xf>
    <xf numFmtId="0" fontId="8" fillId="0" borderId="62" xfId="0" applyFont="1" applyBorder="1" applyAlignment="1" applyProtection="1">
      <alignment horizontal="right" indent="1"/>
    </xf>
    <xf numFmtId="0" fontId="3" fillId="0" borderId="63" xfId="0" applyFont="1" applyBorder="1"/>
    <xf numFmtId="0" fontId="8" fillId="0" borderId="0" xfId="0" applyFont="1" applyAlignment="1" applyProtection="1">
      <alignment horizontal="center"/>
    </xf>
    <xf numFmtId="0" fontId="8" fillId="0" borderId="0" xfId="0" applyFont="1" applyAlignment="1" applyProtection="1">
      <alignment wrapText="1"/>
    </xf>
    <xf numFmtId="0" fontId="8" fillId="0" borderId="0" xfId="0" applyFont="1" applyProtection="1"/>
    <xf numFmtId="165" fontId="8" fillId="0" borderId="0" xfId="2" applyNumberFormat="1" applyFont="1" applyAlignment="1" applyProtection="1">
      <alignment horizontal="right" indent="1"/>
    </xf>
    <xf numFmtId="0" fontId="8" fillId="0" borderId="0" xfId="0" applyFont="1" applyAlignment="1" applyProtection="1">
      <alignment horizontal="right" indent="1"/>
    </xf>
    <xf numFmtId="164" fontId="8" fillId="0" borderId="0" xfId="0" applyNumberFormat="1" applyFont="1" applyAlignment="1" applyProtection="1">
      <alignment horizontal="right" indent="1"/>
    </xf>
    <xf numFmtId="164" fontId="8" fillId="0" borderId="0" xfId="2" applyNumberFormat="1" applyFont="1" applyAlignment="1" applyProtection="1">
      <alignment horizontal="right" indent="1"/>
    </xf>
    <xf numFmtId="164" fontId="8" fillId="0" borderId="0" xfId="0" applyNumberFormat="1" applyFont="1" applyProtection="1"/>
    <xf numFmtId="4" fontId="8" fillId="0" borderId="0" xfId="0" applyNumberFormat="1" applyFont="1" applyAlignment="1" applyProtection="1">
      <alignment horizontal="right" indent="1"/>
    </xf>
    <xf numFmtId="0" fontId="8" fillId="0" borderId="14" xfId="0" applyFont="1" applyFill="1" applyBorder="1" applyAlignment="1" applyProtection="1">
      <alignment vertical="center" wrapText="1"/>
    </xf>
    <xf numFmtId="0" fontId="3" fillId="0" borderId="0" xfId="0" applyFont="1" applyBorder="1" applyAlignment="1">
      <alignment wrapText="1"/>
    </xf>
    <xf numFmtId="0" fontId="3" fillId="0" borderId="0" xfId="0" applyFont="1" applyAlignment="1">
      <alignment wrapText="1"/>
    </xf>
    <xf numFmtId="17" fontId="8" fillId="0" borderId="64" xfId="0" applyNumberFormat="1" applyFont="1" applyBorder="1" applyAlignment="1" applyProtection="1">
      <alignment horizontal="center" vertical="center" wrapText="1"/>
    </xf>
    <xf numFmtId="0" fontId="8" fillId="0" borderId="65" xfId="0" applyFont="1" applyBorder="1" applyAlignment="1" applyProtection="1">
      <alignment horizontal="center" vertical="center" wrapText="1"/>
    </xf>
    <xf numFmtId="0" fontId="8" fillId="0" borderId="66" xfId="0" applyFont="1" applyBorder="1" applyAlignment="1" applyProtection="1">
      <alignment horizontal="center" vertical="center" wrapText="1"/>
    </xf>
    <xf numFmtId="4" fontId="8" fillId="0" borderId="67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6" xfId="0" applyFont="1" applyBorder="1"/>
    <xf numFmtId="4" fontId="10" fillId="6" borderId="68" xfId="0" applyNumberFormat="1" applyFont="1" applyFill="1" applyBorder="1" applyAlignment="1" applyProtection="1">
      <alignment horizontal="right" vertical="center" indent="1"/>
    </xf>
    <xf numFmtId="0" fontId="3" fillId="0" borderId="20" xfId="0" applyFont="1" applyBorder="1"/>
    <xf numFmtId="0" fontId="3" fillId="0" borderId="0" xfId="0" applyFont="1" applyBorder="1"/>
    <xf numFmtId="0" fontId="8" fillId="0" borderId="69" xfId="0" applyFont="1" applyBorder="1" applyAlignment="1" applyProtection="1">
      <alignment horizontal="right" vertical="center" indent="1"/>
    </xf>
    <xf numFmtId="0" fontId="8" fillId="0" borderId="70" xfId="0" applyFont="1" applyBorder="1" applyAlignment="1" applyProtection="1">
      <alignment horizontal="left" vertical="center" wrapText="1" indent="2"/>
    </xf>
    <xf numFmtId="4" fontId="8" fillId="0" borderId="71" xfId="0" applyNumberFormat="1" applyFont="1" applyFill="1" applyBorder="1" applyAlignment="1" applyProtection="1">
      <alignment horizontal="right" vertical="center" wrapText="1" indent="1"/>
    </xf>
    <xf numFmtId="0" fontId="8" fillId="0" borderId="61" xfId="0" applyFont="1" applyBorder="1" applyAlignment="1" applyProtection="1">
      <alignment horizontal="center" vertical="center"/>
    </xf>
    <xf numFmtId="0" fontId="8" fillId="0" borderId="61" xfId="0" applyFont="1" applyBorder="1" applyAlignment="1" applyProtection="1">
      <alignment horizontal="left" vertical="top" wrapText="1" indent="1"/>
    </xf>
    <xf numFmtId="167" fontId="8" fillId="0" borderId="61" xfId="0" applyNumberFormat="1" applyFont="1" applyFill="1" applyBorder="1" applyProtection="1"/>
    <xf numFmtId="0" fontId="0" fillId="7" borderId="9" xfId="0" applyFill="1" applyBorder="1"/>
    <xf numFmtId="0" fontId="0" fillId="0" borderId="9" xfId="0" applyBorder="1" applyAlignment="1">
      <alignment horizontal="center"/>
    </xf>
    <xf numFmtId="0" fontId="0" fillId="7" borderId="9" xfId="0" applyFill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1" fontId="8" fillId="0" borderId="0" xfId="0" quotePrefix="1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5" fillId="3" borderId="0" xfId="0" applyFont="1" applyFill="1" applyBorder="1" applyAlignment="1" applyProtection="1">
      <alignment horizontal="left" vertical="center"/>
      <protection hidden="1"/>
    </xf>
    <xf numFmtId="0" fontId="7" fillId="3" borderId="0" xfId="0" applyFont="1" applyFill="1" applyBorder="1" applyAlignment="1" applyProtection="1">
      <alignment horizontal="center" vertical="center"/>
      <protection hidden="1"/>
    </xf>
    <xf numFmtId="0" fontId="15" fillId="3" borderId="12" xfId="0" applyFont="1" applyFill="1" applyBorder="1" applyAlignment="1" applyProtection="1">
      <alignment horizontal="center" vertical="top"/>
      <protection hidden="1"/>
    </xf>
    <xf numFmtId="0" fontId="15" fillId="3" borderId="0" xfId="0" applyFont="1" applyFill="1" applyBorder="1" applyAlignment="1" applyProtection="1">
      <alignment horizontal="center" vertical="top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13" fillId="3" borderId="72" xfId="0" applyFont="1" applyFill="1" applyBorder="1" applyAlignment="1" applyProtection="1">
      <alignment vertical="center"/>
      <protection hidden="1"/>
    </xf>
    <xf numFmtId="0" fontId="16" fillId="3" borderId="72" xfId="0" applyFont="1" applyFill="1" applyBorder="1" applyAlignment="1" applyProtection="1">
      <alignment horizontal="center" vertical="top"/>
      <protection hidden="1"/>
    </xf>
    <xf numFmtId="0" fontId="17" fillId="3" borderId="72" xfId="0" applyFont="1" applyFill="1" applyBorder="1" applyAlignment="1" applyProtection="1">
      <alignment horizontal="center" vertical="top"/>
      <protection hidden="1"/>
    </xf>
    <xf numFmtId="0" fontId="18" fillId="3" borderId="72" xfId="0" applyFont="1" applyFill="1" applyBorder="1" applyAlignment="1" applyProtection="1">
      <alignment horizontal="center" vertical="top"/>
      <protection hidden="1"/>
    </xf>
    <xf numFmtId="165" fontId="15" fillId="3" borderId="12" xfId="2" applyNumberFormat="1" applyFont="1" applyFill="1" applyBorder="1" applyAlignment="1" applyProtection="1">
      <alignment horizontal="center" vertical="top"/>
      <protection hidden="1"/>
    </xf>
    <xf numFmtId="165" fontId="15" fillId="3" borderId="0" xfId="2" applyNumberFormat="1" applyFont="1" applyFill="1" applyBorder="1" applyAlignment="1" applyProtection="1">
      <alignment horizontal="center" vertical="top"/>
      <protection hidden="1"/>
    </xf>
    <xf numFmtId="165" fontId="18" fillId="3" borderId="72" xfId="2" applyNumberFormat="1" applyFont="1" applyFill="1" applyBorder="1" applyAlignment="1" applyProtection="1">
      <alignment horizontal="center" vertical="top"/>
      <protection hidden="1"/>
    </xf>
    <xf numFmtId="165" fontId="18" fillId="3" borderId="11" xfId="2" applyNumberFormat="1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 indent="1"/>
      <protection hidden="1"/>
    </xf>
    <xf numFmtId="167" fontId="15" fillId="3" borderId="12" xfId="1" applyNumberFormat="1" applyFont="1" applyFill="1" applyBorder="1" applyAlignment="1" applyProtection="1">
      <alignment horizontal="center" vertical="top"/>
      <protection hidden="1"/>
    </xf>
    <xf numFmtId="167" fontId="15" fillId="3" borderId="0" xfId="0" applyNumberFormat="1" applyFont="1" applyFill="1" applyBorder="1" applyAlignment="1" applyProtection="1">
      <alignment horizontal="center" vertical="top"/>
      <protection hidden="1"/>
    </xf>
    <xf numFmtId="167" fontId="15" fillId="3" borderId="0" xfId="1" applyNumberFormat="1" applyFont="1" applyFill="1" applyBorder="1" applyAlignment="1" applyProtection="1">
      <alignment horizontal="center" vertical="top"/>
      <protection hidden="1"/>
    </xf>
    <xf numFmtId="167" fontId="18" fillId="3" borderId="72" xfId="1" applyNumberFormat="1" applyFont="1" applyFill="1" applyBorder="1" applyAlignment="1" applyProtection="1">
      <alignment horizontal="center" vertical="top"/>
      <protection hidden="1"/>
    </xf>
    <xf numFmtId="0" fontId="8" fillId="0" borderId="7" xfId="0" applyFont="1" applyBorder="1" applyAlignment="1" applyProtection="1">
      <alignment horizontal="left" vertical="center" wrapText="1" indent="1"/>
    </xf>
    <xf numFmtId="0" fontId="19" fillId="3" borderId="0" xfId="0" applyFont="1" applyFill="1" applyAlignment="1" applyProtection="1">
      <alignment vertical="center"/>
      <protection hidden="1"/>
    </xf>
    <xf numFmtId="0" fontId="2" fillId="2" borderId="0" xfId="0" applyFont="1" applyFill="1" applyAlignment="1" applyProtection="1">
      <alignment horizontal="left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168" fontId="10" fillId="0" borderId="0" xfId="1" applyNumberFormat="1" applyFont="1" applyBorder="1" applyAlignment="1" applyProtection="1">
      <alignment horizontal="left" vertical="center" wrapText="1"/>
    </xf>
    <xf numFmtId="17" fontId="5" fillId="3" borderId="10" xfId="0" applyNumberFormat="1" applyFont="1" applyFill="1" applyBorder="1" applyAlignment="1" applyProtection="1">
      <alignment horizontal="center" vertical="center"/>
      <protection hidden="1"/>
    </xf>
    <xf numFmtId="0" fontId="5" fillId="3" borderId="11" xfId="0" applyFont="1" applyFill="1" applyBorder="1" applyAlignment="1" applyProtection="1">
      <alignment horizontal="center" vertical="center"/>
      <protection hidden="1"/>
    </xf>
    <xf numFmtId="17" fontId="8" fillId="0" borderId="24" xfId="0" applyNumberFormat="1" applyFont="1" applyBorder="1" applyAlignment="1" applyProtection="1">
      <alignment horizontal="center" vertical="center" wrapText="1"/>
    </xf>
    <xf numFmtId="17" fontId="8" fillId="0" borderId="25" xfId="0" applyNumberFormat="1" applyFont="1" applyBorder="1" applyAlignment="1" applyProtection="1">
      <alignment horizontal="center" vertical="center" wrapText="1"/>
    </xf>
    <xf numFmtId="0" fontId="10" fillId="6" borderId="10" xfId="0" applyFont="1" applyFill="1" applyBorder="1" applyAlignment="1" applyProtection="1">
      <alignment horizontal="center" wrapText="1"/>
    </xf>
    <xf numFmtId="0" fontId="10" fillId="6" borderId="73" xfId="0" applyFont="1" applyFill="1" applyBorder="1" applyAlignment="1" applyProtection="1">
      <alignment horizontal="center" wrapText="1"/>
    </xf>
    <xf numFmtId="17" fontId="8" fillId="0" borderId="22" xfId="0" applyNumberFormat="1" applyFont="1" applyBorder="1" applyAlignment="1" applyProtection="1">
      <alignment horizontal="center" vertical="center" wrapText="1"/>
    </xf>
    <xf numFmtId="17" fontId="8" fillId="0" borderId="23" xfId="0" applyNumberFormat="1" applyFont="1" applyBorder="1" applyAlignment="1" applyProtection="1">
      <alignment horizontal="center" vertical="center" wrapText="1"/>
    </xf>
    <xf numFmtId="0" fontId="14" fillId="8" borderId="10" xfId="0" applyFont="1" applyFill="1" applyBorder="1" applyAlignment="1" applyProtection="1">
      <alignment horizontal="center" vertical="center"/>
    </xf>
    <xf numFmtId="0" fontId="14" fillId="8" borderId="72" xfId="0" applyFont="1" applyFill="1" applyBorder="1" applyAlignment="1" applyProtection="1">
      <alignment horizontal="center" vertical="center"/>
    </xf>
    <xf numFmtId="0" fontId="14" fillId="8" borderId="11" xfId="0" applyFont="1" applyFill="1" applyBorder="1" applyAlignment="1" applyProtection="1">
      <alignment horizontal="center" vertical="center"/>
    </xf>
    <xf numFmtId="0" fontId="14" fillId="5" borderId="10" xfId="0" applyFont="1" applyFill="1" applyBorder="1" applyAlignment="1" applyProtection="1">
      <alignment horizontal="center" vertical="center"/>
    </xf>
    <xf numFmtId="0" fontId="14" fillId="5" borderId="72" xfId="0" applyFont="1" applyFill="1" applyBorder="1" applyAlignment="1" applyProtection="1">
      <alignment horizontal="center" vertical="center"/>
    </xf>
    <xf numFmtId="0" fontId="14" fillId="5" borderId="11" xfId="0" applyFont="1" applyFill="1" applyBorder="1" applyAlignment="1" applyProtection="1">
      <alignment horizontal="center" vertical="center"/>
    </xf>
    <xf numFmtId="0" fontId="10" fillId="6" borderId="10" xfId="0" applyFont="1" applyFill="1" applyBorder="1" applyAlignment="1" applyProtection="1">
      <alignment horizontal="center" vertical="center"/>
    </xf>
    <xf numFmtId="0" fontId="10" fillId="6" borderId="72" xfId="0" applyFont="1" applyFill="1" applyBorder="1" applyAlignment="1" applyProtection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1"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377637</xdr:colOff>
      <xdr:row>7</xdr:row>
      <xdr:rowOff>180976</xdr:rowOff>
    </xdr:from>
    <xdr:to>
      <xdr:col>20</xdr:col>
      <xdr:colOff>453837</xdr:colOff>
      <xdr:row>25</xdr:row>
      <xdr:rowOff>47626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7468719" y="1256741"/>
          <a:ext cx="3213847" cy="275328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Podaci o izdacima "Bruto zarade i doprinosi na teret poslodavca" i "Prava iz oblasti penzijskog i invalidskog osiguranja" dobijeni su na osnovu vremenskog usklađivanja, dok su ostale izdaci prikazani na gotovinskoj osnovi.</a:t>
          </a: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prihoda i izdataka budžeta pripremljen je u skladu sa Zakonom o budžetu Crne Gore za 2023. godinu.</a:t>
          </a:r>
          <a:endParaRPr lang="en-GB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338421</xdr:colOff>
      <xdr:row>0</xdr:row>
      <xdr:rowOff>49867</xdr:rowOff>
    </xdr:from>
    <xdr:to>
      <xdr:col>4</xdr:col>
      <xdr:colOff>477559</xdr:colOff>
      <xdr:row>4</xdr:row>
      <xdr:rowOff>107017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22833" y="49867"/>
          <a:ext cx="878726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2</xdr:col>
      <xdr:colOff>57150</xdr:colOff>
      <xdr:row>8</xdr:row>
      <xdr:rowOff>76200</xdr:rowOff>
    </xdr:from>
    <xdr:ext cx="620106" cy="264560"/>
    <xdr:sp macro="" textlink="[2]Master!G280">
      <xdr:nvSpPr>
        <xdr:cNvPr id="6" name="Text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1306830" y="1363980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xdr:twoCellAnchor>
    <xdr:from>
      <xdr:col>15</xdr:col>
      <xdr:colOff>287989</xdr:colOff>
      <xdr:row>7</xdr:row>
      <xdr:rowOff>180976</xdr:rowOff>
    </xdr:from>
    <xdr:to>
      <xdr:col>21</xdr:col>
      <xdr:colOff>134471</xdr:colOff>
      <xdr:row>27</xdr:row>
      <xdr:rowOff>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9790577" y="1548094"/>
          <a:ext cx="3477188" cy="319199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Izdaci su prikazani u skladu sa organizacionom klasifikacijom budžeta za 2024. godinu.</a:t>
          </a: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buhva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ćeni su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ukupni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žeta, odnosno obuhvaćeni su izdaci u okviru Tekćeg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budžeta Državnih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fondova,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apitaln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og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Transakcij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finansiranja i Rezerv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e.</a:t>
          </a:r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en-US">
            <a:effectLst/>
          </a:endParaRPr>
        </a:p>
        <a:p>
          <a:pPr eaLnBrk="1" fontAlgn="auto" latinLnBrk="0" hangingPunct="1"/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Podaci o izdacima "Bruto zarade i doprinosi na teret poslodavca" i "Prava iz oblasti penzijskog i invalidskog osiguranja", koji su obračunati u okviru mjesečnog ostvarenja budžeta pojedinih potrošačkih jedinica, dobijeni su na osnovu vremenskog usklađivanja, dok su ostali izdaci obračunati na gotovinskoj osnovi.</a:t>
          </a:r>
        </a:p>
        <a:p>
          <a:pPr eaLnBrk="1" fontAlgn="auto" latinLnBrk="0" hangingPunct="1"/>
          <a:endParaRPr lang="en-US">
            <a:effectLst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izdataka budžeta pripremljen je u skladu sa Zakonom o izmjenama i dopunama Zakona o budžetu Crne Gore za 2024. godinu.</a:t>
          </a:r>
          <a:endParaRPr lang="en-US">
            <a:effectLst/>
          </a:endParaRPr>
        </a:p>
      </xdr:txBody>
    </xdr:sp>
    <xdr:clientData/>
  </xdr:twoCellAnchor>
  <xdr:oneCellAnchor>
    <xdr:from>
      <xdr:col>2</xdr:col>
      <xdr:colOff>57150</xdr:colOff>
      <xdr:row>8</xdr:row>
      <xdr:rowOff>76200</xdr:rowOff>
    </xdr:from>
    <xdr:ext cx="620106" cy="264560"/>
    <xdr:sp macro="" textlink="[2]Master!G280">
      <xdr:nvSpPr>
        <xdr:cNvPr id="11" name="TextBox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1306830" y="1303020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zvjestaj%20za%202023%20-%20ORG%20klasifikacija%20-%2020-1-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isnik/OneDrive/Desktop/2023/Izvjestaji/Izvjestavanje%202023/GDDS%201%202023/GDDS_1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sheet"/>
      <sheetName val="PROG u SAP kod"/>
      <sheetName val="Klasifikacija"/>
      <sheetName val="Mjesečni plan 2023"/>
      <sheetName val="Mjesecno izvršenje 2022 ORG"/>
      <sheetName val="EKON rashodi mjes"/>
      <sheetName val="ORG Analitika"/>
      <sheetName val="Fiskalni okvir"/>
      <sheetName val="FI 2023 - 411"/>
      <sheetName val="FI 2023 - 423"/>
      <sheetName val="ZGIGA 2021 Final"/>
      <sheetName val="ZGIGA 2022 Final"/>
      <sheetName val="ZGIGA 1-2023"/>
      <sheetName val="ZGIGA 2-2023"/>
      <sheetName val="ZGIGA 3-2023"/>
      <sheetName val="ZGIGA 4-2023"/>
      <sheetName val="ZGIGA 5-2023"/>
      <sheetName val="ZGIGA 6-2023"/>
      <sheetName val="ZGIGA 7-2023"/>
      <sheetName val="ZGIGA 8-2023"/>
      <sheetName val="ZGIGA 9-2023"/>
      <sheetName val="ZGIGA 10-2023"/>
      <sheetName val="ZGIGA 11-2023"/>
      <sheetName val="ZGIGA 12-2023"/>
      <sheetName val="Uskladjivanje"/>
      <sheetName val="Usvojeni budzet 2021"/>
    </sheetNames>
    <sheetDataSet>
      <sheetData sheetId="0"/>
      <sheetData sheetId="1"/>
      <sheetData sheetId="2"/>
      <sheetData sheetId="3"/>
      <sheetData sheetId="4"/>
      <sheetData sheetId="5"/>
      <sheetData sheetId="6">
        <row r="8">
          <cell r="F8">
            <v>144637560.25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tika - 2014"/>
      <sheetName val="Pregled"/>
      <sheetName val="Analitika 2023"/>
      <sheetName val="2023"/>
      <sheetName val="2022"/>
      <sheetName val="2021"/>
      <sheetName val="2020"/>
      <sheetName val="2019"/>
      <sheetName val="2018"/>
      <sheetName val="DataEx"/>
      <sheetName val="Master"/>
    </sheetNames>
    <sheetDataSet>
      <sheetData sheetId="0"/>
      <sheetData sheetId="1"/>
      <sheetData sheetId="2"/>
      <sheetData sheetId="3">
        <row r="29">
          <cell r="G29">
            <v>114740855.95</v>
          </cell>
        </row>
      </sheetData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0"/>
  <sheetViews>
    <sheetView workbookViewId="0">
      <selection activeCell="C4" sqref="C4"/>
    </sheetView>
  </sheetViews>
  <sheetFormatPr defaultRowHeight="15" x14ac:dyDescent="0.25"/>
  <cols>
    <col min="3" max="3" width="5" bestFit="1" customWidth="1"/>
    <col min="4" max="4" width="17.5703125" customWidth="1"/>
    <col min="6" max="6" width="16.7109375" bestFit="1" customWidth="1"/>
  </cols>
  <sheetData>
    <row r="1" spans="2:7" ht="15.75" thickBot="1" x14ac:dyDescent="0.3"/>
    <row r="2" spans="2:7" ht="15.75" thickBot="1" x14ac:dyDescent="0.3">
      <c r="B2" t="s">
        <v>115</v>
      </c>
      <c r="C2" s="141">
        <v>2023</v>
      </c>
    </row>
    <row r="3" spans="2:7" ht="7.15" customHeight="1" thickBot="1" x14ac:dyDescent="0.3"/>
    <row r="4" spans="2:7" ht="15.75" thickBot="1" x14ac:dyDescent="0.3">
      <c r="B4" t="s">
        <v>10</v>
      </c>
      <c r="C4" s="143">
        <v>10</v>
      </c>
      <c r="D4" t="str">
        <f>VLOOKUP(C4,C9:D20,2,FALSE)</f>
        <v>Oktobar</v>
      </c>
    </row>
    <row r="5" spans="2:7" ht="7.15" customHeight="1" thickBot="1" x14ac:dyDescent="0.3"/>
    <row r="6" spans="2:7" ht="15.75" thickBot="1" x14ac:dyDescent="0.3">
      <c r="B6" t="s">
        <v>11</v>
      </c>
      <c r="C6" s="142">
        <f>VLOOKUP(C4,C9:F20,3,FALSE)</f>
        <v>10</v>
      </c>
      <c r="D6" t="str">
        <f>VLOOKUP(C6,E9:F20,2,FALSE)</f>
        <v>Januar - Oktobar</v>
      </c>
    </row>
    <row r="8" spans="2:7" x14ac:dyDescent="0.25">
      <c r="D8" t="s">
        <v>10</v>
      </c>
      <c r="E8" t="s">
        <v>11</v>
      </c>
      <c r="G8" s="144" t="s">
        <v>116</v>
      </c>
    </row>
    <row r="9" spans="2:7" x14ac:dyDescent="0.25">
      <c r="C9">
        <v>1</v>
      </c>
      <c r="D9" t="s">
        <v>9</v>
      </c>
      <c r="E9">
        <v>1</v>
      </c>
      <c r="F9" t="str">
        <f>D9</f>
        <v>Januar</v>
      </c>
      <c r="G9" s="145">
        <v>3</v>
      </c>
    </row>
    <row r="10" spans="2:7" x14ac:dyDescent="0.25">
      <c r="C10">
        <v>2</v>
      </c>
      <c r="D10" t="s">
        <v>100</v>
      </c>
      <c r="E10">
        <v>2</v>
      </c>
      <c r="F10" t="str">
        <f>$F$9&amp;" - "&amp;D10</f>
        <v>Januar - Februar</v>
      </c>
      <c r="G10" s="146">
        <v>4</v>
      </c>
    </row>
    <row r="11" spans="2:7" x14ac:dyDescent="0.25">
      <c r="C11">
        <v>3</v>
      </c>
      <c r="D11" t="s">
        <v>101</v>
      </c>
      <c r="E11">
        <v>3</v>
      </c>
      <c r="F11" t="str">
        <f t="shared" ref="F11:F20" si="0">$F$9&amp;" - "&amp;D11</f>
        <v>Januar - Mart</v>
      </c>
      <c r="G11" s="146">
        <v>5</v>
      </c>
    </row>
    <row r="12" spans="2:7" x14ac:dyDescent="0.25">
      <c r="C12">
        <v>4</v>
      </c>
      <c r="D12" t="s">
        <v>102</v>
      </c>
      <c r="E12">
        <v>4</v>
      </c>
      <c r="F12" t="str">
        <f t="shared" si="0"/>
        <v>Januar - April</v>
      </c>
      <c r="G12" s="145">
        <v>6</v>
      </c>
    </row>
    <row r="13" spans="2:7" x14ac:dyDescent="0.25">
      <c r="C13">
        <v>5</v>
      </c>
      <c r="D13" t="s">
        <v>103</v>
      </c>
      <c r="E13">
        <v>5</v>
      </c>
      <c r="F13" t="str">
        <f t="shared" si="0"/>
        <v>Januar - Maj</v>
      </c>
      <c r="G13" s="146">
        <v>7</v>
      </c>
    </row>
    <row r="14" spans="2:7" x14ac:dyDescent="0.25">
      <c r="C14">
        <v>6</v>
      </c>
      <c r="D14" t="s">
        <v>104</v>
      </c>
      <c r="E14">
        <v>6</v>
      </c>
      <c r="F14" t="str">
        <f t="shared" si="0"/>
        <v>Januar - Jun</v>
      </c>
      <c r="G14" s="146">
        <v>8</v>
      </c>
    </row>
    <row r="15" spans="2:7" x14ac:dyDescent="0.25">
      <c r="C15">
        <v>7</v>
      </c>
      <c r="D15" t="s">
        <v>105</v>
      </c>
      <c r="E15">
        <v>7</v>
      </c>
      <c r="F15" t="str">
        <f t="shared" si="0"/>
        <v>Januar - Jul</v>
      </c>
      <c r="G15" s="145">
        <v>9</v>
      </c>
    </row>
    <row r="16" spans="2:7" x14ac:dyDescent="0.25">
      <c r="C16">
        <v>8</v>
      </c>
      <c r="D16" t="s">
        <v>106</v>
      </c>
      <c r="E16">
        <v>8</v>
      </c>
      <c r="F16" t="str">
        <f t="shared" si="0"/>
        <v>Januar - Avgust</v>
      </c>
      <c r="G16" s="146">
        <v>10</v>
      </c>
    </row>
    <row r="17" spans="3:7" x14ac:dyDescent="0.25">
      <c r="C17">
        <v>9</v>
      </c>
      <c r="D17" t="s">
        <v>107</v>
      </c>
      <c r="E17">
        <v>9</v>
      </c>
      <c r="F17" t="str">
        <f t="shared" si="0"/>
        <v>Januar - Septembar</v>
      </c>
      <c r="G17" s="146">
        <v>11</v>
      </c>
    </row>
    <row r="18" spans="3:7" x14ac:dyDescent="0.25">
      <c r="C18">
        <v>10</v>
      </c>
      <c r="D18" t="s">
        <v>108</v>
      </c>
      <c r="E18">
        <v>10</v>
      </c>
      <c r="F18" t="str">
        <f t="shared" si="0"/>
        <v>Januar - Oktobar</v>
      </c>
      <c r="G18" s="145">
        <v>12</v>
      </c>
    </row>
    <row r="19" spans="3:7" x14ac:dyDescent="0.25">
      <c r="C19">
        <v>11</v>
      </c>
      <c r="D19" t="s">
        <v>109</v>
      </c>
      <c r="E19">
        <v>11</v>
      </c>
      <c r="F19" t="str">
        <f t="shared" si="0"/>
        <v>Januar - Novembar</v>
      </c>
      <c r="G19" s="146">
        <v>13</v>
      </c>
    </row>
    <row r="20" spans="3:7" x14ac:dyDescent="0.25">
      <c r="C20">
        <v>12</v>
      </c>
      <c r="D20" t="s">
        <v>110</v>
      </c>
      <c r="E20">
        <v>12</v>
      </c>
      <c r="F20" t="str">
        <f t="shared" si="0"/>
        <v>Januar - Decembar</v>
      </c>
      <c r="G20" s="146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O30"/>
  <sheetViews>
    <sheetView tabSelected="1" zoomScale="85" zoomScaleNormal="85" zoomScaleSheetLayoutView="85" workbookViewId="0">
      <selection activeCell="B6" sqref="B6"/>
    </sheetView>
  </sheetViews>
  <sheetFormatPr defaultColWidth="9.140625" defaultRowHeight="15" x14ac:dyDescent="0.25"/>
  <cols>
    <col min="1" max="1" width="9.140625" style="5"/>
    <col min="2" max="2" width="2.7109375" style="5" customWidth="1"/>
    <col min="3" max="3" width="9.140625" style="5"/>
    <col min="4" max="4" width="2" style="5" bestFit="1" customWidth="1"/>
    <col min="5" max="6" width="9.140625" style="5"/>
    <col min="7" max="7" width="14.28515625" style="5" customWidth="1"/>
    <col min="8" max="8" width="11" style="5" bestFit="1" customWidth="1"/>
    <col min="9" max="9" width="9.140625" style="5"/>
    <col min="10" max="10" width="15.28515625" style="5" bestFit="1" customWidth="1"/>
    <col min="11" max="11" width="9.28515625" style="5" bestFit="1" customWidth="1"/>
    <col min="12" max="12" width="9.140625" style="5"/>
    <col min="13" max="13" width="15.28515625" style="5" bestFit="1" customWidth="1"/>
    <col min="14" max="14" width="9.28515625" style="5" bestFit="1" customWidth="1"/>
    <col min="15" max="16384" width="9.140625" style="5"/>
  </cols>
  <sheetData>
    <row r="1" spans="3:15" s="1" customFormat="1" x14ac:dyDescent="0.25"/>
    <row r="2" spans="3:15" s="1" customFormat="1" x14ac:dyDescent="0.25">
      <c r="C2" s="2"/>
      <c r="F2" s="167" t="s">
        <v>0</v>
      </c>
      <c r="G2" s="3"/>
      <c r="I2" s="4"/>
      <c r="J2" s="4"/>
      <c r="K2" s="4"/>
    </row>
    <row r="3" spans="3:15" s="1" customFormat="1" x14ac:dyDescent="0.25">
      <c r="F3" s="168" t="s">
        <v>1</v>
      </c>
      <c r="G3" s="3"/>
    </row>
    <row r="4" spans="3:15" s="1" customFormat="1" x14ac:dyDescent="0.25">
      <c r="F4" s="168" t="s">
        <v>2</v>
      </c>
      <c r="G4" s="3"/>
    </row>
    <row r="5" spans="3:15" s="1" customFormat="1" x14ac:dyDescent="0.25"/>
    <row r="7" spans="3:15" s="166" customFormat="1" ht="18" x14ac:dyDescent="0.25">
      <c r="C7" s="166" t="s">
        <v>122</v>
      </c>
    </row>
    <row r="8" spans="3:15" ht="15.75" thickBot="1" x14ac:dyDescent="0.3"/>
    <row r="9" spans="3:15" ht="15.75" thickBot="1" x14ac:dyDescent="0.3">
      <c r="C9" s="6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8"/>
    </row>
    <row r="10" spans="3:15" ht="15.75" thickBot="1" x14ac:dyDescent="0.3">
      <c r="C10" s="9"/>
      <c r="D10" s="10"/>
      <c r="E10" s="10"/>
      <c r="F10" s="10"/>
      <c r="G10" s="10"/>
      <c r="H10" s="147" t="s">
        <v>118</v>
      </c>
      <c r="I10" s="160" t="s">
        <v>10</v>
      </c>
      <c r="J10" s="170" t="str">
        <f>'Analitika 2024'!L4</f>
        <v>Oktobar</v>
      </c>
      <c r="K10" s="171"/>
      <c r="L10" s="160" t="s">
        <v>11</v>
      </c>
      <c r="M10" s="170" t="str">
        <f>IF(J10="Januar","-",'Analitika 2024'!F4)</f>
        <v>Januar - Oktobar</v>
      </c>
      <c r="N10" s="171"/>
      <c r="O10" s="22"/>
    </row>
    <row r="11" spans="3:15" x14ac:dyDescent="0.25">
      <c r="C11" s="9"/>
      <c r="D11" s="10"/>
      <c r="E11" s="10"/>
      <c r="F11" s="10"/>
      <c r="G11" s="10"/>
      <c r="I11" s="20"/>
      <c r="J11" s="148" t="s">
        <v>12</v>
      </c>
      <c r="K11" s="148" t="s">
        <v>13</v>
      </c>
      <c r="L11" s="148"/>
      <c r="M11" s="148" t="s">
        <v>12</v>
      </c>
      <c r="N11" s="148" t="s">
        <v>13</v>
      </c>
      <c r="O11" s="22"/>
    </row>
    <row r="12" spans="3:15" x14ac:dyDescent="0.25">
      <c r="C12" s="9"/>
      <c r="D12" s="10"/>
      <c r="E12" s="10"/>
      <c r="F12" s="10"/>
      <c r="G12" s="10"/>
      <c r="H12" s="19"/>
      <c r="I12" s="20"/>
      <c r="J12" s="20"/>
      <c r="K12" s="20"/>
      <c r="L12" s="12"/>
      <c r="M12" s="12"/>
      <c r="N12" s="12"/>
      <c r="O12" s="11"/>
    </row>
    <row r="13" spans="3:15" x14ac:dyDescent="0.25">
      <c r="C13" s="9"/>
      <c r="D13" s="23">
        <v>1</v>
      </c>
      <c r="E13" s="23" t="s">
        <v>4</v>
      </c>
      <c r="F13" s="23"/>
      <c r="G13" s="24"/>
      <c r="H13" s="25"/>
      <c r="I13" s="25"/>
      <c r="J13" s="161">
        <f>SUMPRODUCT((D13=VALUE(LEFT('Analitika 2024'!$C$9:$C$105,1)))*('Analitika 2024'!$L$9:$L$105))</f>
        <v>118583.78000000003</v>
      </c>
      <c r="K13" s="156">
        <f>IFERROR(J13/J$25,"-")</f>
        <v>4.536287161412106E-4</v>
      </c>
      <c r="L13" s="149"/>
      <c r="M13" s="161">
        <f>IF($J$10="Januar","-",SUMPRODUCT((D13=VALUE(LEFT('Analitika 2024'!$C$9:$C$105,1)))*('Analitika 2024'!$F$9:$F$105)))</f>
        <v>1202571.95</v>
      </c>
      <c r="N13" s="156">
        <f>IFERROR(M13/M$25,"-")</f>
        <v>4.5302876312632327E-4</v>
      </c>
      <c r="O13" s="11"/>
    </row>
    <row r="14" spans="3:15" ht="7.15" customHeight="1" x14ac:dyDescent="0.25">
      <c r="C14" s="9"/>
      <c r="F14" s="10"/>
      <c r="G14" s="10"/>
      <c r="H14" s="18"/>
      <c r="I14" s="18"/>
      <c r="J14" s="162"/>
      <c r="K14" s="157"/>
      <c r="L14" s="150"/>
      <c r="M14" s="163"/>
      <c r="N14" s="157"/>
      <c r="O14" s="11"/>
    </row>
    <row r="15" spans="3:15" x14ac:dyDescent="0.25">
      <c r="C15" s="9"/>
      <c r="D15" s="23">
        <v>2</v>
      </c>
      <c r="E15" s="23" t="s">
        <v>120</v>
      </c>
      <c r="F15" s="23"/>
      <c r="G15" s="23"/>
      <c r="H15" s="25"/>
      <c r="I15" s="25"/>
      <c r="J15" s="161">
        <f>SUMPRODUCT((D15=VALUE(LEFT('Analitika 2024'!$C$9:$C$105,1)))*('Analitika 2024'!$L$9:$L$105))</f>
        <v>845097.57999999984</v>
      </c>
      <c r="K15" s="156">
        <f>IFERROR(J15/J$25,"-")</f>
        <v>3.2328243392936527E-3</v>
      </c>
      <c r="L15" s="149"/>
      <c r="M15" s="161">
        <f>IF($J$10="Januar","-",SUMPRODUCT((D15=VALUE(LEFT('Analitika 2024'!$C$9:$C$105,1)))*('Analitika 2024'!$F$9:$F$105)))</f>
        <v>8591613.6600000001</v>
      </c>
      <c r="N15" s="156">
        <f>IFERROR(M15/M$25,"-")</f>
        <v>3.2366031069068456E-3</v>
      </c>
      <c r="O15" s="11"/>
    </row>
    <row r="16" spans="3:15" ht="7.15" customHeight="1" x14ac:dyDescent="0.25">
      <c r="C16" s="9"/>
      <c r="F16" s="10"/>
      <c r="G16" s="10"/>
      <c r="H16" s="18"/>
      <c r="I16" s="18"/>
      <c r="J16" s="162"/>
      <c r="K16" s="157"/>
      <c r="L16" s="150"/>
      <c r="M16" s="163"/>
      <c r="N16" s="157"/>
      <c r="O16" s="11"/>
    </row>
    <row r="17" spans="3:15" x14ac:dyDescent="0.25">
      <c r="C17" s="9"/>
      <c r="D17" s="23">
        <v>3</v>
      </c>
      <c r="E17" s="23" t="s">
        <v>5</v>
      </c>
      <c r="F17" s="23"/>
      <c r="G17" s="23"/>
      <c r="H17" s="25"/>
      <c r="I17" s="25"/>
      <c r="J17" s="161">
        <f>SUMPRODUCT((D17=VALUE(LEFT('Analitika 2024'!$C$9:$C$105,1)))*('Analitika 2024'!$L$9:$L$105))</f>
        <v>3815024.4699999993</v>
      </c>
      <c r="K17" s="156">
        <f>IFERROR(J17/J$25,"-")</f>
        <v>1.4593940692170562E-2</v>
      </c>
      <c r="L17" s="149"/>
      <c r="M17" s="161">
        <f>IF($J$10="Januar","-",SUMPRODUCT((D17=VALUE(LEFT('Analitika 2024'!$C$9:$C$105,1)))*('Analitika 2024'!$F$9:$F$105)))</f>
        <v>37109302.840000004</v>
      </c>
      <c r="N17" s="156">
        <f>IFERROR(M17/M$25,"-")</f>
        <v>1.3979688754660673E-2</v>
      </c>
      <c r="O17" s="11"/>
    </row>
    <row r="18" spans="3:15" ht="7.15" customHeight="1" x14ac:dyDescent="0.25">
      <c r="C18" s="9"/>
      <c r="F18" s="10"/>
      <c r="G18" s="10"/>
      <c r="H18" s="18"/>
      <c r="I18" s="18"/>
      <c r="J18" s="162"/>
      <c r="K18" s="157"/>
      <c r="L18" s="150"/>
      <c r="M18" s="163"/>
      <c r="N18" s="157"/>
      <c r="O18" s="11"/>
    </row>
    <row r="19" spans="3:15" x14ac:dyDescent="0.25">
      <c r="C19" s="9"/>
      <c r="D19" s="23">
        <v>4</v>
      </c>
      <c r="E19" s="23" t="s">
        <v>6</v>
      </c>
      <c r="F19" s="23"/>
      <c r="G19" s="23"/>
      <c r="H19" s="25"/>
      <c r="I19" s="25"/>
      <c r="J19" s="161">
        <f>SUMPRODUCT((D19=VALUE(LEFT('Analitika 2024'!$C$9:$C$105,1)))*('Analitika 2024'!$L$9:$L$105))</f>
        <v>147496889.05000004</v>
      </c>
      <c r="K19" s="156">
        <f>IFERROR(J19/J$25,"-")</f>
        <v>0.56423251489009785</v>
      </c>
      <c r="L19" s="149"/>
      <c r="M19" s="161">
        <f>IF($J$10="Januar","-",SUMPRODUCT((D19=VALUE(LEFT('Analitika 2024'!$C$9:$C$105,1)))*('Analitika 2024'!$F$9:$F$105)))</f>
        <v>1563704104.3599999</v>
      </c>
      <c r="N19" s="156">
        <f>IFERROR(M19/M$25,"-")</f>
        <v>0.58907322451165267</v>
      </c>
      <c r="O19" s="11"/>
    </row>
    <row r="20" spans="3:15" ht="7.15" customHeight="1" x14ac:dyDescent="0.25">
      <c r="C20" s="9"/>
      <c r="F20" s="10"/>
      <c r="G20" s="10"/>
      <c r="H20" s="18"/>
      <c r="I20" s="18"/>
      <c r="J20" s="162"/>
      <c r="K20" s="157"/>
      <c r="L20" s="150"/>
      <c r="M20" s="163"/>
      <c r="N20" s="157"/>
      <c r="O20" s="11"/>
    </row>
    <row r="21" spans="3:15" x14ac:dyDescent="0.25">
      <c r="C21" s="21"/>
      <c r="D21" s="23">
        <v>5</v>
      </c>
      <c r="E21" s="23" t="s">
        <v>7</v>
      </c>
      <c r="F21" s="23"/>
      <c r="G21" s="23"/>
      <c r="H21" s="25"/>
      <c r="I21" s="25"/>
      <c r="J21" s="161">
        <f>SUMPRODUCT((D21=VALUE(LEFT('Analitika 2024'!$C$9:$C$105,1)))*('Analitika 2024'!$L$9:$L$105))</f>
        <v>3748026.37</v>
      </c>
      <c r="K21" s="156">
        <f>IFERROR(J21/J$25,"-")</f>
        <v>1.4337647107273033E-2</v>
      </c>
      <c r="L21" s="149"/>
      <c r="M21" s="161">
        <f>IF($J$10="Januar","-",SUMPRODUCT((D21=VALUE(LEFT('Analitika 2024'!$C$9:$C$105,1)))*('Analitika 2024'!$F$9:$F$105)))</f>
        <v>35819574.019999996</v>
      </c>
      <c r="N21" s="156">
        <f>IFERROR(M21/M$25,"-")</f>
        <v>1.3493826555652143E-2</v>
      </c>
      <c r="O21" s="11"/>
    </row>
    <row r="22" spans="3:15" ht="7.15" customHeight="1" x14ac:dyDescent="0.25">
      <c r="C22" s="9"/>
      <c r="F22" s="10"/>
      <c r="G22" s="10"/>
      <c r="H22" s="18"/>
      <c r="I22" s="18"/>
      <c r="J22" s="162"/>
      <c r="K22" s="157"/>
      <c r="L22" s="150"/>
      <c r="M22" s="163"/>
      <c r="N22" s="157"/>
      <c r="O22" s="11"/>
    </row>
    <row r="23" spans="3:15" x14ac:dyDescent="0.25">
      <c r="C23" s="9"/>
      <c r="D23" s="23">
        <v>6</v>
      </c>
      <c r="E23" s="23" t="s">
        <v>8</v>
      </c>
      <c r="F23" s="23"/>
      <c r="G23" s="26"/>
      <c r="H23" s="25"/>
      <c r="I23" s="25"/>
      <c r="J23" s="161">
        <f>SUMPRODUCT((D23=VALUE(LEFT('Analitika 2024'!$C$9:$C$105,1)))*('Analitika 2024'!$L$9:$L$105))</f>
        <v>105387915.93999994</v>
      </c>
      <c r="K23" s="156">
        <f>IFERROR(J23/J$25,"-")</f>
        <v>0.40314944425502364</v>
      </c>
      <c r="L23" s="149"/>
      <c r="M23" s="161">
        <f>IF($J$10="Januar","-",SUMPRODUCT((D23=VALUE(LEFT('Analitika 2024'!$C$9:$C$105,1)))*('Analitika 2024'!$F$9:$F$105)))</f>
        <v>1008088501.6699997</v>
      </c>
      <c r="N23" s="156">
        <f>IFERROR(M23/M$25,"-")</f>
        <v>0.37976362830800142</v>
      </c>
      <c r="O23" s="11"/>
    </row>
    <row r="24" spans="3:15" ht="15.75" thickBot="1" x14ac:dyDescent="0.3">
      <c r="C24" s="9"/>
      <c r="D24" s="10"/>
      <c r="E24" s="10"/>
      <c r="F24" s="10"/>
      <c r="G24" s="13"/>
      <c r="H24" s="18"/>
      <c r="I24" s="18"/>
      <c r="J24" s="163"/>
      <c r="K24" s="157"/>
      <c r="L24" s="150"/>
      <c r="M24" s="163"/>
      <c r="N24" s="157"/>
      <c r="O24" s="11"/>
    </row>
    <row r="25" spans="3:15" ht="15.75" thickBot="1" x14ac:dyDescent="0.3">
      <c r="C25" s="9"/>
      <c r="D25" s="151"/>
      <c r="E25" s="152" t="s">
        <v>111</v>
      </c>
      <c r="F25" s="152"/>
      <c r="G25" s="153"/>
      <c r="H25" s="154"/>
      <c r="I25" s="154"/>
      <c r="J25" s="164">
        <f>SUM(J13:J23)</f>
        <v>261411537.19</v>
      </c>
      <c r="K25" s="158">
        <f>IFERROR($J25/$J$25,0)</f>
        <v>1</v>
      </c>
      <c r="L25" s="155"/>
      <c r="M25" s="164">
        <f>SUM(M13:M23)</f>
        <v>2654515668.4999995</v>
      </c>
      <c r="N25" s="159">
        <f>IFERROR($M25/$M$25,0)</f>
        <v>1</v>
      </c>
      <c r="O25" s="11"/>
    </row>
    <row r="26" spans="3:15" x14ac:dyDescent="0.25">
      <c r="C26" s="9"/>
      <c r="F26" s="10"/>
      <c r="G26" s="13"/>
      <c r="H26" s="18"/>
      <c r="I26" s="18"/>
      <c r="J26" s="18"/>
      <c r="K26" s="18"/>
      <c r="L26" s="18"/>
      <c r="M26" s="18"/>
      <c r="N26" s="18"/>
      <c r="O26" s="11"/>
    </row>
    <row r="27" spans="3:15" ht="15.75" thickBot="1" x14ac:dyDescent="0.3">
      <c r="C27" s="14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6"/>
    </row>
    <row r="30" spans="3:15" x14ac:dyDescent="0.25">
      <c r="H30" s="17"/>
    </row>
  </sheetData>
  <sheetProtection algorithmName="SHA-512" hashValue="ItIxOlZ/dmvqZTuAsGoP3xyTgYdatP+ZChE+htWk2+piJLj5cgXo3ZqVkULvkLjqm66maxRcu/lS57MNmMjR9g==" saltValue="dil3Assw2RLh/JLwf0KKVQ==" spinCount="100000" sheet="1" objects="1" scenarios="1"/>
  <mergeCells count="2">
    <mergeCell ref="M10:N10"/>
    <mergeCell ref="J10:K10"/>
  </mergeCells>
  <pageMargins left="0.7" right="0.7" top="0.75" bottom="0.75" header="0.3" footer="0.3"/>
  <pageSetup paperSize="9" scale="46" fitToHeight="0" orientation="portrait" horizontalDpi="4294967294" verticalDpi="4294967294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error="Greška u unosu" prompt="Izabrati iz padajućeg menija">
          <x14:formula1>
            <xm:f>'[Izvjestaj za 2023 - ORG klasifikacija - 20-1-2023.XLSX]Master sheet'!#REF!</xm:f>
          </x14:formula1>
          <xm:sqref>T4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Q109"/>
  <sheetViews>
    <sheetView showGridLines="0" zoomScale="85" zoomScaleNormal="85" zoomScaleSheetLayoutView="85" workbookViewId="0">
      <selection activeCell="B2" sqref="B2"/>
    </sheetView>
  </sheetViews>
  <sheetFormatPr defaultColWidth="8.85546875" defaultRowHeight="15" x14ac:dyDescent="0.2"/>
  <cols>
    <col min="1" max="1" width="8.85546875" style="33"/>
    <col min="2" max="2" width="3.5703125" style="27" customWidth="1"/>
    <col min="3" max="3" width="10.5703125" style="113" bestFit="1" customWidth="1"/>
    <col min="4" max="4" width="57.140625" style="114" bestFit="1" customWidth="1"/>
    <col min="5" max="6" width="10.85546875" style="115" customWidth="1"/>
    <col min="7" max="8" width="8.85546875" style="116" customWidth="1"/>
    <col min="9" max="9" width="10.85546875" style="115" customWidth="1"/>
    <col min="10" max="10" width="10.5703125" style="116" customWidth="1"/>
    <col min="11" max="11" width="10.85546875" style="117" customWidth="1"/>
    <col min="12" max="13" width="12" style="115" customWidth="1"/>
    <col min="14" max="14" width="8.85546875" style="116" customWidth="1"/>
    <col min="15" max="15" width="10.85546875" style="115" customWidth="1"/>
    <col min="16" max="16" width="10" style="116" customWidth="1"/>
    <col min="17" max="17" width="3.85546875" style="27" customWidth="1"/>
    <col min="18" max="16384" width="8.85546875" style="33"/>
  </cols>
  <sheetData>
    <row r="2" spans="2:17" ht="15.75" thickBot="1" x14ac:dyDescent="0.25">
      <c r="C2" s="28"/>
      <c r="D2" s="29"/>
      <c r="E2" s="30"/>
      <c r="F2" s="30"/>
      <c r="G2" s="31"/>
      <c r="H2" s="31"/>
      <c r="I2" s="30"/>
      <c r="J2" s="31"/>
      <c r="K2" s="32"/>
      <c r="L2" s="30"/>
      <c r="M2" s="30"/>
      <c r="N2" s="31"/>
      <c r="O2" s="30"/>
      <c r="P2" s="31"/>
    </row>
    <row r="3" spans="2:17" ht="22.5" thickTop="1" thickBot="1" x14ac:dyDescent="0.25">
      <c r="B3" s="34"/>
      <c r="C3" s="35"/>
      <c r="D3" s="36"/>
      <c r="E3" s="37"/>
      <c r="F3" s="37"/>
      <c r="G3" s="38"/>
      <c r="H3" s="38"/>
      <c r="I3" s="37"/>
      <c r="J3" s="38"/>
      <c r="K3" s="39"/>
      <c r="L3" s="37"/>
      <c r="M3" s="37"/>
      <c r="N3" s="38"/>
      <c r="O3" s="37"/>
      <c r="P3" s="38"/>
      <c r="Q3" s="40"/>
    </row>
    <row r="4" spans="2:17" s="50" customFormat="1" ht="15.75" thickTop="1" x14ac:dyDescent="0.25">
      <c r="B4" s="41"/>
      <c r="C4" s="42" t="s">
        <v>129</v>
      </c>
      <c r="D4" s="169">
        <v>7279700000</v>
      </c>
      <c r="E4" s="43" t="s">
        <v>14</v>
      </c>
      <c r="F4" s="44" t="str">
        <f>Master!D6</f>
        <v>Januar - Oktobar</v>
      </c>
      <c r="G4" s="44"/>
      <c r="H4" s="44"/>
      <c r="I4" s="44"/>
      <c r="J4" s="44"/>
      <c r="K4" s="45" t="s">
        <v>15</v>
      </c>
      <c r="L4" s="46" t="str">
        <f>Master!D4</f>
        <v>Oktobar</v>
      </c>
      <c r="M4" s="47"/>
      <c r="N4" s="47"/>
      <c r="O4" s="47"/>
      <c r="P4" s="48"/>
      <c r="Q4" s="49"/>
    </row>
    <row r="5" spans="2:17" ht="13.9" customHeight="1" x14ac:dyDescent="0.2">
      <c r="B5" s="51"/>
      <c r="C5" s="52"/>
      <c r="D5" s="53"/>
      <c r="E5" s="54" t="s">
        <v>16</v>
      </c>
      <c r="F5" s="176" t="s">
        <v>17</v>
      </c>
      <c r="G5" s="177"/>
      <c r="H5" s="177"/>
      <c r="I5" s="172" t="s">
        <v>113</v>
      </c>
      <c r="J5" s="173"/>
      <c r="K5" s="54" t="s">
        <v>16</v>
      </c>
      <c r="L5" s="176" t="s">
        <v>17</v>
      </c>
      <c r="M5" s="177"/>
      <c r="N5" s="177"/>
      <c r="O5" s="172" t="s">
        <v>113</v>
      </c>
      <c r="P5" s="173"/>
      <c r="Q5" s="55"/>
    </row>
    <row r="6" spans="2:17" s="66" customFormat="1" ht="12.75" thickBot="1" x14ac:dyDescent="0.25">
      <c r="B6" s="56"/>
      <c r="C6" s="57"/>
      <c r="D6" s="58"/>
      <c r="E6" s="59" t="s">
        <v>3</v>
      </c>
      <c r="F6" s="60" t="s">
        <v>3</v>
      </c>
      <c r="G6" s="61" t="s">
        <v>18</v>
      </c>
      <c r="H6" s="62" t="s">
        <v>19</v>
      </c>
      <c r="I6" s="63" t="s">
        <v>3</v>
      </c>
      <c r="J6" s="64" t="s">
        <v>18</v>
      </c>
      <c r="K6" s="59" t="s">
        <v>3</v>
      </c>
      <c r="L6" s="60" t="s">
        <v>3</v>
      </c>
      <c r="M6" s="61" t="s">
        <v>18</v>
      </c>
      <c r="N6" s="62" t="s">
        <v>19</v>
      </c>
      <c r="O6" s="63" t="s">
        <v>3</v>
      </c>
      <c r="P6" s="64" t="s">
        <v>18</v>
      </c>
      <c r="Q6" s="65"/>
    </row>
    <row r="7" spans="2:17" ht="16.5" thickTop="1" thickBot="1" x14ac:dyDescent="0.3">
      <c r="B7" s="67"/>
      <c r="C7" s="68" t="s">
        <v>119</v>
      </c>
      <c r="D7" s="165" t="s">
        <v>121</v>
      </c>
      <c r="E7" s="69"/>
      <c r="F7" s="69"/>
      <c r="G7" s="70"/>
      <c r="H7" s="70"/>
      <c r="I7" s="69"/>
      <c r="J7" s="70"/>
      <c r="K7" s="71"/>
      <c r="L7" s="69"/>
      <c r="M7" s="69"/>
      <c r="N7" s="70"/>
      <c r="O7" s="69"/>
      <c r="P7" s="70"/>
      <c r="Q7" s="72"/>
    </row>
    <row r="8" spans="2:17" s="82" customFormat="1" ht="15" customHeight="1" thickBot="1" x14ac:dyDescent="0.25">
      <c r="B8" s="73"/>
      <c r="C8" s="174" t="s">
        <v>117</v>
      </c>
      <c r="D8" s="175"/>
      <c r="E8" s="74">
        <f>SUM(E9:E105)</f>
        <v>2825449131.8099985</v>
      </c>
      <c r="F8" s="75">
        <f>SUM(F9:F105)</f>
        <v>2654515668.4999995</v>
      </c>
      <c r="G8" s="76">
        <f t="shared" ref="G8" si="0">IFERROR(F8/E8,0)</f>
        <v>0.93950219758495601</v>
      </c>
      <c r="H8" s="77">
        <f t="shared" ref="H8" si="1">F8/$D$4</f>
        <v>0.364646299778837</v>
      </c>
      <c r="I8" s="75">
        <f>SUM(I9:I105)</f>
        <v>-170933463.3100003</v>
      </c>
      <c r="J8" s="78">
        <f t="shared" ref="J8:J9" si="2">IFERROR(I8/E8,0)</f>
        <v>-6.0497802415044495E-2</v>
      </c>
      <c r="K8" s="79">
        <f>SUM(K9:K105)</f>
        <v>347940075.93999994</v>
      </c>
      <c r="L8" s="80">
        <f>SUM(L9:L105)</f>
        <v>261411537.19000006</v>
      </c>
      <c r="M8" s="76">
        <f>IFERROR(L8/K8,0)</f>
        <v>0.75131195072532786</v>
      </c>
      <c r="N8" s="77">
        <f>L8/$D$4</f>
        <v>3.5909657979037606E-2</v>
      </c>
      <c r="O8" s="80">
        <f>SUM(O9:O105)</f>
        <v>-86528538.75</v>
      </c>
      <c r="P8" s="78">
        <f t="shared" ref="P8:P9" si="3">IFERROR(O8/K8,0)</f>
        <v>-0.2486880492746725</v>
      </c>
      <c r="Q8" s="81"/>
    </row>
    <row r="9" spans="2:17" s="82" customFormat="1" ht="12.75" x14ac:dyDescent="0.2">
      <c r="B9" s="73"/>
      <c r="C9" s="83">
        <v>10101</v>
      </c>
      <c r="D9" s="84" t="s">
        <v>20</v>
      </c>
      <c r="E9" s="85">
        <f>IFERROR(INDEX('2024'!$C$114:$AC$210,MATCH($C9,'2024'!$C$114:$C$210,0),19),0)</f>
        <v>1268098.8400000001</v>
      </c>
      <c r="F9" s="86">
        <f>IFERROR(INDEX('2024'!$C$8:$AC$105,MATCH($C9,'2024'!$C$8:$C$105,0),19),0)</f>
        <v>1202571.95</v>
      </c>
      <c r="G9" s="87">
        <f t="shared" ref="G9" si="4">IFERROR(F9/E9,0)</f>
        <v>0.94832666986746861</v>
      </c>
      <c r="H9" s="88">
        <f t="shared" ref="H9" si="5">F9/$D$4</f>
        <v>1.6519526216739701E-4</v>
      </c>
      <c r="I9" s="89">
        <f t="shared" ref="I9" si="6">F9-E9</f>
        <v>-65526.89000000013</v>
      </c>
      <c r="J9" s="90">
        <f t="shared" si="2"/>
        <v>-5.1673330132531406E-2</v>
      </c>
      <c r="K9" s="91">
        <f>VLOOKUP($C9,'2024'!$C$114:$U$210,VLOOKUP($L$4,Master!$D$9:$G$20,4,FALSE),FALSE)</f>
        <v>93870.299999999988</v>
      </c>
      <c r="L9" s="92">
        <f>VLOOKUP($C9,'2024'!$C$8:$U$104,VLOOKUP($L$4,Master!$D$9:$G$20,4,FALSE),FALSE)</f>
        <v>118583.78000000003</v>
      </c>
      <c r="M9" s="87">
        <f>IFERROR(L9/K9,0)</f>
        <v>1.2632726219049055</v>
      </c>
      <c r="N9" s="88">
        <f>L9/$D$4</f>
        <v>1.6289652046100805E-5</v>
      </c>
      <c r="O9" s="89">
        <f>L9-K9</f>
        <v>24713.48000000004</v>
      </c>
      <c r="P9" s="90">
        <f t="shared" si="3"/>
        <v>0.26327262190490541</v>
      </c>
      <c r="Q9" s="81"/>
    </row>
    <row r="10" spans="2:17" s="82" customFormat="1" ht="12.75" x14ac:dyDescent="0.2">
      <c r="B10" s="73"/>
      <c r="C10" s="83">
        <v>20101</v>
      </c>
      <c r="D10" s="84" t="s">
        <v>21</v>
      </c>
      <c r="E10" s="85">
        <f>IFERROR(INDEX('2024'!$C$114:$AC$210,MATCH($C10,'2024'!$C$114:$C$210,0),19),0)</f>
        <v>9477792.1600000001</v>
      </c>
      <c r="F10" s="86">
        <f>IFERROR(INDEX('2024'!$C$8:$AC$105,MATCH($C10,'2024'!$C$8:$C$105,0),19),0)</f>
        <v>8255959.1800000006</v>
      </c>
      <c r="G10" s="87">
        <f t="shared" ref="G10:G73" si="7">IFERROR(F10/E10,0)</f>
        <v>0.87108464087695303</v>
      </c>
      <c r="H10" s="88">
        <f t="shared" ref="H10:H73" si="8">F10/$D$4</f>
        <v>1.1341070621042077E-3</v>
      </c>
      <c r="I10" s="89">
        <f t="shared" ref="I10:I73" si="9">F10-E10</f>
        <v>-1221832.9799999995</v>
      </c>
      <c r="J10" s="90">
        <f t="shared" ref="J10:J73" si="10">IFERROR(I10/E10,0)</f>
        <v>-0.12891535912304702</v>
      </c>
      <c r="K10" s="91">
        <f>VLOOKUP($C10,'2024'!$C$114:$U$210,VLOOKUP($L$4,Master!$D$9:$G$20,4,FALSE),FALSE)</f>
        <v>953925.4800000001</v>
      </c>
      <c r="L10" s="92">
        <f>VLOOKUP($C10,'2024'!$C$8:$U$104,VLOOKUP($L$4,Master!$D$9:$G$20,4,FALSE),FALSE)</f>
        <v>807629.46999999986</v>
      </c>
      <c r="M10" s="92">
        <f t="shared" ref="M10:M73" si="11">IFERROR(L10/K10,0)</f>
        <v>0.846637905090867</v>
      </c>
      <c r="N10" s="88">
        <f t="shared" ref="N10:N73" si="12">L10/$D$4</f>
        <v>1.109426858249653E-4</v>
      </c>
      <c r="O10" s="92">
        <f t="shared" ref="O10:O73" si="13">L10-K10</f>
        <v>-146296.01000000024</v>
      </c>
      <c r="P10" s="93">
        <f t="shared" ref="P10:P73" si="14">IFERROR(O10/K10,0)</f>
        <v>-0.15336209490913297</v>
      </c>
      <c r="Q10" s="81"/>
    </row>
    <row r="11" spans="2:17" s="82" customFormat="1" ht="12.75" x14ac:dyDescent="0.2">
      <c r="B11" s="73"/>
      <c r="C11" s="83">
        <v>20102</v>
      </c>
      <c r="D11" s="84" t="s">
        <v>22</v>
      </c>
      <c r="E11" s="85">
        <f>IFERROR(INDEX('2024'!$C$114:$AC$210,MATCH($C11,'2024'!$C$114:$C$210,0),19),0)</f>
        <v>387583.24</v>
      </c>
      <c r="F11" s="86">
        <f>IFERROR(INDEX('2024'!$C$8:$AC$105,MATCH($C11,'2024'!$C$8:$C$105,0),19),0)</f>
        <v>302014.47999999992</v>
      </c>
      <c r="G11" s="87">
        <f t="shared" si="7"/>
        <v>0.77922481890599793</v>
      </c>
      <c r="H11" s="88">
        <f t="shared" si="8"/>
        <v>4.1487215132491714E-5</v>
      </c>
      <c r="I11" s="89">
        <f t="shared" si="9"/>
        <v>-85568.760000000068</v>
      </c>
      <c r="J11" s="90">
        <f t="shared" si="10"/>
        <v>-0.22077518109400207</v>
      </c>
      <c r="K11" s="91">
        <f>VLOOKUP($C11,'2024'!$C$114:$U$210,VLOOKUP($L$4,Master!$D$9:$G$20,4,FALSE),FALSE)</f>
        <v>54898.920000000006</v>
      </c>
      <c r="L11" s="92">
        <f>VLOOKUP($C11,'2024'!$C$8:$U$104,VLOOKUP($L$4,Master!$D$9:$G$20,4,FALSE),FALSE)</f>
        <v>33288.11</v>
      </c>
      <c r="M11" s="92">
        <f t="shared" si="11"/>
        <v>0.60635272970761533</v>
      </c>
      <c r="N11" s="88">
        <f t="shared" si="12"/>
        <v>4.5727310191354044E-6</v>
      </c>
      <c r="O11" s="92">
        <f t="shared" si="13"/>
        <v>-21610.810000000005</v>
      </c>
      <c r="P11" s="93">
        <f t="shared" si="14"/>
        <v>-0.39364727029238467</v>
      </c>
      <c r="Q11" s="81"/>
    </row>
    <row r="12" spans="2:17" s="82" customFormat="1" ht="12.75" x14ac:dyDescent="0.2">
      <c r="B12" s="73"/>
      <c r="C12" s="83">
        <v>20105</v>
      </c>
      <c r="D12" s="84" t="s">
        <v>23</v>
      </c>
      <c r="E12" s="85">
        <f>IFERROR(INDEX('2024'!$C$114:$AC$210,MATCH($C12,'2024'!$C$114:$C$210,0),19),0)</f>
        <v>36538.03</v>
      </c>
      <c r="F12" s="86">
        <f>IFERROR(INDEX('2024'!$C$8:$AC$105,MATCH($C12,'2024'!$C$8:$C$105,0),19),0)</f>
        <v>33640</v>
      </c>
      <c r="G12" s="87">
        <f t="shared" si="7"/>
        <v>0.92068455797972693</v>
      </c>
      <c r="H12" s="88">
        <f t="shared" si="8"/>
        <v>4.6210695495693502E-6</v>
      </c>
      <c r="I12" s="89">
        <f t="shared" si="9"/>
        <v>-2898.0299999999988</v>
      </c>
      <c r="J12" s="90">
        <f t="shared" si="10"/>
        <v>-7.9315442020273089E-2</v>
      </c>
      <c r="K12" s="91">
        <f>VLOOKUP($C12,'2024'!$C$114:$U$210,VLOOKUP($L$4,Master!$D$9:$G$20,4,FALSE),FALSE)</f>
        <v>3681.5</v>
      </c>
      <c r="L12" s="92">
        <f>VLOOKUP($C12,'2024'!$C$8:$U$104,VLOOKUP($L$4,Master!$D$9:$G$20,4,FALSE),FALSE)</f>
        <v>4180</v>
      </c>
      <c r="M12" s="92">
        <f t="shared" si="11"/>
        <v>1.1354067635474672</v>
      </c>
      <c r="N12" s="88">
        <f t="shared" si="12"/>
        <v>5.7419948624256491E-7</v>
      </c>
      <c r="O12" s="92">
        <f t="shared" si="13"/>
        <v>498.5</v>
      </c>
      <c r="P12" s="93">
        <f t="shared" si="14"/>
        <v>0.13540676354746706</v>
      </c>
      <c r="Q12" s="81"/>
    </row>
    <row r="13" spans="2:17" s="82" customFormat="1" ht="12.75" x14ac:dyDescent="0.2">
      <c r="B13" s="73"/>
      <c r="C13" s="83">
        <v>30101</v>
      </c>
      <c r="D13" s="84" t="s">
        <v>24</v>
      </c>
      <c r="E13" s="85">
        <f>IFERROR(INDEX('2024'!$C$114:$AC$210,MATCH($C13,'2024'!$C$114:$C$210,0),19),0)</f>
        <v>1008917.31</v>
      </c>
      <c r="F13" s="86">
        <f>IFERROR(INDEX('2024'!$C$8:$AC$105,MATCH($C13,'2024'!$C$8:$C$105,0),19),0)</f>
        <v>845759.14</v>
      </c>
      <c r="G13" s="87">
        <f t="shared" si="7"/>
        <v>0.83828390257274898</v>
      </c>
      <c r="H13" s="88">
        <f t="shared" si="8"/>
        <v>1.1618049370166354E-4</v>
      </c>
      <c r="I13" s="89">
        <f t="shared" si="9"/>
        <v>-163158.17000000004</v>
      </c>
      <c r="J13" s="90">
        <f t="shared" si="10"/>
        <v>-0.16171609742725104</v>
      </c>
      <c r="K13" s="91">
        <f>VLOOKUP($C13,'2024'!$C$114:$U$210,VLOOKUP($L$4,Master!$D$9:$G$20,4,FALSE),FALSE)</f>
        <v>142930.63</v>
      </c>
      <c r="L13" s="92">
        <f>VLOOKUP($C13,'2024'!$C$8:$U$104,VLOOKUP($L$4,Master!$D$9:$G$20,4,FALSE),FALSE)</f>
        <v>70850.34</v>
      </c>
      <c r="M13" s="92">
        <f t="shared" si="11"/>
        <v>0.49569738830648125</v>
      </c>
      <c r="N13" s="88">
        <f t="shared" si="12"/>
        <v>9.7325906287346995E-6</v>
      </c>
      <c r="O13" s="92">
        <f t="shared" si="13"/>
        <v>-72080.290000000008</v>
      </c>
      <c r="P13" s="93">
        <f t="shared" si="14"/>
        <v>-0.50430261169351875</v>
      </c>
      <c r="Q13" s="81"/>
    </row>
    <row r="14" spans="2:17" s="82" customFormat="1" ht="12.75" x14ac:dyDescent="0.2">
      <c r="B14" s="73"/>
      <c r="C14" s="83">
        <v>30201</v>
      </c>
      <c r="D14" s="84" t="s">
        <v>25</v>
      </c>
      <c r="E14" s="85">
        <f>IFERROR(INDEX('2024'!$C$114:$AC$210,MATCH($C14,'2024'!$C$114:$C$210,0),19),0)</f>
        <v>26468035.540000007</v>
      </c>
      <c r="F14" s="86">
        <f>IFERROR(INDEX('2024'!$C$8:$AC$105,MATCH($C14,'2024'!$C$8:$C$105,0),19),0)</f>
        <v>26207514.270000003</v>
      </c>
      <c r="G14" s="87">
        <f t="shared" si="7"/>
        <v>0.99015713615744971</v>
      </c>
      <c r="H14" s="88">
        <f t="shared" si="8"/>
        <v>3.6000816338585388E-3</v>
      </c>
      <c r="I14" s="89">
        <f t="shared" si="9"/>
        <v>-260521.27000000328</v>
      </c>
      <c r="J14" s="90">
        <f t="shared" si="10"/>
        <v>-9.8428638425503336E-3</v>
      </c>
      <c r="K14" s="91">
        <f>VLOOKUP($C14,'2024'!$C$114:$U$210,VLOOKUP($L$4,Master!$D$9:$G$20,4,FALSE),FALSE)</f>
        <v>3125935.6799999927</v>
      </c>
      <c r="L14" s="92">
        <f>VLOOKUP($C14,'2024'!$C$8:$U$104,VLOOKUP($L$4,Master!$D$9:$G$20,4,FALSE),FALSE)</f>
        <v>2565021.4300000002</v>
      </c>
      <c r="M14" s="92">
        <f t="shared" si="11"/>
        <v>0.8205611671446823</v>
      </c>
      <c r="N14" s="88">
        <f t="shared" si="12"/>
        <v>3.5235262854238503E-4</v>
      </c>
      <c r="O14" s="92">
        <f t="shared" si="13"/>
        <v>-560914.24999999255</v>
      </c>
      <c r="P14" s="93">
        <f t="shared" si="14"/>
        <v>-0.1794388328553177</v>
      </c>
      <c r="Q14" s="81"/>
    </row>
    <row r="15" spans="2:17" s="82" customFormat="1" ht="12.75" x14ac:dyDescent="0.2">
      <c r="B15" s="73"/>
      <c r="C15" s="83">
        <v>30301</v>
      </c>
      <c r="D15" s="84" t="s">
        <v>26</v>
      </c>
      <c r="E15" s="85">
        <f>IFERROR(INDEX('2024'!$C$114:$AC$210,MATCH($C15,'2024'!$C$114:$C$210,0),19),0)</f>
        <v>10618304.329999998</v>
      </c>
      <c r="F15" s="86">
        <f>IFERROR(INDEX('2024'!$C$8:$AC$105,MATCH($C15,'2024'!$C$8:$C$105,0),19),0)</f>
        <v>9607807.2899999991</v>
      </c>
      <c r="G15" s="87">
        <f t="shared" si="7"/>
        <v>0.90483442472589226</v>
      </c>
      <c r="H15" s="88">
        <f t="shared" si="8"/>
        <v>1.3198081363242989E-3</v>
      </c>
      <c r="I15" s="89">
        <f t="shared" si="9"/>
        <v>-1010497.0399999991</v>
      </c>
      <c r="J15" s="90">
        <f t="shared" si="10"/>
        <v>-9.5165575274107753E-2</v>
      </c>
      <c r="K15" s="91">
        <f>VLOOKUP($C15,'2024'!$C$114:$U$210,VLOOKUP($L$4,Master!$D$9:$G$20,4,FALSE),FALSE)</f>
        <v>1554451.7300000002</v>
      </c>
      <c r="L15" s="92">
        <f>VLOOKUP($C15,'2024'!$C$8:$U$104,VLOOKUP($L$4,Master!$D$9:$G$20,4,FALSE),FALSE)</f>
        <v>1123822.2699999991</v>
      </c>
      <c r="M15" s="92">
        <f t="shared" si="11"/>
        <v>0.72297019477085911</v>
      </c>
      <c r="N15" s="88">
        <f t="shared" si="12"/>
        <v>1.5437755264640014E-4</v>
      </c>
      <c r="O15" s="92">
        <f t="shared" si="13"/>
        <v>-430629.46000000113</v>
      </c>
      <c r="P15" s="93">
        <f t="shared" si="14"/>
        <v>-0.27702980522914089</v>
      </c>
      <c r="Q15" s="81"/>
    </row>
    <row r="16" spans="2:17" s="82" customFormat="1" ht="12.75" x14ac:dyDescent="0.2">
      <c r="B16" s="73"/>
      <c r="C16" s="83">
        <v>30401</v>
      </c>
      <c r="D16" s="84" t="s">
        <v>27</v>
      </c>
      <c r="E16" s="85">
        <f>IFERROR(INDEX('2024'!$C$114:$AC$210,MATCH($C16,'2024'!$C$114:$C$210,0),19),0)</f>
        <v>636368.69000000018</v>
      </c>
      <c r="F16" s="86">
        <f>IFERROR(INDEX('2024'!$C$8:$AC$105,MATCH($C16,'2024'!$C$8:$C$105,0),19),0)</f>
        <v>448222.14</v>
      </c>
      <c r="G16" s="87">
        <f t="shared" si="7"/>
        <v>0.70434348364939181</v>
      </c>
      <c r="H16" s="88">
        <f t="shared" si="8"/>
        <v>6.1571512562330873E-5</v>
      </c>
      <c r="I16" s="89">
        <f t="shared" si="9"/>
        <v>-188146.55000000016</v>
      </c>
      <c r="J16" s="90">
        <f t="shared" si="10"/>
        <v>-0.29565651635060819</v>
      </c>
      <c r="K16" s="91">
        <f>VLOOKUP($C16,'2024'!$C$114:$U$210,VLOOKUP($L$4,Master!$D$9:$G$20,4,FALSE),FALSE)</f>
        <v>81283.67</v>
      </c>
      <c r="L16" s="92">
        <f>VLOOKUP($C16,'2024'!$C$8:$U$104,VLOOKUP($L$4,Master!$D$9:$G$20,4,FALSE),FALSE)</f>
        <v>55330.429999999978</v>
      </c>
      <c r="M16" s="92">
        <f t="shared" si="11"/>
        <v>0.68070782237071703</v>
      </c>
      <c r="N16" s="88">
        <f t="shared" si="12"/>
        <v>7.6006470046842556E-6</v>
      </c>
      <c r="O16" s="92">
        <f t="shared" si="13"/>
        <v>-25953.24000000002</v>
      </c>
      <c r="P16" s="93">
        <f t="shared" si="14"/>
        <v>-0.31929217762928297</v>
      </c>
      <c r="Q16" s="81"/>
    </row>
    <row r="17" spans="2:17" s="82" customFormat="1" ht="12.75" x14ac:dyDescent="0.2">
      <c r="B17" s="73"/>
      <c r="C17" s="83">
        <v>40101</v>
      </c>
      <c r="D17" s="84" t="s">
        <v>28</v>
      </c>
      <c r="E17" s="85">
        <f>IFERROR(INDEX('2024'!$C$114:$AC$210,MATCH($C17,'2024'!$C$114:$C$210,0),19),0)</f>
        <v>4853061.9899999993</v>
      </c>
      <c r="F17" s="86">
        <f>IFERROR(INDEX('2024'!$C$8:$AC$105,MATCH($C17,'2024'!$C$8:$C$105,0),19),0)</f>
        <v>4055130.9099999997</v>
      </c>
      <c r="G17" s="87">
        <f t="shared" si="7"/>
        <v>0.83558193123348101</v>
      </c>
      <c r="H17" s="88">
        <f t="shared" si="8"/>
        <v>5.5704643185845563E-4</v>
      </c>
      <c r="I17" s="89">
        <f t="shared" si="9"/>
        <v>-797931.07999999961</v>
      </c>
      <c r="J17" s="90">
        <f t="shared" si="10"/>
        <v>-0.16441806876651904</v>
      </c>
      <c r="K17" s="91">
        <f>VLOOKUP($C17,'2024'!$C$114:$U$210,VLOOKUP($L$4,Master!$D$9:$G$20,4,FALSE),FALSE)</f>
        <v>490723.13000000024</v>
      </c>
      <c r="L17" s="92">
        <f>VLOOKUP($C17,'2024'!$C$8:$U$104,VLOOKUP($L$4,Master!$D$9:$G$20,4,FALSE),FALSE)</f>
        <v>447388.16000000009</v>
      </c>
      <c r="M17" s="92">
        <f t="shared" si="11"/>
        <v>0.91169160907495816</v>
      </c>
      <c r="N17" s="88">
        <f t="shared" si="12"/>
        <v>6.145695014904461E-5</v>
      </c>
      <c r="O17" s="92">
        <f t="shared" si="13"/>
        <v>-43334.970000000147</v>
      </c>
      <c r="P17" s="93">
        <f t="shared" si="14"/>
        <v>-8.8308390925041835E-2</v>
      </c>
      <c r="Q17" s="81"/>
    </row>
    <row r="18" spans="2:17" s="82" customFormat="1" ht="12.75" x14ac:dyDescent="0.2">
      <c r="B18" s="73"/>
      <c r="C18" s="83">
        <v>40102</v>
      </c>
      <c r="D18" s="84" t="s">
        <v>29</v>
      </c>
      <c r="E18" s="85">
        <f>IFERROR(INDEX('2024'!$C$114:$AC$210,MATCH($C18,'2024'!$C$114:$C$210,0),19),0)</f>
        <v>917675.14999999991</v>
      </c>
      <c r="F18" s="86">
        <f>IFERROR(INDEX('2024'!$C$8:$AC$105,MATCH($C18,'2024'!$C$8:$C$105,0),19),0)</f>
        <v>824460.33000000007</v>
      </c>
      <c r="G18" s="87">
        <f t="shared" si="7"/>
        <v>0.898422856933633</v>
      </c>
      <c r="H18" s="88">
        <f t="shared" si="8"/>
        <v>1.1325471241946784E-4</v>
      </c>
      <c r="I18" s="89">
        <f t="shared" si="9"/>
        <v>-93214.819999999832</v>
      </c>
      <c r="J18" s="90">
        <f t="shared" si="10"/>
        <v>-0.10157714306636705</v>
      </c>
      <c r="K18" s="91">
        <f>VLOOKUP($C18,'2024'!$C$114:$U$210,VLOOKUP($L$4,Master!$D$9:$G$20,4,FALSE),FALSE)</f>
        <v>112310.74</v>
      </c>
      <c r="L18" s="92">
        <f>VLOOKUP($C18,'2024'!$C$8:$U$104,VLOOKUP($L$4,Master!$D$9:$G$20,4,FALSE),FALSE)</f>
        <v>84098.14</v>
      </c>
      <c r="M18" s="92">
        <f t="shared" si="11"/>
        <v>0.74879873465351576</v>
      </c>
      <c r="N18" s="88">
        <f t="shared" si="12"/>
        <v>1.1552418368888828E-5</v>
      </c>
      <c r="O18" s="92">
        <f t="shared" si="13"/>
        <v>-28212.600000000006</v>
      </c>
      <c r="P18" s="93">
        <f t="shared" si="14"/>
        <v>-0.25120126534648429</v>
      </c>
      <c r="Q18" s="81"/>
    </row>
    <row r="19" spans="2:17" s="82" customFormat="1" ht="12.75" x14ac:dyDescent="0.2">
      <c r="B19" s="73"/>
      <c r="C19" s="83">
        <v>40103</v>
      </c>
      <c r="D19" s="84" t="s">
        <v>30</v>
      </c>
      <c r="E19" s="85">
        <f>IFERROR(INDEX('2024'!$C$114:$AC$210,MATCH($C19,'2024'!$C$114:$C$210,0),19),0)</f>
        <v>474987.37000000005</v>
      </c>
      <c r="F19" s="86">
        <f>IFERROR(INDEX('2024'!$C$8:$AC$105,MATCH($C19,'2024'!$C$8:$C$105,0),19),0)</f>
        <v>422276.02</v>
      </c>
      <c r="G19" s="87">
        <f t="shared" si="7"/>
        <v>0.889025786096165</v>
      </c>
      <c r="H19" s="88">
        <f t="shared" si="8"/>
        <v>5.8007338214486862E-5</v>
      </c>
      <c r="I19" s="89">
        <f t="shared" si="9"/>
        <v>-52711.350000000035</v>
      </c>
      <c r="J19" s="90">
        <f t="shared" si="10"/>
        <v>-0.11097421390383502</v>
      </c>
      <c r="K19" s="91">
        <f>VLOOKUP($C19,'2024'!$C$114:$U$210,VLOOKUP($L$4,Master!$D$9:$G$20,4,FALSE),FALSE)</f>
        <v>46756.82</v>
      </c>
      <c r="L19" s="92">
        <f>VLOOKUP($C19,'2024'!$C$8:$U$104,VLOOKUP($L$4,Master!$D$9:$G$20,4,FALSE),FALSE)</f>
        <v>40850</v>
      </c>
      <c r="M19" s="92">
        <f t="shared" si="11"/>
        <v>0.87366933850505657</v>
      </c>
      <c r="N19" s="88">
        <f t="shared" si="12"/>
        <v>5.6114949791887029E-6</v>
      </c>
      <c r="O19" s="92">
        <f t="shared" si="13"/>
        <v>-5906.82</v>
      </c>
      <c r="P19" s="93">
        <f t="shared" si="14"/>
        <v>-0.1263306614949434</v>
      </c>
      <c r="Q19" s="81"/>
    </row>
    <row r="20" spans="2:17" s="82" customFormat="1" ht="12.75" x14ac:dyDescent="0.2">
      <c r="B20" s="73"/>
      <c r="C20" s="83">
        <v>40105</v>
      </c>
      <c r="D20" s="84" t="s">
        <v>31</v>
      </c>
      <c r="E20" s="85">
        <f>IFERROR(INDEX('2024'!$C$114:$AC$210,MATCH($C20,'2024'!$C$114:$C$210,0),19),0)</f>
        <v>367528.01999999996</v>
      </c>
      <c r="F20" s="86">
        <f>IFERROR(INDEX('2024'!$C$8:$AC$105,MATCH($C20,'2024'!$C$8:$C$105,0),19),0)</f>
        <v>327986.80000000005</v>
      </c>
      <c r="G20" s="87">
        <f t="shared" si="7"/>
        <v>0.89241304649370701</v>
      </c>
      <c r="H20" s="88">
        <f t="shared" si="8"/>
        <v>4.5054988529747113E-5</v>
      </c>
      <c r="I20" s="89">
        <f t="shared" si="9"/>
        <v>-39541.219999999914</v>
      </c>
      <c r="J20" s="90">
        <f t="shared" si="10"/>
        <v>-0.10758695350629298</v>
      </c>
      <c r="K20" s="91">
        <f>VLOOKUP($C20,'2024'!$C$114:$U$210,VLOOKUP($L$4,Master!$D$9:$G$20,4,FALSE),FALSE)</f>
        <v>48683.85</v>
      </c>
      <c r="L20" s="92">
        <f>VLOOKUP($C20,'2024'!$C$8:$U$104,VLOOKUP($L$4,Master!$D$9:$G$20,4,FALSE),FALSE)</f>
        <v>31896.639999999999</v>
      </c>
      <c r="M20" s="92">
        <f t="shared" si="11"/>
        <v>0.6551790788937194</v>
      </c>
      <c r="N20" s="88">
        <f t="shared" si="12"/>
        <v>4.3815871533167573E-6</v>
      </c>
      <c r="O20" s="92">
        <f t="shared" si="13"/>
        <v>-16787.21</v>
      </c>
      <c r="P20" s="93">
        <f t="shared" si="14"/>
        <v>-0.3448209211062806</v>
      </c>
      <c r="Q20" s="81"/>
    </row>
    <row r="21" spans="2:17" s="82" customFormat="1" ht="12.75" x14ac:dyDescent="0.2">
      <c r="B21" s="73"/>
      <c r="C21" s="83">
        <v>40116</v>
      </c>
      <c r="D21" s="84" t="s">
        <v>32</v>
      </c>
      <c r="E21" s="85">
        <f>IFERROR(INDEX('2024'!$C$114:$AC$210,MATCH($C21,'2024'!$C$114:$C$210,0),19),0)</f>
        <v>32823.799999999996</v>
      </c>
      <c r="F21" s="86">
        <f>IFERROR(INDEX('2024'!$C$8:$AC$105,MATCH($C21,'2024'!$C$8:$C$105,0),19),0)</f>
        <v>25675</v>
      </c>
      <c r="G21" s="87">
        <f t="shared" si="7"/>
        <v>0.78220681334885067</v>
      </c>
      <c r="H21" s="88">
        <f t="shared" si="8"/>
        <v>3.5269310548511617E-6</v>
      </c>
      <c r="I21" s="89">
        <f t="shared" si="9"/>
        <v>-7148.7999999999956</v>
      </c>
      <c r="J21" s="90">
        <f t="shared" si="10"/>
        <v>-0.21779318665114936</v>
      </c>
      <c r="K21" s="91">
        <f>VLOOKUP($C21,'2024'!$C$114:$U$210,VLOOKUP($L$4,Master!$D$9:$G$20,4,FALSE),FALSE)</f>
        <v>3361.87</v>
      </c>
      <c r="L21" s="92">
        <f>VLOOKUP($C21,'2024'!$C$8:$U$104,VLOOKUP($L$4,Master!$D$9:$G$20,4,FALSE),FALSE)</f>
        <v>2900</v>
      </c>
      <c r="M21" s="92">
        <f t="shared" si="11"/>
        <v>0.86261515168641267</v>
      </c>
      <c r="N21" s="88">
        <f t="shared" si="12"/>
        <v>3.9836806461804744E-7</v>
      </c>
      <c r="O21" s="92">
        <f t="shared" si="13"/>
        <v>-461.86999999999989</v>
      </c>
      <c r="P21" s="93">
        <f t="shared" si="14"/>
        <v>-0.13738484831358735</v>
      </c>
      <c r="Q21" s="81"/>
    </row>
    <row r="22" spans="2:17" s="82" customFormat="1" ht="12.75" x14ac:dyDescent="0.2">
      <c r="B22" s="73"/>
      <c r="C22" s="83">
        <v>40122</v>
      </c>
      <c r="D22" s="84" t="s">
        <v>33</v>
      </c>
      <c r="E22" s="85">
        <f>IFERROR(INDEX('2024'!$C$114:$AC$210,MATCH($C22,'2024'!$C$114:$C$210,0),19),0)</f>
        <v>6300</v>
      </c>
      <c r="F22" s="86">
        <f>IFERROR(INDEX('2024'!$C$8:$AC$105,MATCH($C22,'2024'!$C$8:$C$105,0),19),0)</f>
        <v>0</v>
      </c>
      <c r="G22" s="87">
        <f t="shared" si="7"/>
        <v>0</v>
      </c>
      <c r="H22" s="88">
        <f t="shared" si="8"/>
        <v>0</v>
      </c>
      <c r="I22" s="89">
        <f t="shared" si="9"/>
        <v>-6300</v>
      </c>
      <c r="J22" s="90">
        <f t="shared" si="10"/>
        <v>-1</v>
      </c>
      <c r="K22" s="91">
        <f>VLOOKUP($C22,'2024'!$C$114:$U$210,VLOOKUP($L$4,Master!$D$9:$G$20,4,FALSE),FALSE)</f>
        <v>3150</v>
      </c>
      <c r="L22" s="92">
        <f>VLOOKUP($C22,'2024'!$C$8:$U$104,VLOOKUP($L$4,Master!$D$9:$G$20,4,FALSE),FALSE)</f>
        <v>0</v>
      </c>
      <c r="M22" s="92">
        <f t="shared" si="11"/>
        <v>0</v>
      </c>
      <c r="N22" s="88">
        <f t="shared" si="12"/>
        <v>0</v>
      </c>
      <c r="O22" s="92">
        <f t="shared" si="13"/>
        <v>-3150</v>
      </c>
      <c r="P22" s="93">
        <f t="shared" si="14"/>
        <v>-1</v>
      </c>
      <c r="Q22" s="81"/>
    </row>
    <row r="23" spans="2:17" s="82" customFormat="1" ht="12.75" x14ac:dyDescent="0.2">
      <c r="B23" s="73"/>
      <c r="C23" s="83">
        <v>40201</v>
      </c>
      <c r="D23" s="84" t="s">
        <v>34</v>
      </c>
      <c r="E23" s="85">
        <f>IFERROR(INDEX('2024'!$C$114:$AC$210,MATCH($C23,'2024'!$C$114:$C$210,0),19),0)</f>
        <v>4616990.2899999991</v>
      </c>
      <c r="F23" s="86">
        <f>IFERROR(INDEX('2024'!$C$8:$AC$105,MATCH($C23,'2024'!$C$8:$C$105,0),19),0)</f>
        <v>2752342.9499999997</v>
      </c>
      <c r="G23" s="87">
        <f t="shared" si="7"/>
        <v>0.59613357991272709</v>
      </c>
      <c r="H23" s="88">
        <f t="shared" si="8"/>
        <v>3.7808466695056112E-4</v>
      </c>
      <c r="I23" s="89">
        <f t="shared" si="9"/>
        <v>-1864647.3399999994</v>
      </c>
      <c r="J23" s="90">
        <f t="shared" si="10"/>
        <v>-0.40386642008727286</v>
      </c>
      <c r="K23" s="91">
        <f>VLOOKUP($C23,'2024'!$C$114:$U$210,VLOOKUP($L$4,Master!$D$9:$G$20,4,FALSE),FALSE)</f>
        <v>1038002.6</v>
      </c>
      <c r="L23" s="92">
        <f>VLOOKUP($C23,'2024'!$C$8:$U$104,VLOOKUP($L$4,Master!$D$9:$G$20,4,FALSE),FALSE)</f>
        <v>262485.89999999997</v>
      </c>
      <c r="M23" s="92">
        <f t="shared" si="11"/>
        <v>0.25287595618739295</v>
      </c>
      <c r="N23" s="88">
        <f t="shared" si="12"/>
        <v>3.6057241369836665E-5</v>
      </c>
      <c r="O23" s="92">
        <f t="shared" si="13"/>
        <v>-775516.7</v>
      </c>
      <c r="P23" s="93">
        <f t="shared" si="14"/>
        <v>-0.747124043812607</v>
      </c>
      <c r="Q23" s="81"/>
    </row>
    <row r="24" spans="2:17" s="82" customFormat="1" ht="12.75" x14ac:dyDescent="0.2">
      <c r="B24" s="73"/>
      <c r="C24" s="83">
        <v>40202</v>
      </c>
      <c r="D24" s="84" t="s">
        <v>35</v>
      </c>
      <c r="E24" s="85">
        <f>IFERROR(INDEX('2024'!$C$114:$AC$210,MATCH($C24,'2024'!$C$114:$C$210,0),19),0)</f>
        <v>12400307.109999999</v>
      </c>
      <c r="F24" s="86">
        <f>IFERROR(INDEX('2024'!$C$8:$AC$105,MATCH($C24,'2024'!$C$8:$C$105,0),19),0)</f>
        <v>11060817.91</v>
      </c>
      <c r="G24" s="87">
        <f t="shared" si="7"/>
        <v>0.89197935275975604</v>
      </c>
      <c r="H24" s="88">
        <f t="shared" si="8"/>
        <v>1.5194057323790816E-3</v>
      </c>
      <c r="I24" s="89">
        <f t="shared" si="9"/>
        <v>-1339489.1999999993</v>
      </c>
      <c r="J24" s="90">
        <f t="shared" si="10"/>
        <v>-0.10802064724024397</v>
      </c>
      <c r="K24" s="91">
        <f>VLOOKUP($C24,'2024'!$C$114:$U$210,VLOOKUP($L$4,Master!$D$9:$G$20,4,FALSE),FALSE)</f>
        <v>1582369.6099999996</v>
      </c>
      <c r="L24" s="92">
        <f>VLOOKUP($C24,'2024'!$C$8:$U$104,VLOOKUP($L$4,Master!$D$9:$G$20,4,FALSE),FALSE)</f>
        <v>1334986.2000000002</v>
      </c>
      <c r="M24" s="92">
        <f t="shared" si="11"/>
        <v>0.84366268889605411</v>
      </c>
      <c r="N24" s="88">
        <f t="shared" si="12"/>
        <v>1.8338478233993161E-4</v>
      </c>
      <c r="O24" s="92">
        <f t="shared" si="13"/>
        <v>-247383.40999999945</v>
      </c>
      <c r="P24" s="93">
        <f t="shared" si="14"/>
        <v>-0.15633731110394589</v>
      </c>
      <c r="Q24" s="81"/>
    </row>
    <row r="25" spans="2:17" s="82" customFormat="1" ht="12.75" x14ac:dyDescent="0.2">
      <c r="B25" s="73"/>
      <c r="C25" s="83">
        <v>40204</v>
      </c>
      <c r="D25" s="84" t="s">
        <v>36</v>
      </c>
      <c r="E25" s="85">
        <f>IFERROR(INDEX('2024'!$C$114:$AC$210,MATCH($C25,'2024'!$C$114:$C$210,0),19),0)</f>
        <v>418312.1</v>
      </c>
      <c r="F25" s="86">
        <f>IFERROR(INDEX('2024'!$C$8:$AC$105,MATCH($C25,'2024'!$C$8:$C$105,0),19),0)</f>
        <v>334815.25</v>
      </c>
      <c r="G25" s="87">
        <f t="shared" si="7"/>
        <v>0.80039580495041862</v>
      </c>
      <c r="H25" s="88">
        <f t="shared" si="8"/>
        <v>4.5993001085209557E-5</v>
      </c>
      <c r="I25" s="89">
        <f t="shared" si="9"/>
        <v>-83496.849999999977</v>
      </c>
      <c r="J25" s="90">
        <f t="shared" si="10"/>
        <v>-0.19960419504958135</v>
      </c>
      <c r="K25" s="91">
        <f>VLOOKUP($C25,'2024'!$C$114:$U$210,VLOOKUP($L$4,Master!$D$9:$G$20,4,FALSE),FALSE)</f>
        <v>39877.07999999998</v>
      </c>
      <c r="L25" s="92">
        <f>VLOOKUP($C25,'2024'!$C$8:$U$104,VLOOKUP($L$4,Master!$D$9:$G$20,4,FALSE),FALSE)</f>
        <v>31109.649999999991</v>
      </c>
      <c r="M25" s="92">
        <f t="shared" si="11"/>
        <v>0.78013861596686629</v>
      </c>
      <c r="N25" s="88">
        <f t="shared" si="12"/>
        <v>4.2734796763602882E-6</v>
      </c>
      <c r="O25" s="92">
        <f t="shared" si="13"/>
        <v>-8767.4299999999894</v>
      </c>
      <c r="P25" s="93">
        <f t="shared" si="14"/>
        <v>-0.21986138403313366</v>
      </c>
      <c r="Q25" s="81"/>
    </row>
    <row r="26" spans="2:17" s="82" customFormat="1" ht="12.75" x14ac:dyDescent="0.2">
      <c r="B26" s="73"/>
      <c r="C26" s="83">
        <v>40301</v>
      </c>
      <c r="D26" s="84" t="s">
        <v>37</v>
      </c>
      <c r="E26" s="85">
        <f>IFERROR(INDEX('2024'!$C$114:$AC$210,MATCH($C26,'2024'!$C$114:$C$210,0),19),0)</f>
        <v>103855501.22000004</v>
      </c>
      <c r="F26" s="86">
        <f>IFERROR(INDEX('2024'!$C$8:$AC$105,MATCH($C26,'2024'!$C$8:$C$105,0),19),0)</f>
        <v>93093604.429999992</v>
      </c>
      <c r="G26" s="87">
        <f t="shared" si="7"/>
        <v>0.89637624715514275</v>
      </c>
      <c r="H26" s="88">
        <f t="shared" si="8"/>
        <v>1.2788110008654202E-2</v>
      </c>
      <c r="I26" s="89">
        <f t="shared" si="9"/>
        <v>-10761896.790000051</v>
      </c>
      <c r="J26" s="90">
        <f t="shared" si="10"/>
        <v>-0.10362375284485721</v>
      </c>
      <c r="K26" s="91">
        <f>VLOOKUP($C26,'2024'!$C$114:$U$210,VLOOKUP($L$4,Master!$D$9:$G$20,4,FALSE),FALSE)</f>
        <v>11177025.64000001</v>
      </c>
      <c r="L26" s="92">
        <f>VLOOKUP($C26,'2024'!$C$8:$U$104,VLOOKUP($L$4,Master!$D$9:$G$20,4,FALSE),FALSE)</f>
        <v>12042892.070000002</v>
      </c>
      <c r="M26" s="92">
        <f t="shared" si="11"/>
        <v>1.077468412249253</v>
      </c>
      <c r="N26" s="88">
        <f t="shared" si="12"/>
        <v>1.6543115883896318E-3</v>
      </c>
      <c r="O26" s="92">
        <f t="shared" si="13"/>
        <v>865866.42999999225</v>
      </c>
      <c r="P26" s="93">
        <f t="shared" si="14"/>
        <v>7.7468412249253063E-2</v>
      </c>
      <c r="Q26" s="81"/>
    </row>
    <row r="27" spans="2:17" s="82" customFormat="1" ht="12.75" x14ac:dyDescent="0.2">
      <c r="B27" s="73"/>
      <c r="C27" s="83">
        <v>40401</v>
      </c>
      <c r="D27" s="84" t="s">
        <v>38</v>
      </c>
      <c r="E27" s="85">
        <f>IFERROR(INDEX('2024'!$C$114:$AC$210,MATCH($C27,'2024'!$C$114:$C$210,0),19),0)</f>
        <v>59667679.709999993</v>
      </c>
      <c r="F27" s="86">
        <f>IFERROR(INDEX('2024'!$C$8:$AC$105,MATCH($C27,'2024'!$C$8:$C$105,0),19),0)</f>
        <v>49291342.890000001</v>
      </c>
      <c r="G27" s="87">
        <f t="shared" si="7"/>
        <v>0.82609786620777592</v>
      </c>
      <c r="H27" s="88">
        <f t="shared" si="8"/>
        <v>6.7710678860392597E-3</v>
      </c>
      <c r="I27" s="89">
        <f t="shared" si="9"/>
        <v>-10376336.819999993</v>
      </c>
      <c r="J27" s="90">
        <f t="shared" si="10"/>
        <v>-0.17390213379222408</v>
      </c>
      <c r="K27" s="91">
        <f>VLOOKUP($C27,'2024'!$C$114:$U$210,VLOOKUP($L$4,Master!$D$9:$G$20,4,FALSE),FALSE)</f>
        <v>9086706.1400000006</v>
      </c>
      <c r="L27" s="92">
        <f>VLOOKUP($C27,'2024'!$C$8:$U$104,VLOOKUP($L$4,Master!$D$9:$G$20,4,FALSE),FALSE)</f>
        <v>5704600.580000001</v>
      </c>
      <c r="M27" s="92">
        <f t="shared" si="11"/>
        <v>0.62779630947766085</v>
      </c>
      <c r="N27" s="88">
        <f t="shared" si="12"/>
        <v>7.836312732667556E-4</v>
      </c>
      <c r="O27" s="92">
        <f t="shared" si="13"/>
        <v>-3382105.5599999996</v>
      </c>
      <c r="P27" s="93">
        <f t="shared" si="14"/>
        <v>-0.3722036905223392</v>
      </c>
      <c r="Q27" s="81"/>
    </row>
    <row r="28" spans="2:17" s="82" customFormat="1" ht="12.75" x14ac:dyDescent="0.2">
      <c r="B28" s="73"/>
      <c r="C28" s="83">
        <v>40402</v>
      </c>
      <c r="D28" s="84" t="s">
        <v>39</v>
      </c>
      <c r="E28" s="85">
        <f>IFERROR(INDEX('2024'!$C$114:$AC$210,MATCH($C28,'2024'!$C$114:$C$210,0),19),0)</f>
        <v>543605.74</v>
      </c>
      <c r="F28" s="86">
        <f>IFERROR(INDEX('2024'!$C$8:$AC$105,MATCH($C28,'2024'!$C$8:$C$105,0),19),0)</f>
        <v>374154.44999999995</v>
      </c>
      <c r="G28" s="87">
        <f t="shared" si="7"/>
        <v>0.68828274329847949</v>
      </c>
      <c r="H28" s="88">
        <f t="shared" si="8"/>
        <v>5.1396960039562063E-5</v>
      </c>
      <c r="I28" s="89">
        <f t="shared" si="9"/>
        <v>-169451.29000000004</v>
      </c>
      <c r="J28" s="90">
        <f t="shared" si="10"/>
        <v>-0.31171725670152056</v>
      </c>
      <c r="K28" s="91">
        <f>VLOOKUP($C28,'2024'!$C$114:$U$210,VLOOKUP($L$4,Master!$D$9:$G$20,4,FALSE),FALSE)</f>
        <v>76019.63</v>
      </c>
      <c r="L28" s="92">
        <f>VLOOKUP($C28,'2024'!$C$8:$U$104,VLOOKUP($L$4,Master!$D$9:$G$20,4,FALSE),FALSE)</f>
        <v>33967.100000000006</v>
      </c>
      <c r="M28" s="92">
        <f t="shared" si="11"/>
        <v>0.44682011738283917</v>
      </c>
      <c r="N28" s="88">
        <f t="shared" si="12"/>
        <v>4.6660027198923044E-6</v>
      </c>
      <c r="O28" s="92">
        <f t="shared" si="13"/>
        <v>-42052.53</v>
      </c>
      <c r="P28" s="93">
        <f t="shared" si="14"/>
        <v>-0.55317988261716078</v>
      </c>
      <c r="Q28" s="81"/>
    </row>
    <row r="29" spans="2:17" s="82" customFormat="1" ht="12.75" x14ac:dyDescent="0.2">
      <c r="B29" s="73"/>
      <c r="C29" s="83">
        <v>40501</v>
      </c>
      <c r="D29" s="84" t="s">
        <v>1</v>
      </c>
      <c r="E29" s="85">
        <f>IFERROR(INDEX('2024'!$C$114:$AC$210,MATCH($C29,'2024'!$C$114:$C$210,0),19),0)</f>
        <v>636033362.44000006</v>
      </c>
      <c r="F29" s="86">
        <f>IFERROR(INDEX('2024'!$C$8:$AC$105,MATCH($C29,'2024'!$C$8:$C$105,0),19),0)</f>
        <v>587801054.73000002</v>
      </c>
      <c r="G29" s="87">
        <f t="shared" si="7"/>
        <v>0.92416701613738061</v>
      </c>
      <c r="H29" s="88">
        <f t="shared" si="8"/>
        <v>8.0745230535598997E-2</v>
      </c>
      <c r="I29" s="89">
        <f t="shared" si="9"/>
        <v>-48232307.710000038</v>
      </c>
      <c r="J29" s="90">
        <f t="shared" si="10"/>
        <v>-7.583298386261933E-2</v>
      </c>
      <c r="K29" s="91">
        <f>VLOOKUP($C29,'2024'!$C$114:$U$210,VLOOKUP($L$4,Master!$D$9:$G$20,4,FALSE),FALSE)</f>
        <v>75671959.219999999</v>
      </c>
      <c r="L29" s="92">
        <f>VLOOKUP($C29,'2024'!$C$8:$U$104,VLOOKUP($L$4,Master!$D$9:$G$20,4,FALSE),FALSE)</f>
        <v>30173290.740000006</v>
      </c>
      <c r="M29" s="92">
        <f t="shared" si="11"/>
        <v>0.39873806692750785</v>
      </c>
      <c r="N29" s="88">
        <f t="shared" si="12"/>
        <v>4.1448535983625709E-3</v>
      </c>
      <c r="O29" s="92">
        <f t="shared" si="13"/>
        <v>-45498668.479999989</v>
      </c>
      <c r="P29" s="93">
        <f t="shared" si="14"/>
        <v>-0.60126193307249209</v>
      </c>
      <c r="Q29" s="81"/>
    </row>
    <row r="30" spans="2:17" s="82" customFormat="1" ht="12.75" x14ac:dyDescent="0.2">
      <c r="B30" s="73"/>
      <c r="C30" s="83">
        <v>40503</v>
      </c>
      <c r="D30" s="84" t="s">
        <v>131</v>
      </c>
      <c r="E30" s="85">
        <f>IFERROR(INDEX('2024'!$C$114:$AC$210,MATCH($C30,'2024'!$C$114:$C$210,0),19),0)</f>
        <v>9283325.4799999986</v>
      </c>
      <c r="F30" s="86">
        <f>IFERROR(INDEX('2024'!$C$8:$AC$105,MATCH($C30,'2024'!$C$8:$C$105,0),19),0)</f>
        <v>9166889.4199999999</v>
      </c>
      <c r="G30" s="87">
        <f t="shared" si="7"/>
        <v>0.98745750536800114</v>
      </c>
      <c r="H30" s="88">
        <f t="shared" si="8"/>
        <v>1.2592399989010536E-3</v>
      </c>
      <c r="I30" s="89">
        <f t="shared" si="9"/>
        <v>-116436.05999999866</v>
      </c>
      <c r="J30" s="90">
        <f t="shared" si="10"/>
        <v>-1.2542494631998908E-2</v>
      </c>
      <c r="K30" s="91">
        <f>VLOOKUP($C30,'2024'!$C$114:$U$210,VLOOKUP($L$4,Master!$D$9:$G$20,4,FALSE),FALSE)</f>
        <v>1145465.02</v>
      </c>
      <c r="L30" s="92">
        <f>VLOOKUP($C30,'2024'!$C$8:$U$104,VLOOKUP($L$4,Master!$D$9:$G$20,4,FALSE),FALSE)</f>
        <v>1273169.5400000003</v>
      </c>
      <c r="M30" s="92">
        <f t="shared" si="11"/>
        <v>1.111487053528706</v>
      </c>
      <c r="N30" s="88">
        <f t="shared" si="12"/>
        <v>1.7489313295877582E-4</v>
      </c>
      <c r="O30" s="92">
        <f t="shared" si="13"/>
        <v>127704.52000000025</v>
      </c>
      <c r="P30" s="93">
        <f t="shared" si="14"/>
        <v>0.11148705352870597</v>
      </c>
      <c r="Q30" s="81"/>
    </row>
    <row r="31" spans="2:17" s="82" customFormat="1" ht="12.75" x14ac:dyDescent="0.2">
      <c r="B31" s="73"/>
      <c r="C31" s="83">
        <v>40504</v>
      </c>
      <c r="D31" s="84" t="s">
        <v>127</v>
      </c>
      <c r="E31" s="85">
        <f>IFERROR(INDEX('2024'!$C$114:$AC$210,MATCH($C31,'2024'!$C$114:$C$210,0),19),0)</f>
        <v>9045488.6199999973</v>
      </c>
      <c r="F31" s="86">
        <f>IFERROR(INDEX('2024'!$C$8:$AC$105,MATCH($C31,'2024'!$C$8:$C$105,0),19),0)</f>
        <v>7411007.9399999995</v>
      </c>
      <c r="G31" s="87">
        <f t="shared" si="7"/>
        <v>0.81930432410405285</v>
      </c>
      <c r="H31" s="88">
        <f t="shared" si="8"/>
        <v>1.0180375482506147E-3</v>
      </c>
      <c r="I31" s="89">
        <f t="shared" si="9"/>
        <v>-1634480.6799999978</v>
      </c>
      <c r="J31" s="90">
        <f t="shared" si="10"/>
        <v>-0.18069567589594715</v>
      </c>
      <c r="K31" s="91">
        <f>VLOOKUP($C31,'2024'!$C$114:$U$210,VLOOKUP($L$4,Master!$D$9:$G$20,4,FALSE),FALSE)</f>
        <v>1069932.5000000002</v>
      </c>
      <c r="L31" s="92">
        <f>VLOOKUP($C31,'2024'!$C$8:$U$104,VLOOKUP($L$4,Master!$D$9:$G$20,4,FALSE),FALSE)</f>
        <v>686809.61999999965</v>
      </c>
      <c r="M31" s="92">
        <f t="shared" si="11"/>
        <v>0.64191864440046409</v>
      </c>
      <c r="N31" s="88">
        <f t="shared" si="12"/>
        <v>9.4345868648433272E-5</v>
      </c>
      <c r="O31" s="92">
        <f t="shared" si="13"/>
        <v>-383122.88000000059</v>
      </c>
      <c r="P31" s="93">
        <f t="shared" si="14"/>
        <v>-0.35808135559953597</v>
      </c>
      <c r="Q31" s="81"/>
    </row>
    <row r="32" spans="2:17" s="82" customFormat="1" ht="12.75" x14ac:dyDescent="0.2">
      <c r="B32" s="73"/>
      <c r="C32" s="83">
        <v>40510</v>
      </c>
      <c r="D32" s="84" t="s">
        <v>40</v>
      </c>
      <c r="E32" s="85">
        <f>IFERROR(INDEX('2024'!$C$114:$AC$210,MATCH($C32,'2024'!$C$114:$C$210,0),19),0)</f>
        <v>9012847.7799999993</v>
      </c>
      <c r="F32" s="86">
        <f>IFERROR(INDEX('2024'!$C$8:$AC$105,MATCH($C32,'2024'!$C$8:$C$105,0),19),0)</f>
        <v>6906447.5199999977</v>
      </c>
      <c r="G32" s="87">
        <f t="shared" si="7"/>
        <v>0.7662891561672418</v>
      </c>
      <c r="H32" s="88">
        <f t="shared" si="8"/>
        <v>9.4872694204431473E-4</v>
      </c>
      <c r="I32" s="89">
        <f t="shared" si="9"/>
        <v>-2106400.2600000016</v>
      </c>
      <c r="J32" s="90">
        <f t="shared" si="10"/>
        <v>-0.23371084383275825</v>
      </c>
      <c r="K32" s="91">
        <f>VLOOKUP($C32,'2024'!$C$114:$U$210,VLOOKUP($L$4,Master!$D$9:$G$20,4,FALSE),FALSE)</f>
        <v>1029344.09</v>
      </c>
      <c r="L32" s="92">
        <f>VLOOKUP($C32,'2024'!$C$8:$U$104,VLOOKUP($L$4,Master!$D$9:$G$20,4,FALSE),FALSE)</f>
        <v>306574.27999999991</v>
      </c>
      <c r="M32" s="92">
        <f t="shared" si="11"/>
        <v>0.29783459484379021</v>
      </c>
      <c r="N32" s="88">
        <f t="shared" si="12"/>
        <v>4.2113587098369426E-5</v>
      </c>
      <c r="O32" s="92">
        <f t="shared" si="13"/>
        <v>-722769.81</v>
      </c>
      <c r="P32" s="93">
        <f t="shared" si="14"/>
        <v>-0.70216540515620984</v>
      </c>
      <c r="Q32" s="81"/>
    </row>
    <row r="33" spans="2:17" s="82" customFormat="1" ht="12.75" x14ac:dyDescent="0.2">
      <c r="B33" s="73"/>
      <c r="C33" s="83">
        <v>40514</v>
      </c>
      <c r="D33" s="84" t="s">
        <v>41</v>
      </c>
      <c r="E33" s="85">
        <f>IFERROR(INDEX('2024'!$C$114:$AC$210,MATCH($C33,'2024'!$C$114:$C$210,0),19),0)</f>
        <v>480994.83</v>
      </c>
      <c r="F33" s="86">
        <f>IFERROR(INDEX('2024'!$C$8:$AC$105,MATCH($C33,'2024'!$C$8:$C$105,0),19),0)</f>
        <v>371962.74000000005</v>
      </c>
      <c r="G33" s="87">
        <f t="shared" si="7"/>
        <v>0.77331962175144386</v>
      </c>
      <c r="H33" s="88">
        <f t="shared" si="8"/>
        <v>5.1095888566836549E-5</v>
      </c>
      <c r="I33" s="89">
        <f t="shared" si="9"/>
        <v>-109032.08999999997</v>
      </c>
      <c r="J33" s="90">
        <f t="shared" si="10"/>
        <v>-0.22668037824855616</v>
      </c>
      <c r="K33" s="91">
        <f>VLOOKUP($C33,'2024'!$C$114:$U$210,VLOOKUP($L$4,Master!$D$9:$G$20,4,FALSE),FALSE)</f>
        <v>82899.12</v>
      </c>
      <c r="L33" s="92">
        <f>VLOOKUP($C33,'2024'!$C$8:$U$104,VLOOKUP($L$4,Master!$D$9:$G$20,4,FALSE),FALSE)</f>
        <v>43685.82</v>
      </c>
      <c r="M33" s="92">
        <f t="shared" si="11"/>
        <v>0.52697567839079595</v>
      </c>
      <c r="N33" s="88">
        <f t="shared" si="12"/>
        <v>6.0010467464318587E-6</v>
      </c>
      <c r="O33" s="92">
        <f t="shared" si="13"/>
        <v>-39213.299999999996</v>
      </c>
      <c r="P33" s="93">
        <f t="shared" si="14"/>
        <v>-0.47302432160920405</v>
      </c>
      <c r="Q33" s="81"/>
    </row>
    <row r="34" spans="2:17" s="82" customFormat="1" ht="12.75" x14ac:dyDescent="0.2">
      <c r="B34" s="73"/>
      <c r="C34" s="83">
        <v>40515</v>
      </c>
      <c r="D34" s="84" t="s">
        <v>42</v>
      </c>
      <c r="E34" s="85">
        <f>IFERROR(INDEX('2024'!$C$114:$AC$210,MATCH($C34,'2024'!$C$114:$C$210,0),19),0)</f>
        <v>852542.97</v>
      </c>
      <c r="F34" s="86">
        <f>IFERROR(INDEX('2024'!$C$8:$AC$105,MATCH($C34,'2024'!$C$8:$C$105,0),19),0)</f>
        <v>788247.0199999999</v>
      </c>
      <c r="G34" s="87">
        <f t="shared" si="7"/>
        <v>0.92458333214570987</v>
      </c>
      <c r="H34" s="88">
        <f t="shared" si="8"/>
        <v>1.0828015165460114E-4</v>
      </c>
      <c r="I34" s="89">
        <f t="shared" si="9"/>
        <v>-64295.95000000007</v>
      </c>
      <c r="J34" s="90">
        <f t="shared" si="10"/>
        <v>-7.5416667854290173E-2</v>
      </c>
      <c r="K34" s="91">
        <f>VLOOKUP($C34,'2024'!$C$114:$U$210,VLOOKUP($L$4,Master!$D$9:$G$20,4,FALSE),FALSE)</f>
        <v>95401.390000000029</v>
      </c>
      <c r="L34" s="92">
        <f>VLOOKUP($C34,'2024'!$C$8:$U$104,VLOOKUP($L$4,Master!$D$9:$G$20,4,FALSE),FALSE)</f>
        <v>79022.930000000008</v>
      </c>
      <c r="M34" s="92">
        <f t="shared" si="11"/>
        <v>0.82832053075956213</v>
      </c>
      <c r="N34" s="88">
        <f t="shared" si="12"/>
        <v>1.0855245408464636E-5</v>
      </c>
      <c r="O34" s="92">
        <f t="shared" si="13"/>
        <v>-16378.460000000021</v>
      </c>
      <c r="P34" s="93">
        <f t="shared" si="14"/>
        <v>-0.17167946924043787</v>
      </c>
      <c r="Q34" s="81"/>
    </row>
    <row r="35" spans="2:17" s="82" customFormat="1" ht="12.75" x14ac:dyDescent="0.2">
      <c r="B35" s="73"/>
      <c r="C35" s="83">
        <v>40516</v>
      </c>
      <c r="D35" s="84" t="s">
        <v>43</v>
      </c>
      <c r="E35" s="85">
        <f>IFERROR(INDEX('2024'!$C$114:$AC$210,MATCH($C35,'2024'!$C$114:$C$210,0),19),0)</f>
        <v>616076.52999999991</v>
      </c>
      <c r="F35" s="86">
        <f>IFERROR(INDEX('2024'!$C$8:$AC$105,MATCH($C35,'2024'!$C$8:$C$105,0),19),0)</f>
        <v>479059.33999999997</v>
      </c>
      <c r="G35" s="87">
        <f t="shared" si="7"/>
        <v>0.77759712742181564</v>
      </c>
      <c r="H35" s="88">
        <f t="shared" si="8"/>
        <v>6.5807566245861779E-5</v>
      </c>
      <c r="I35" s="89">
        <f t="shared" si="9"/>
        <v>-137017.18999999994</v>
      </c>
      <c r="J35" s="90">
        <f t="shared" si="10"/>
        <v>-0.22240287257818434</v>
      </c>
      <c r="K35" s="91">
        <f>VLOOKUP($C35,'2024'!$C$114:$U$210,VLOOKUP($L$4,Master!$D$9:$G$20,4,FALSE),FALSE)</f>
        <v>101331.46999999996</v>
      </c>
      <c r="L35" s="92">
        <f>VLOOKUP($C35,'2024'!$C$8:$U$104,VLOOKUP($L$4,Master!$D$9:$G$20,4,FALSE),FALSE)</f>
        <v>49573.239999999983</v>
      </c>
      <c r="M35" s="92">
        <f t="shared" si="11"/>
        <v>0.48921860109203985</v>
      </c>
      <c r="N35" s="88">
        <f t="shared" si="12"/>
        <v>6.8097916122917131E-6</v>
      </c>
      <c r="O35" s="92">
        <f t="shared" si="13"/>
        <v>-51758.229999999974</v>
      </c>
      <c r="P35" s="93">
        <f t="shared" si="14"/>
        <v>-0.51078139890796015</v>
      </c>
      <c r="Q35" s="81"/>
    </row>
    <row r="36" spans="2:17" s="82" customFormat="1" ht="12.75" x14ac:dyDescent="0.2">
      <c r="B36" s="73"/>
      <c r="C36" s="83">
        <v>40601</v>
      </c>
      <c r="D36" s="84" t="s">
        <v>46</v>
      </c>
      <c r="E36" s="85">
        <f>IFERROR(INDEX('2024'!$C$114:$AC$210,MATCH($C36,'2024'!$C$114:$C$210,0),19),0)</f>
        <v>17146333.419999994</v>
      </c>
      <c r="F36" s="86">
        <f>IFERROR(INDEX('2024'!$C$8:$AC$105,MATCH($C36,'2024'!$C$8:$C$105,0),19),0)</f>
        <v>15114912.060000001</v>
      </c>
      <c r="G36" s="87">
        <f t="shared" si="7"/>
        <v>0.88152444547529429</v>
      </c>
      <c r="H36" s="88">
        <f t="shared" si="8"/>
        <v>2.0763097462807535E-3</v>
      </c>
      <c r="I36" s="89">
        <f t="shared" si="9"/>
        <v>-2031421.3599999938</v>
      </c>
      <c r="J36" s="90">
        <f t="shared" si="10"/>
        <v>-0.11847555452470575</v>
      </c>
      <c r="K36" s="91">
        <f>VLOOKUP($C36,'2024'!$C$114:$U$210,VLOOKUP($L$4,Master!$D$9:$G$20,4,FALSE),FALSE)</f>
        <v>2027140.0499999984</v>
      </c>
      <c r="L36" s="92">
        <f>VLOOKUP($C36,'2024'!$C$8:$U$104,VLOOKUP($L$4,Master!$D$9:$G$20,4,FALSE),FALSE)</f>
        <v>1470405.56</v>
      </c>
      <c r="M36" s="92">
        <f t="shared" si="11"/>
        <v>0.72535963166432493</v>
      </c>
      <c r="N36" s="88">
        <f t="shared" si="12"/>
        <v>2.0198710935890216E-4</v>
      </c>
      <c r="O36" s="92">
        <f t="shared" si="13"/>
        <v>-556734.48999999836</v>
      </c>
      <c r="P36" s="93">
        <f t="shared" si="14"/>
        <v>-0.27464036833567507</v>
      </c>
      <c r="Q36" s="81"/>
    </row>
    <row r="37" spans="2:17" s="82" customFormat="1" ht="12.75" x14ac:dyDescent="0.2">
      <c r="B37" s="73"/>
      <c r="C37" s="83">
        <v>40603</v>
      </c>
      <c r="D37" s="84" t="s">
        <v>47</v>
      </c>
      <c r="E37" s="85">
        <f>IFERROR(INDEX('2024'!$C$114:$AC$210,MATCH($C37,'2024'!$C$114:$C$210,0),19),0)</f>
        <v>639061.36</v>
      </c>
      <c r="F37" s="86">
        <f>IFERROR(INDEX('2024'!$C$8:$AC$105,MATCH($C37,'2024'!$C$8:$C$105,0),19),0)</f>
        <v>541084.41999999993</v>
      </c>
      <c r="G37" s="87">
        <f t="shared" si="7"/>
        <v>0.84668617736487761</v>
      </c>
      <c r="H37" s="88">
        <f t="shared" si="8"/>
        <v>7.4327845927716786E-5</v>
      </c>
      <c r="I37" s="89">
        <f t="shared" si="9"/>
        <v>-97976.940000000061</v>
      </c>
      <c r="J37" s="90">
        <f t="shared" si="10"/>
        <v>-0.15331382263512233</v>
      </c>
      <c r="K37" s="91">
        <f>VLOOKUP($C37,'2024'!$C$114:$U$210,VLOOKUP($L$4,Master!$D$9:$G$20,4,FALSE),FALSE)</f>
        <v>165919.4</v>
      </c>
      <c r="L37" s="92">
        <f>VLOOKUP($C37,'2024'!$C$8:$U$104,VLOOKUP($L$4,Master!$D$9:$G$20,4,FALSE),FALSE)</f>
        <v>29919.820000000003</v>
      </c>
      <c r="M37" s="92">
        <f t="shared" si="11"/>
        <v>0.18032743609246421</v>
      </c>
      <c r="N37" s="88">
        <f t="shared" si="12"/>
        <v>4.1100347541794313E-6</v>
      </c>
      <c r="O37" s="92">
        <f t="shared" si="13"/>
        <v>-135999.57999999999</v>
      </c>
      <c r="P37" s="93">
        <f t="shared" si="14"/>
        <v>-0.81967256390753573</v>
      </c>
      <c r="Q37" s="81"/>
    </row>
    <row r="38" spans="2:17" s="82" customFormat="1" ht="12.75" x14ac:dyDescent="0.2">
      <c r="B38" s="73"/>
      <c r="C38" s="83">
        <v>40701</v>
      </c>
      <c r="D38" s="84" t="s">
        <v>132</v>
      </c>
      <c r="E38" s="85">
        <f>IFERROR(INDEX('2024'!$C$114:$AC$210,MATCH($C38,'2024'!$C$114:$C$210,0),19),0)</f>
        <v>255088727.64000002</v>
      </c>
      <c r="F38" s="86">
        <f>IFERROR(INDEX('2024'!$C$8:$AC$105,MATCH($C38,'2024'!$C$8:$C$105,0),19),0)</f>
        <v>246333048.94</v>
      </c>
      <c r="G38" s="87">
        <f t="shared" si="7"/>
        <v>0.96567594820435709</v>
      </c>
      <c r="H38" s="88">
        <f t="shared" si="8"/>
        <v>3.3838351709548471E-2</v>
      </c>
      <c r="I38" s="89">
        <f t="shared" si="9"/>
        <v>-8755678.7000000179</v>
      </c>
      <c r="J38" s="90">
        <f t="shared" si="10"/>
        <v>-3.4324051795642949E-2</v>
      </c>
      <c r="K38" s="91">
        <f>VLOOKUP($C38,'2024'!$C$114:$U$210,VLOOKUP($L$4,Master!$D$9:$G$20,4,FALSE),FALSE)</f>
        <v>28947099.659999985</v>
      </c>
      <c r="L38" s="92">
        <f>VLOOKUP($C38,'2024'!$C$8:$U$104,VLOOKUP($L$4,Master!$D$9:$G$20,4,FALSE),FALSE)</f>
        <v>22347895.350000009</v>
      </c>
      <c r="M38" s="92">
        <f t="shared" si="11"/>
        <v>0.77202537084850109</v>
      </c>
      <c r="N38" s="88">
        <f t="shared" si="12"/>
        <v>3.0698923513331608E-3</v>
      </c>
      <c r="O38" s="92">
        <f t="shared" si="13"/>
        <v>-6599204.3099999763</v>
      </c>
      <c r="P38" s="93">
        <f t="shared" si="14"/>
        <v>-0.22797462915149888</v>
      </c>
      <c r="Q38" s="81"/>
    </row>
    <row r="39" spans="2:17" s="82" customFormat="1" ht="12.75" x14ac:dyDescent="0.2">
      <c r="B39" s="73"/>
      <c r="C39" s="83">
        <v>40704</v>
      </c>
      <c r="D39" s="84" t="s">
        <v>48</v>
      </c>
      <c r="E39" s="85">
        <f>IFERROR(INDEX('2024'!$C$114:$AC$210,MATCH($C39,'2024'!$C$114:$C$210,0),19),0)</f>
        <v>1495050.1000000003</v>
      </c>
      <c r="F39" s="86">
        <f>IFERROR(INDEX('2024'!$C$8:$AC$105,MATCH($C39,'2024'!$C$8:$C$105,0),19),0)</f>
        <v>1246375.9899999998</v>
      </c>
      <c r="G39" s="87">
        <f t="shared" si="7"/>
        <v>0.83366837673199012</v>
      </c>
      <c r="H39" s="88">
        <f t="shared" si="8"/>
        <v>1.7121254859403545E-4</v>
      </c>
      <c r="I39" s="89">
        <f t="shared" si="9"/>
        <v>-248674.11000000057</v>
      </c>
      <c r="J39" s="90">
        <f t="shared" si="10"/>
        <v>-0.1663316232680099</v>
      </c>
      <c r="K39" s="91">
        <f>VLOOKUP($C39,'2024'!$C$114:$U$210,VLOOKUP($L$4,Master!$D$9:$G$20,4,FALSE),FALSE)</f>
        <v>183977.62000000002</v>
      </c>
      <c r="L39" s="92">
        <f>VLOOKUP($C39,'2024'!$C$8:$U$104,VLOOKUP($L$4,Master!$D$9:$G$20,4,FALSE),FALSE)</f>
        <v>84008.699999999983</v>
      </c>
      <c r="M39" s="92">
        <f t="shared" si="11"/>
        <v>0.4566245611830394</v>
      </c>
      <c r="N39" s="88">
        <f t="shared" si="12"/>
        <v>1.1540132148302812E-5</v>
      </c>
      <c r="O39" s="92">
        <f t="shared" si="13"/>
        <v>-99968.920000000042</v>
      </c>
      <c r="P39" s="93">
        <f t="shared" si="14"/>
        <v>-0.5433754388169606</v>
      </c>
      <c r="Q39" s="81"/>
    </row>
    <row r="40" spans="2:17" s="82" customFormat="1" ht="12.75" x14ac:dyDescent="0.2">
      <c r="B40" s="73"/>
      <c r="C40" s="83">
        <v>40705</v>
      </c>
      <c r="D40" s="84" t="s">
        <v>49</v>
      </c>
      <c r="E40" s="85">
        <f>IFERROR(INDEX('2024'!$C$114:$AC$210,MATCH($C40,'2024'!$C$114:$C$210,0),19),0)</f>
        <v>1022783.01</v>
      </c>
      <c r="F40" s="86">
        <f>IFERROR(INDEX('2024'!$C$8:$AC$105,MATCH($C40,'2024'!$C$8:$C$105,0),19),0)</f>
        <v>1049352.79</v>
      </c>
      <c r="G40" s="87">
        <f t="shared" si="7"/>
        <v>1.0259779246821865</v>
      </c>
      <c r="H40" s="88">
        <f t="shared" si="8"/>
        <v>1.4414780691512013E-4</v>
      </c>
      <c r="I40" s="89">
        <f t="shared" si="9"/>
        <v>26569.780000000028</v>
      </c>
      <c r="J40" s="90">
        <f t="shared" si="10"/>
        <v>2.5977924682186525E-2</v>
      </c>
      <c r="K40" s="91">
        <f>VLOOKUP($C40,'2024'!$C$114:$U$210,VLOOKUP($L$4,Master!$D$9:$G$20,4,FALSE),FALSE)</f>
        <v>139893.44</v>
      </c>
      <c r="L40" s="92">
        <f>VLOOKUP($C40,'2024'!$C$8:$U$104,VLOOKUP($L$4,Master!$D$9:$G$20,4,FALSE),FALSE)</f>
        <v>215133.99000000005</v>
      </c>
      <c r="M40" s="92">
        <f t="shared" si="11"/>
        <v>1.5378418745010491</v>
      </c>
      <c r="N40" s="88">
        <f t="shared" si="12"/>
        <v>2.9552590079261516E-5</v>
      </c>
      <c r="O40" s="92">
        <f t="shared" si="13"/>
        <v>75240.550000000047</v>
      </c>
      <c r="P40" s="93">
        <f t="shared" si="14"/>
        <v>0.53784187450104914</v>
      </c>
      <c r="Q40" s="81"/>
    </row>
    <row r="41" spans="2:17" s="82" customFormat="1" ht="12.75" x14ac:dyDescent="0.2">
      <c r="B41" s="73"/>
      <c r="C41" s="83">
        <v>40709</v>
      </c>
      <c r="D41" s="84" t="s">
        <v>50</v>
      </c>
      <c r="E41" s="85">
        <f>IFERROR(INDEX('2024'!$C$114:$AC$210,MATCH($C41,'2024'!$C$114:$C$210,0),19),0)</f>
        <v>604594.35</v>
      </c>
      <c r="F41" s="86">
        <f>IFERROR(INDEX('2024'!$C$8:$AC$105,MATCH($C41,'2024'!$C$8:$C$105,0),19),0)</f>
        <v>587452.93000000005</v>
      </c>
      <c r="G41" s="87">
        <f t="shared" si="7"/>
        <v>0.97164806452458585</v>
      </c>
      <c r="H41" s="88">
        <f t="shared" si="8"/>
        <v>8.0697409233897004E-5</v>
      </c>
      <c r="I41" s="89">
        <f t="shared" si="9"/>
        <v>-17141.419999999925</v>
      </c>
      <c r="J41" s="90">
        <f t="shared" si="10"/>
        <v>-2.8351935475414095E-2</v>
      </c>
      <c r="K41" s="91">
        <f>VLOOKUP($C41,'2024'!$C$114:$U$210,VLOOKUP($L$4,Master!$D$9:$G$20,4,FALSE),FALSE)</f>
        <v>79011.50999999998</v>
      </c>
      <c r="L41" s="92">
        <f>VLOOKUP($C41,'2024'!$C$8:$U$104,VLOOKUP($L$4,Master!$D$9:$G$20,4,FALSE),FALSE)</f>
        <v>86332.869999999981</v>
      </c>
      <c r="M41" s="92">
        <f t="shared" si="11"/>
        <v>1.0926619425448267</v>
      </c>
      <c r="N41" s="88">
        <f t="shared" si="12"/>
        <v>1.1859399425800511E-5</v>
      </c>
      <c r="O41" s="92">
        <f t="shared" si="13"/>
        <v>7321.3600000000006</v>
      </c>
      <c r="P41" s="93">
        <f t="shared" si="14"/>
        <v>9.2661942544826723E-2</v>
      </c>
      <c r="Q41" s="81"/>
    </row>
    <row r="42" spans="2:17" s="82" customFormat="1" ht="12.75" x14ac:dyDescent="0.2">
      <c r="B42" s="73"/>
      <c r="C42" s="83">
        <v>40710</v>
      </c>
      <c r="D42" s="84" t="s">
        <v>51</v>
      </c>
      <c r="E42" s="85">
        <f>IFERROR(INDEX('2024'!$C$114:$AC$210,MATCH($C42,'2024'!$C$114:$C$210,0),19),0)</f>
        <v>339170.82</v>
      </c>
      <c r="F42" s="86">
        <f>IFERROR(INDEX('2024'!$C$8:$AC$105,MATCH($C42,'2024'!$C$8:$C$105,0),19),0)</f>
        <v>280289.37000000005</v>
      </c>
      <c r="G42" s="87">
        <f t="shared" si="7"/>
        <v>0.82639588511771167</v>
      </c>
      <c r="H42" s="88">
        <f t="shared" si="8"/>
        <v>3.8502873744797182E-5</v>
      </c>
      <c r="I42" s="89">
        <f t="shared" si="9"/>
        <v>-58881.449999999953</v>
      </c>
      <c r="J42" s="90">
        <f t="shared" si="10"/>
        <v>-0.17360411488228839</v>
      </c>
      <c r="K42" s="91">
        <f>VLOOKUP($C42,'2024'!$C$114:$U$210,VLOOKUP($L$4,Master!$D$9:$G$20,4,FALSE),FALSE)</f>
        <v>50784.5</v>
      </c>
      <c r="L42" s="92">
        <f>VLOOKUP($C42,'2024'!$C$8:$U$104,VLOOKUP($L$4,Master!$D$9:$G$20,4,FALSE),FALSE)</f>
        <v>29102.18</v>
      </c>
      <c r="M42" s="92">
        <f t="shared" si="11"/>
        <v>0.57305240772282884</v>
      </c>
      <c r="N42" s="88">
        <f t="shared" si="12"/>
        <v>3.9977169388848446E-6</v>
      </c>
      <c r="O42" s="92">
        <f t="shared" si="13"/>
        <v>-21682.32</v>
      </c>
      <c r="P42" s="93">
        <f t="shared" si="14"/>
        <v>-0.42694759227717116</v>
      </c>
      <c r="Q42" s="81"/>
    </row>
    <row r="43" spans="2:17" s="82" customFormat="1" ht="12.75" x14ac:dyDescent="0.2">
      <c r="B43" s="73"/>
      <c r="C43" s="83">
        <v>40801</v>
      </c>
      <c r="D43" s="84" t="s">
        <v>54</v>
      </c>
      <c r="E43" s="85">
        <f>IFERROR(INDEX('2024'!$C$114:$AC$210,MATCH($C43,'2024'!$C$114:$C$210,0),19),0)</f>
        <v>21356601.909999989</v>
      </c>
      <c r="F43" s="86">
        <f>IFERROR(INDEX('2024'!$C$8:$AC$105,MATCH($C43,'2024'!$C$8:$C$105,0),19),0)</f>
        <v>15676077.439999998</v>
      </c>
      <c r="G43" s="87">
        <f t="shared" si="7"/>
        <v>0.73401552859679664</v>
      </c>
      <c r="H43" s="88">
        <f t="shared" si="8"/>
        <v>2.1533960795087708E-3</v>
      </c>
      <c r="I43" s="89">
        <f t="shared" si="9"/>
        <v>-5680524.4699999914</v>
      </c>
      <c r="J43" s="90">
        <f t="shared" si="10"/>
        <v>-0.26598447140320342</v>
      </c>
      <c r="K43" s="91">
        <f>VLOOKUP($C43,'2024'!$C$114:$U$210,VLOOKUP($L$4,Master!$D$9:$G$20,4,FALSE),FALSE)</f>
        <v>4096677.089999998</v>
      </c>
      <c r="L43" s="92">
        <f>VLOOKUP($C43,'2024'!$C$8:$U$104,VLOOKUP($L$4,Master!$D$9:$G$20,4,FALSE),FALSE)</f>
        <v>1828127.3900000004</v>
      </c>
      <c r="M43" s="92">
        <f t="shared" si="11"/>
        <v>0.44624639673516503</v>
      </c>
      <c r="N43" s="88">
        <f t="shared" si="12"/>
        <v>2.5112674835501468E-4</v>
      </c>
      <c r="O43" s="92">
        <f t="shared" si="13"/>
        <v>-2268549.6999999974</v>
      </c>
      <c r="P43" s="93">
        <f t="shared" si="14"/>
        <v>-0.55375360326483491</v>
      </c>
      <c r="Q43" s="81"/>
    </row>
    <row r="44" spans="2:17" s="82" customFormat="1" ht="12.75" x14ac:dyDescent="0.2">
      <c r="B44" s="73"/>
      <c r="C44" s="83">
        <v>40802</v>
      </c>
      <c r="D44" s="84" t="s">
        <v>52</v>
      </c>
      <c r="E44" s="85">
        <f>IFERROR(INDEX('2024'!$C$114:$AC$210,MATCH($C44,'2024'!$C$114:$C$210,0),19),0)</f>
        <v>2101618.84</v>
      </c>
      <c r="F44" s="86">
        <f>IFERROR(INDEX('2024'!$C$8:$AC$105,MATCH($C44,'2024'!$C$8:$C$105,0),19),0)</f>
        <v>1750335.8699999999</v>
      </c>
      <c r="G44" s="87">
        <f t="shared" si="7"/>
        <v>0.83285124623264228</v>
      </c>
      <c r="H44" s="88">
        <f t="shared" si="8"/>
        <v>2.4044065964256767E-4</v>
      </c>
      <c r="I44" s="89">
        <f t="shared" si="9"/>
        <v>-351282.97</v>
      </c>
      <c r="J44" s="90">
        <f t="shared" si="10"/>
        <v>-0.16714875376735774</v>
      </c>
      <c r="K44" s="91">
        <f>VLOOKUP($C44,'2024'!$C$114:$U$210,VLOOKUP($L$4,Master!$D$9:$G$20,4,FALSE),FALSE)</f>
        <v>335109.67000000004</v>
      </c>
      <c r="L44" s="92">
        <f>VLOOKUP($C44,'2024'!$C$8:$U$104,VLOOKUP($L$4,Master!$D$9:$G$20,4,FALSE),FALSE)</f>
        <v>172597.93999999994</v>
      </c>
      <c r="M44" s="92">
        <f t="shared" si="11"/>
        <v>0.51504911809915821</v>
      </c>
      <c r="N44" s="88">
        <f t="shared" si="12"/>
        <v>2.3709485280986846E-5</v>
      </c>
      <c r="O44" s="92">
        <f t="shared" si="13"/>
        <v>-162511.7300000001</v>
      </c>
      <c r="P44" s="93">
        <f t="shared" si="14"/>
        <v>-0.48495088190084185</v>
      </c>
      <c r="Q44" s="81"/>
    </row>
    <row r="45" spans="2:17" s="82" customFormat="1" ht="12.75" x14ac:dyDescent="0.2">
      <c r="B45" s="73"/>
      <c r="C45" s="83">
        <v>40817</v>
      </c>
      <c r="D45" s="84" t="s">
        <v>53</v>
      </c>
      <c r="E45" s="85">
        <f>IFERROR(INDEX('2024'!$C$114:$AC$210,MATCH($C45,'2024'!$C$114:$C$210,0),19),0)</f>
        <v>900120.31</v>
      </c>
      <c r="F45" s="86">
        <f>IFERROR(INDEX('2024'!$C$8:$AC$105,MATCH($C45,'2024'!$C$8:$C$105,0),19),0)</f>
        <v>429252.46</v>
      </c>
      <c r="G45" s="87">
        <f t="shared" si="7"/>
        <v>0.4768834290607219</v>
      </c>
      <c r="H45" s="88">
        <f t="shared" si="8"/>
        <v>5.8965679904391667E-5</v>
      </c>
      <c r="I45" s="89">
        <f t="shared" si="9"/>
        <v>-470867.85000000003</v>
      </c>
      <c r="J45" s="90">
        <f t="shared" si="10"/>
        <v>-0.5231165709392781</v>
      </c>
      <c r="K45" s="91">
        <f>VLOOKUP($C45,'2024'!$C$114:$U$210,VLOOKUP($L$4,Master!$D$9:$G$20,4,FALSE),FALSE)</f>
        <v>149436.32999999999</v>
      </c>
      <c r="L45" s="92">
        <f>VLOOKUP($C45,'2024'!$C$8:$U$104,VLOOKUP($L$4,Master!$D$9:$G$20,4,FALSE),FALSE)</f>
        <v>41934.629999999997</v>
      </c>
      <c r="M45" s="92">
        <f t="shared" si="11"/>
        <v>0.28061870898462243</v>
      </c>
      <c r="N45" s="88">
        <f t="shared" si="12"/>
        <v>5.7604887564047967E-6</v>
      </c>
      <c r="O45" s="92">
        <f t="shared" si="13"/>
        <v>-107501.69999999998</v>
      </c>
      <c r="P45" s="93">
        <f t="shared" si="14"/>
        <v>-0.71938129101537751</v>
      </c>
      <c r="Q45" s="81"/>
    </row>
    <row r="46" spans="2:17" s="82" customFormat="1" ht="12.75" x14ac:dyDescent="0.2">
      <c r="B46" s="73"/>
      <c r="C46" s="83">
        <v>40901</v>
      </c>
      <c r="D46" s="84" t="s">
        <v>133</v>
      </c>
      <c r="E46" s="85">
        <f>IFERROR(INDEX('2024'!$C$114:$AC$210,MATCH($C46,'2024'!$C$114:$C$210,0),19),0)</f>
        <v>8728242.8100000005</v>
      </c>
      <c r="F46" s="86">
        <f>IFERROR(INDEX('2024'!$C$8:$AC$105,MATCH($C46,'2024'!$C$8:$C$105,0),19),0)</f>
        <v>4515645.6100000003</v>
      </c>
      <c r="G46" s="87">
        <f t="shared" si="7"/>
        <v>0.5173602188090366</v>
      </c>
      <c r="H46" s="88">
        <f t="shared" si="8"/>
        <v>6.2030655246782154E-4</v>
      </c>
      <c r="I46" s="89">
        <f t="shared" si="9"/>
        <v>-4212597.2</v>
      </c>
      <c r="J46" s="90">
        <f t="shared" si="10"/>
        <v>-0.48263978119096346</v>
      </c>
      <c r="K46" s="91">
        <f>VLOOKUP($C46,'2024'!$C$114:$U$210,VLOOKUP($L$4,Master!$D$9:$G$20,4,FALSE),FALSE)</f>
        <v>1853482.22</v>
      </c>
      <c r="L46" s="92">
        <f>VLOOKUP($C46,'2024'!$C$8:$U$104,VLOOKUP($L$4,Master!$D$9:$G$20,4,FALSE),FALSE)</f>
        <v>452543.93000000005</v>
      </c>
      <c r="M46" s="92">
        <f t="shared" si="11"/>
        <v>0.24415876511618226</v>
      </c>
      <c r="N46" s="88">
        <f t="shared" si="12"/>
        <v>6.2165189499567295E-5</v>
      </c>
      <c r="O46" s="92">
        <f t="shared" si="13"/>
        <v>-1400938.29</v>
      </c>
      <c r="P46" s="93">
        <f t="shared" si="14"/>
        <v>-0.75584123488381783</v>
      </c>
      <c r="Q46" s="81"/>
    </row>
    <row r="47" spans="2:17" s="82" customFormat="1" ht="12.75" x14ac:dyDescent="0.2">
      <c r="B47" s="73"/>
      <c r="C47" s="83">
        <v>40903</v>
      </c>
      <c r="D47" s="84" t="s">
        <v>71</v>
      </c>
      <c r="E47" s="85">
        <f>IFERROR(INDEX('2024'!$C$114:$AC$210,MATCH($C47,'2024'!$C$114:$C$210,0),19),0)</f>
        <v>83616147.76000002</v>
      </c>
      <c r="F47" s="86">
        <f>IFERROR(INDEX('2024'!$C$8:$AC$105,MATCH($C47,'2024'!$C$8:$C$105,0),19),0)</f>
        <v>82349749.670000017</v>
      </c>
      <c r="G47" s="87">
        <f t="shared" si="7"/>
        <v>0.9848546228937155</v>
      </c>
      <c r="H47" s="88">
        <f t="shared" si="8"/>
        <v>1.1312244964765034E-2</v>
      </c>
      <c r="I47" s="89">
        <f t="shared" si="9"/>
        <v>-1266398.0900000036</v>
      </c>
      <c r="J47" s="90">
        <f t="shared" si="10"/>
        <v>-1.5145377106284467E-2</v>
      </c>
      <c r="K47" s="91">
        <f>VLOOKUP($C47,'2024'!$C$114:$U$210,VLOOKUP($L$4,Master!$D$9:$G$20,4,FALSE),FALSE)</f>
        <v>19479778.210000012</v>
      </c>
      <c r="L47" s="92">
        <f>VLOOKUP($C47,'2024'!$C$8:$U$104,VLOOKUP($L$4,Master!$D$9:$G$20,4,FALSE),FALSE)</f>
        <v>14385359.93</v>
      </c>
      <c r="M47" s="92">
        <f t="shared" si="11"/>
        <v>0.73847657683367385</v>
      </c>
      <c r="N47" s="88">
        <f t="shared" si="12"/>
        <v>1.9760924117752103E-3</v>
      </c>
      <c r="O47" s="92">
        <f t="shared" si="13"/>
        <v>-5094418.2800000124</v>
      </c>
      <c r="P47" s="93">
        <f t="shared" si="14"/>
        <v>-0.26152342316632615</v>
      </c>
      <c r="Q47" s="81"/>
    </row>
    <row r="48" spans="2:17" s="82" customFormat="1" ht="12.75" x14ac:dyDescent="0.2">
      <c r="B48" s="73"/>
      <c r="C48" s="83">
        <v>40904</v>
      </c>
      <c r="D48" s="84" t="s">
        <v>55</v>
      </c>
      <c r="E48" s="85">
        <f>IFERROR(INDEX('2024'!$C$114:$AC$210,MATCH($C48,'2024'!$C$114:$C$210,0),19),0)</f>
        <v>870609.87</v>
      </c>
      <c r="F48" s="86">
        <f>IFERROR(INDEX('2024'!$C$8:$AC$105,MATCH($C48,'2024'!$C$8:$C$105,0),19),0)</f>
        <v>741910.34000000008</v>
      </c>
      <c r="G48" s="87">
        <f t="shared" si="7"/>
        <v>0.85217313238132719</v>
      </c>
      <c r="H48" s="88">
        <f t="shared" si="8"/>
        <v>1.019149607813509E-4</v>
      </c>
      <c r="I48" s="89">
        <f t="shared" si="9"/>
        <v>-128699.52999999991</v>
      </c>
      <c r="J48" s="90">
        <f t="shared" si="10"/>
        <v>-0.14782686761867278</v>
      </c>
      <c r="K48" s="91">
        <f>VLOOKUP($C48,'2024'!$C$114:$U$210,VLOOKUP($L$4,Master!$D$9:$G$20,4,FALSE),FALSE)</f>
        <v>108121.64999999998</v>
      </c>
      <c r="L48" s="92">
        <f>VLOOKUP($C48,'2024'!$C$8:$U$104,VLOOKUP($L$4,Master!$D$9:$G$20,4,FALSE),FALSE)</f>
        <v>71188.789999999979</v>
      </c>
      <c r="M48" s="92">
        <f t="shared" si="11"/>
        <v>0.65841383293725164</v>
      </c>
      <c r="N48" s="88">
        <f t="shared" si="12"/>
        <v>9.779082929241586E-6</v>
      </c>
      <c r="O48" s="92">
        <f t="shared" si="13"/>
        <v>-36932.86</v>
      </c>
      <c r="P48" s="93">
        <f t="shared" si="14"/>
        <v>-0.34158616706274836</v>
      </c>
      <c r="Q48" s="81"/>
    </row>
    <row r="49" spans="2:17" s="82" customFormat="1" ht="12.75" x14ac:dyDescent="0.2">
      <c r="B49" s="73"/>
      <c r="C49" s="83">
        <v>40911</v>
      </c>
      <c r="D49" s="84" t="s">
        <v>56</v>
      </c>
      <c r="E49" s="85">
        <f>IFERROR(INDEX('2024'!$C$114:$AC$210,MATCH($C49,'2024'!$C$114:$C$210,0),19),0)</f>
        <v>659995.2200000002</v>
      </c>
      <c r="F49" s="86">
        <f>IFERROR(INDEX('2024'!$C$8:$AC$105,MATCH($C49,'2024'!$C$8:$C$105,0),19),0)</f>
        <v>592903.90999999992</v>
      </c>
      <c r="G49" s="87">
        <f t="shared" si="7"/>
        <v>0.89834576377689479</v>
      </c>
      <c r="H49" s="88">
        <f t="shared" si="8"/>
        <v>8.1446201079714815E-5</v>
      </c>
      <c r="I49" s="89">
        <f t="shared" si="9"/>
        <v>-67091.310000000289</v>
      </c>
      <c r="J49" s="90">
        <f t="shared" si="10"/>
        <v>-0.10165423622310517</v>
      </c>
      <c r="K49" s="91">
        <f>VLOOKUP($C49,'2024'!$C$114:$U$210,VLOOKUP($L$4,Master!$D$9:$G$20,4,FALSE),FALSE)</f>
        <v>87840.850000000035</v>
      </c>
      <c r="L49" s="92">
        <f>VLOOKUP($C49,'2024'!$C$8:$U$104,VLOOKUP($L$4,Master!$D$9:$G$20,4,FALSE),FALSE)</f>
        <v>67074.710000000021</v>
      </c>
      <c r="M49" s="92">
        <f t="shared" si="11"/>
        <v>0.7635935899982752</v>
      </c>
      <c r="N49" s="88">
        <f t="shared" si="12"/>
        <v>9.2139387612126894E-6</v>
      </c>
      <c r="O49" s="92">
        <f t="shared" si="13"/>
        <v>-20766.140000000014</v>
      </c>
      <c r="P49" s="93">
        <f t="shared" si="14"/>
        <v>-0.23640641000172477</v>
      </c>
      <c r="Q49" s="81"/>
    </row>
    <row r="50" spans="2:17" s="82" customFormat="1" ht="12.75" x14ac:dyDescent="0.2">
      <c r="B50" s="73"/>
      <c r="C50" s="83">
        <v>40913</v>
      </c>
      <c r="D50" s="84" t="s">
        <v>58</v>
      </c>
      <c r="E50" s="85">
        <f>IFERROR(INDEX('2024'!$C$114:$AC$210,MATCH($C50,'2024'!$C$114:$C$210,0),19),0)</f>
        <v>520417.79</v>
      </c>
      <c r="F50" s="86">
        <f>IFERROR(INDEX('2024'!$C$8:$AC$105,MATCH($C50,'2024'!$C$8:$C$105,0),19),0)</f>
        <v>447361.76999999996</v>
      </c>
      <c r="G50" s="87">
        <f t="shared" si="7"/>
        <v>0.85962044072321198</v>
      </c>
      <c r="H50" s="88">
        <f t="shared" si="8"/>
        <v>6.1453324999656577E-5</v>
      </c>
      <c r="I50" s="89">
        <f t="shared" si="9"/>
        <v>-73056.020000000019</v>
      </c>
      <c r="J50" s="90">
        <f t="shared" si="10"/>
        <v>-0.14037955927678802</v>
      </c>
      <c r="K50" s="91">
        <f>VLOOKUP($C50,'2024'!$C$114:$U$210,VLOOKUP($L$4,Master!$D$9:$G$20,4,FALSE),FALSE)</f>
        <v>63944.160000000011</v>
      </c>
      <c r="L50" s="92">
        <f>VLOOKUP($C50,'2024'!$C$8:$U$104,VLOOKUP($L$4,Master!$D$9:$G$20,4,FALSE),FALSE)</f>
        <v>47863.19</v>
      </c>
      <c r="M50" s="92">
        <f t="shared" si="11"/>
        <v>0.74851542345696609</v>
      </c>
      <c r="N50" s="88">
        <f t="shared" si="12"/>
        <v>6.5748849540503042E-6</v>
      </c>
      <c r="O50" s="92">
        <f t="shared" si="13"/>
        <v>-16080.970000000008</v>
      </c>
      <c r="P50" s="93">
        <f t="shared" si="14"/>
        <v>-0.25148457654303391</v>
      </c>
      <c r="Q50" s="81"/>
    </row>
    <row r="51" spans="2:17" s="82" customFormat="1" ht="12.75" x14ac:dyDescent="0.2">
      <c r="B51" s="73"/>
      <c r="C51" s="83">
        <v>41001</v>
      </c>
      <c r="D51" s="84" t="s">
        <v>130</v>
      </c>
      <c r="E51" s="85">
        <f>IFERROR(INDEX('2024'!$C$114:$AC$210,MATCH($C51,'2024'!$C$114:$C$210,0),19),0)</f>
        <v>2761289.9600000004</v>
      </c>
      <c r="F51" s="86">
        <f>IFERROR(INDEX('2024'!$C$8:$AC$105,MATCH($C51,'2024'!$C$8:$C$105,0),19),0)</f>
        <v>2737184.33</v>
      </c>
      <c r="G51" s="87">
        <f t="shared" si="7"/>
        <v>0.991270156213511</v>
      </c>
      <c r="H51" s="88">
        <f t="shared" si="8"/>
        <v>3.7600235311894723E-4</v>
      </c>
      <c r="I51" s="89">
        <f t="shared" si="9"/>
        <v>-24105.630000000354</v>
      </c>
      <c r="J51" s="90">
        <f t="shared" si="10"/>
        <v>-8.72984378648896E-3</v>
      </c>
      <c r="K51" s="91">
        <f>VLOOKUP($C51,'2024'!$C$114:$U$210,VLOOKUP($L$4,Master!$D$9:$G$20,4,FALSE),FALSE)</f>
        <v>308707.00000000017</v>
      </c>
      <c r="L51" s="92">
        <f>VLOOKUP($C51,'2024'!$C$8:$U$104,VLOOKUP($L$4,Master!$D$9:$G$20,4,FALSE),FALSE)</f>
        <v>224148.7</v>
      </c>
      <c r="M51" s="92">
        <f t="shared" si="11"/>
        <v>0.72608881560832728</v>
      </c>
      <c r="N51" s="88">
        <f t="shared" si="12"/>
        <v>3.07909254502246E-5</v>
      </c>
      <c r="O51" s="92">
        <f t="shared" si="13"/>
        <v>-84558.300000000163</v>
      </c>
      <c r="P51" s="93">
        <f t="shared" si="14"/>
        <v>-0.27391118439167272</v>
      </c>
      <c r="Q51" s="81"/>
    </row>
    <row r="52" spans="2:17" s="82" customFormat="1" ht="12.75" x14ac:dyDescent="0.2">
      <c r="B52" s="73"/>
      <c r="C52" s="83">
        <v>41002</v>
      </c>
      <c r="D52" s="84" t="s">
        <v>59</v>
      </c>
      <c r="E52" s="85">
        <f>IFERROR(INDEX('2024'!$C$114:$AC$210,MATCH($C52,'2024'!$C$114:$C$210,0),19),0)</f>
        <v>1238166.3200000003</v>
      </c>
      <c r="F52" s="86">
        <f>IFERROR(INDEX('2024'!$C$8:$AC$105,MATCH($C52,'2024'!$C$8:$C$105,0),19),0)</f>
        <v>1055868.3299999998</v>
      </c>
      <c r="G52" s="87">
        <f t="shared" si="7"/>
        <v>0.85276776871139537</v>
      </c>
      <c r="H52" s="88">
        <f t="shared" si="8"/>
        <v>1.4504283555641026E-4</v>
      </c>
      <c r="I52" s="89">
        <f t="shared" si="9"/>
        <v>-182297.99000000046</v>
      </c>
      <c r="J52" s="90">
        <f t="shared" si="10"/>
        <v>-0.1472322312886046</v>
      </c>
      <c r="K52" s="91">
        <f>VLOOKUP($C52,'2024'!$C$114:$U$210,VLOOKUP($L$4,Master!$D$9:$G$20,4,FALSE),FALSE)</f>
        <v>202652.55000000005</v>
      </c>
      <c r="L52" s="92">
        <f>VLOOKUP($C52,'2024'!$C$8:$U$104,VLOOKUP($L$4,Master!$D$9:$G$20,4,FALSE),FALSE)</f>
        <v>128630.42</v>
      </c>
      <c r="M52" s="92">
        <f t="shared" si="11"/>
        <v>0.63473378449962736</v>
      </c>
      <c r="N52" s="88">
        <f t="shared" si="12"/>
        <v>1.7669741884967785E-5</v>
      </c>
      <c r="O52" s="92">
        <f t="shared" si="13"/>
        <v>-74022.130000000048</v>
      </c>
      <c r="P52" s="93">
        <f t="shared" si="14"/>
        <v>-0.36526621550037258</v>
      </c>
      <c r="Q52" s="81"/>
    </row>
    <row r="53" spans="2:17" s="82" customFormat="1" ht="12.75" x14ac:dyDescent="0.2">
      <c r="B53" s="73"/>
      <c r="C53" s="83">
        <v>41003</v>
      </c>
      <c r="D53" s="84" t="s">
        <v>60</v>
      </c>
      <c r="E53" s="85">
        <f>IFERROR(INDEX('2024'!$C$114:$AC$210,MATCH($C53,'2024'!$C$114:$C$210,0),19),0)</f>
        <v>83092400.459999993</v>
      </c>
      <c r="F53" s="86">
        <f>IFERROR(INDEX('2024'!$C$8:$AC$105,MATCH($C53,'2024'!$C$8:$C$105,0),19),0)</f>
        <v>67593611.579999998</v>
      </c>
      <c r="G53" s="87">
        <f t="shared" si="7"/>
        <v>0.81347525412434096</v>
      </c>
      <c r="H53" s="88">
        <f t="shared" si="8"/>
        <v>9.2852193881615992E-3</v>
      </c>
      <c r="I53" s="89">
        <f t="shared" si="9"/>
        <v>-15498788.879999995</v>
      </c>
      <c r="J53" s="90">
        <f t="shared" si="10"/>
        <v>-0.18652474587565906</v>
      </c>
      <c r="K53" s="91">
        <f>VLOOKUP($C53,'2024'!$C$114:$U$210,VLOOKUP($L$4,Master!$D$9:$G$20,4,FALSE),FALSE)</f>
        <v>23768675.789999995</v>
      </c>
      <c r="L53" s="92">
        <f>VLOOKUP($C53,'2024'!$C$8:$U$104,VLOOKUP($L$4,Master!$D$9:$G$20,4,FALSE),FALSE)</f>
        <v>8762964.459999999</v>
      </c>
      <c r="M53" s="92">
        <f t="shared" si="11"/>
        <v>0.36867701580947015</v>
      </c>
      <c r="N53" s="88">
        <f t="shared" si="12"/>
        <v>1.2037535145679079E-3</v>
      </c>
      <c r="O53" s="92">
        <f t="shared" si="13"/>
        <v>-15005711.329999996</v>
      </c>
      <c r="P53" s="93">
        <f t="shared" si="14"/>
        <v>-0.63132298419052979</v>
      </c>
      <c r="Q53" s="81"/>
    </row>
    <row r="54" spans="2:17" s="82" customFormat="1" ht="12.75" x14ac:dyDescent="0.2">
      <c r="B54" s="73"/>
      <c r="C54" s="83">
        <v>41005</v>
      </c>
      <c r="D54" s="84" t="s">
        <v>61</v>
      </c>
      <c r="E54" s="85">
        <f>IFERROR(INDEX('2024'!$C$114:$AC$210,MATCH($C54,'2024'!$C$114:$C$210,0),19),0)</f>
        <v>19042779.740000002</v>
      </c>
      <c r="F54" s="86">
        <f>IFERROR(INDEX('2024'!$C$8:$AC$105,MATCH($C54,'2024'!$C$8:$C$105,0),19),0)</f>
        <v>18485276.32</v>
      </c>
      <c r="G54" s="87">
        <f t="shared" si="7"/>
        <v>0.97072363238918591</v>
      </c>
      <c r="H54" s="88">
        <f t="shared" si="8"/>
        <v>2.5392909488028354E-3</v>
      </c>
      <c r="I54" s="89">
        <f t="shared" si="9"/>
        <v>-557503.42000000179</v>
      </c>
      <c r="J54" s="90">
        <f t="shared" si="10"/>
        <v>-2.9276367610814036E-2</v>
      </c>
      <c r="K54" s="91">
        <f>VLOOKUP($C54,'2024'!$C$114:$U$210,VLOOKUP($L$4,Master!$D$9:$G$20,4,FALSE),FALSE)</f>
        <v>2264809.19</v>
      </c>
      <c r="L54" s="92">
        <f>VLOOKUP($C54,'2024'!$C$8:$U$104,VLOOKUP($L$4,Master!$D$9:$G$20,4,FALSE),FALSE)</f>
        <v>2259085.6900000009</v>
      </c>
      <c r="M54" s="92">
        <f t="shared" si="11"/>
        <v>0.99747285553888132</v>
      </c>
      <c r="N54" s="88">
        <f t="shared" si="12"/>
        <v>3.1032675659711263E-4</v>
      </c>
      <c r="O54" s="92">
        <f t="shared" si="13"/>
        <v>-5723.4999999990687</v>
      </c>
      <c r="P54" s="93">
        <f t="shared" si="14"/>
        <v>-2.5271444611186292E-3</v>
      </c>
      <c r="Q54" s="81"/>
    </row>
    <row r="55" spans="2:17" s="82" customFormat="1" ht="38.25" x14ac:dyDescent="0.2">
      <c r="B55" s="73"/>
      <c r="C55" s="83">
        <v>41007</v>
      </c>
      <c r="D55" s="84" t="s">
        <v>62</v>
      </c>
      <c r="E55" s="85">
        <f>IFERROR(INDEX('2024'!$C$114:$AC$210,MATCH($C55,'2024'!$C$114:$C$210,0),19),0)</f>
        <v>57118.07</v>
      </c>
      <c r="F55" s="86">
        <f>IFERROR(INDEX('2024'!$C$8:$AC$105,MATCH($C55,'2024'!$C$8:$C$105,0),19),0)</f>
        <v>42819.64</v>
      </c>
      <c r="G55" s="87">
        <f t="shared" si="7"/>
        <v>0.74966888762172812</v>
      </c>
      <c r="H55" s="88">
        <f t="shared" si="8"/>
        <v>5.8820610739453545E-6</v>
      </c>
      <c r="I55" s="89">
        <f t="shared" si="9"/>
        <v>-14298.43</v>
      </c>
      <c r="J55" s="90">
        <f t="shared" si="10"/>
        <v>-0.25033111237827188</v>
      </c>
      <c r="K55" s="91">
        <f>VLOOKUP($C55,'2024'!$C$114:$U$210,VLOOKUP($L$4,Master!$D$9:$G$20,4,FALSE),FALSE)</f>
        <v>9066.3700000000008</v>
      </c>
      <c r="L55" s="92">
        <f>VLOOKUP($C55,'2024'!$C$8:$U$104,VLOOKUP($L$4,Master!$D$9:$G$20,4,FALSE),FALSE)</f>
        <v>2105.7000000000003</v>
      </c>
      <c r="M55" s="92">
        <f t="shared" si="11"/>
        <v>0.23225392301439277</v>
      </c>
      <c r="N55" s="88">
        <f t="shared" si="12"/>
        <v>2.8925642540214571E-7</v>
      </c>
      <c r="O55" s="92">
        <f t="shared" si="13"/>
        <v>-6960.67</v>
      </c>
      <c r="P55" s="93">
        <f t="shared" si="14"/>
        <v>-0.76774607698560715</v>
      </c>
      <c r="Q55" s="81"/>
    </row>
    <row r="56" spans="2:17" s="82" customFormat="1" ht="12.75" x14ac:dyDescent="0.2">
      <c r="B56" s="73"/>
      <c r="C56" s="83">
        <v>41101</v>
      </c>
      <c r="D56" s="84" t="s">
        <v>64</v>
      </c>
      <c r="E56" s="85">
        <f>IFERROR(INDEX('2024'!$C$114:$AC$210,MATCH($C56,'2024'!$C$114:$C$210,0),19),0)</f>
        <v>45317855.670000002</v>
      </c>
      <c r="F56" s="86">
        <f>IFERROR(INDEX('2024'!$C$8:$AC$105,MATCH($C56,'2024'!$C$8:$C$105,0),19),0)</f>
        <v>42195032.560000002</v>
      </c>
      <c r="G56" s="87">
        <f t="shared" si="7"/>
        <v>0.93109066914506988</v>
      </c>
      <c r="H56" s="88">
        <f t="shared" si="8"/>
        <v>5.7962598129043781E-3</v>
      </c>
      <c r="I56" s="89">
        <f t="shared" si="9"/>
        <v>-3122823.1099999994</v>
      </c>
      <c r="J56" s="90">
        <f t="shared" si="10"/>
        <v>-6.890933085493009E-2</v>
      </c>
      <c r="K56" s="91">
        <f>VLOOKUP($C56,'2024'!$C$114:$U$210,VLOOKUP($L$4,Master!$D$9:$G$20,4,FALSE),FALSE)</f>
        <v>7425970.2200000007</v>
      </c>
      <c r="L56" s="92">
        <f>VLOOKUP($C56,'2024'!$C$8:$U$104,VLOOKUP($L$4,Master!$D$9:$G$20,4,FALSE),FALSE)</f>
        <v>9396084.0900000017</v>
      </c>
      <c r="M56" s="92">
        <f t="shared" si="11"/>
        <v>1.2653005346956536</v>
      </c>
      <c r="N56" s="88">
        <f t="shared" si="12"/>
        <v>1.290724080662665E-3</v>
      </c>
      <c r="O56" s="92">
        <f t="shared" si="13"/>
        <v>1970113.870000001</v>
      </c>
      <c r="P56" s="93">
        <f t="shared" si="14"/>
        <v>0.26530053469565368</v>
      </c>
      <c r="Q56" s="81"/>
    </row>
    <row r="57" spans="2:17" s="82" customFormat="1" ht="12.75" x14ac:dyDescent="0.2">
      <c r="B57" s="73"/>
      <c r="C57" s="83">
        <v>41103</v>
      </c>
      <c r="D57" s="84" t="s">
        <v>65</v>
      </c>
      <c r="E57" s="85">
        <f>IFERROR(INDEX('2024'!$C$114:$AC$210,MATCH($C57,'2024'!$C$114:$C$210,0),19),0)</f>
        <v>5514758.8399999999</v>
      </c>
      <c r="F57" s="86">
        <f>IFERROR(INDEX('2024'!$C$8:$AC$105,MATCH($C57,'2024'!$C$8:$C$105,0),19),0)</f>
        <v>5799669.1700000009</v>
      </c>
      <c r="G57" s="87">
        <f t="shared" si="7"/>
        <v>1.0516632437185596</v>
      </c>
      <c r="H57" s="88">
        <f t="shared" si="8"/>
        <v>7.9669068368202003E-4</v>
      </c>
      <c r="I57" s="89">
        <f t="shared" si="9"/>
        <v>284910.33000000101</v>
      </c>
      <c r="J57" s="90">
        <f t="shared" si="10"/>
        <v>5.1663243718559598E-2</v>
      </c>
      <c r="K57" s="91">
        <f>VLOOKUP($C57,'2024'!$C$114:$U$210,VLOOKUP($L$4,Master!$D$9:$G$20,4,FALSE),FALSE)</f>
        <v>639572.28999999992</v>
      </c>
      <c r="L57" s="92">
        <f>VLOOKUP($C57,'2024'!$C$8:$U$104,VLOOKUP($L$4,Master!$D$9:$G$20,4,FALSE),FALSE)</f>
        <v>678754.5</v>
      </c>
      <c r="M57" s="92">
        <f t="shared" si="11"/>
        <v>1.0612631450934187</v>
      </c>
      <c r="N57" s="88">
        <f t="shared" si="12"/>
        <v>9.3239350522686377E-5</v>
      </c>
      <c r="O57" s="92">
        <f t="shared" si="13"/>
        <v>39182.210000000079</v>
      </c>
      <c r="P57" s="93">
        <f t="shared" si="14"/>
        <v>6.1263145093418736E-2</v>
      </c>
      <c r="Q57" s="81"/>
    </row>
    <row r="58" spans="2:17" s="82" customFormat="1" ht="12.75" x14ac:dyDescent="0.2">
      <c r="B58" s="73"/>
      <c r="C58" s="83">
        <v>41104</v>
      </c>
      <c r="D58" s="84" t="s">
        <v>66</v>
      </c>
      <c r="E58" s="85">
        <f>IFERROR(INDEX('2024'!$C$114:$AC$210,MATCH($C58,'2024'!$C$114:$C$210,0),19),0)</f>
        <v>568062.12</v>
      </c>
      <c r="F58" s="86">
        <f>IFERROR(INDEX('2024'!$C$8:$AC$105,MATCH($C58,'2024'!$C$8:$C$105,0),19),0)</f>
        <v>229228.43</v>
      </c>
      <c r="G58" s="87">
        <f t="shared" si="7"/>
        <v>0.4035270473588346</v>
      </c>
      <c r="H58" s="88">
        <f t="shared" si="8"/>
        <v>3.1488719315356398E-5</v>
      </c>
      <c r="I58" s="89">
        <f t="shared" si="9"/>
        <v>-338833.69</v>
      </c>
      <c r="J58" s="90">
        <f t="shared" si="10"/>
        <v>-0.5964729526411654</v>
      </c>
      <c r="K58" s="91">
        <f>VLOOKUP($C58,'2024'!$C$114:$U$210,VLOOKUP($L$4,Master!$D$9:$G$20,4,FALSE),FALSE)</f>
        <v>96831.439999999988</v>
      </c>
      <c r="L58" s="92">
        <f>VLOOKUP($C58,'2024'!$C$8:$U$104,VLOOKUP($L$4,Master!$D$9:$G$20,4,FALSE),FALSE)</f>
        <v>38882.400000000001</v>
      </c>
      <c r="M58" s="92">
        <f t="shared" si="11"/>
        <v>0.40154726605325713</v>
      </c>
      <c r="N58" s="88">
        <f t="shared" si="12"/>
        <v>5.3412091157602654E-6</v>
      </c>
      <c r="O58" s="92">
        <f t="shared" si="13"/>
        <v>-57949.039999999986</v>
      </c>
      <c r="P58" s="93">
        <f t="shared" si="14"/>
        <v>-0.59845273394674281</v>
      </c>
      <c r="Q58" s="81"/>
    </row>
    <row r="59" spans="2:17" s="82" customFormat="1" ht="12.75" x14ac:dyDescent="0.2">
      <c r="B59" s="73"/>
      <c r="C59" s="83">
        <v>41107</v>
      </c>
      <c r="D59" s="84" t="s">
        <v>67</v>
      </c>
      <c r="E59" s="85">
        <f>IFERROR(INDEX('2024'!$C$114:$AC$210,MATCH($C59,'2024'!$C$114:$C$210,0),19),0)</f>
        <v>3875681.7</v>
      </c>
      <c r="F59" s="86">
        <f>IFERROR(INDEX('2024'!$C$8:$AC$105,MATCH($C59,'2024'!$C$8:$C$105,0),19),0)</f>
        <v>3171396.3899999997</v>
      </c>
      <c r="G59" s="87">
        <f t="shared" si="7"/>
        <v>0.81828092074743897</v>
      </c>
      <c r="H59" s="88">
        <f t="shared" si="8"/>
        <v>4.3564932483481457E-4</v>
      </c>
      <c r="I59" s="89">
        <f t="shared" si="9"/>
        <v>-704285.31000000052</v>
      </c>
      <c r="J59" s="90">
        <f t="shared" si="10"/>
        <v>-0.18171907925256103</v>
      </c>
      <c r="K59" s="91">
        <f>VLOOKUP($C59,'2024'!$C$114:$U$210,VLOOKUP($L$4,Master!$D$9:$G$20,4,FALSE),FALSE)</f>
        <v>541936.21000000008</v>
      </c>
      <c r="L59" s="92">
        <f>VLOOKUP($C59,'2024'!$C$8:$U$104,VLOOKUP($L$4,Master!$D$9:$G$20,4,FALSE),FALSE)</f>
        <v>497019.11999999988</v>
      </c>
      <c r="M59" s="92">
        <f t="shared" si="11"/>
        <v>0.91711738545759802</v>
      </c>
      <c r="N59" s="88">
        <f t="shared" si="12"/>
        <v>6.8274670659505189E-5</v>
      </c>
      <c r="O59" s="92">
        <f t="shared" si="13"/>
        <v>-44917.0900000002</v>
      </c>
      <c r="P59" s="93">
        <f t="shared" si="14"/>
        <v>-8.288261454240195E-2</v>
      </c>
      <c r="Q59" s="81"/>
    </row>
    <row r="60" spans="2:17" s="82" customFormat="1" ht="12.75" x14ac:dyDescent="0.2">
      <c r="B60" s="73"/>
      <c r="C60" s="83">
        <v>41301</v>
      </c>
      <c r="D60" s="84" t="s">
        <v>68</v>
      </c>
      <c r="E60" s="85">
        <f>IFERROR(INDEX('2024'!$C$114:$AC$210,MATCH($C60,'2024'!$C$114:$C$210,0),19),0)</f>
        <v>4145152.3800000004</v>
      </c>
      <c r="F60" s="86">
        <f>IFERROR(INDEX('2024'!$C$8:$AC$105,MATCH($C60,'2024'!$C$8:$C$105,0),19),0)</f>
        <v>2049856.95</v>
      </c>
      <c r="G60" s="87">
        <f t="shared" si="7"/>
        <v>0.49451908207051237</v>
      </c>
      <c r="H60" s="88">
        <f t="shared" si="8"/>
        <v>2.8158536066046676E-4</v>
      </c>
      <c r="I60" s="89">
        <f t="shared" si="9"/>
        <v>-2095295.4300000004</v>
      </c>
      <c r="J60" s="90">
        <f t="shared" si="10"/>
        <v>-0.50548091792948757</v>
      </c>
      <c r="K60" s="91">
        <f>VLOOKUP($C60,'2024'!$C$114:$U$210,VLOOKUP($L$4,Master!$D$9:$G$20,4,FALSE),FALSE)</f>
        <v>744280.89</v>
      </c>
      <c r="L60" s="92">
        <f>VLOOKUP($C60,'2024'!$C$8:$U$104,VLOOKUP($L$4,Master!$D$9:$G$20,4,FALSE),FALSE)</f>
        <v>359183.51</v>
      </c>
      <c r="M60" s="92">
        <f t="shared" si="11"/>
        <v>0.48259133725709391</v>
      </c>
      <c r="N60" s="88">
        <f t="shared" si="12"/>
        <v>4.9340427490143828E-5</v>
      </c>
      <c r="O60" s="92">
        <f t="shared" si="13"/>
        <v>-385097.38</v>
      </c>
      <c r="P60" s="93">
        <f t="shared" si="14"/>
        <v>-0.51740866274290609</v>
      </c>
      <c r="Q60" s="81"/>
    </row>
    <row r="61" spans="2:17" s="82" customFormat="1" ht="12.75" x14ac:dyDescent="0.2">
      <c r="B61" s="73"/>
      <c r="C61" s="83">
        <v>41401</v>
      </c>
      <c r="D61" s="84" t="s">
        <v>69</v>
      </c>
      <c r="E61" s="85">
        <f>IFERROR(INDEX('2024'!$C$114:$AC$210,MATCH($C61,'2024'!$C$114:$C$210,0),19),0)</f>
        <v>4414987.8199999994</v>
      </c>
      <c r="F61" s="86">
        <f>IFERROR(INDEX('2024'!$C$8:$AC$105,MATCH($C61,'2024'!$C$8:$C$105,0),19),0)</f>
        <v>2910980.51</v>
      </c>
      <c r="G61" s="87">
        <f t="shared" si="7"/>
        <v>0.65934055283531912</v>
      </c>
      <c r="H61" s="88">
        <f t="shared" si="8"/>
        <v>3.998764385895023E-4</v>
      </c>
      <c r="I61" s="89">
        <f t="shared" si="9"/>
        <v>-1504007.3099999996</v>
      </c>
      <c r="J61" s="90">
        <f t="shared" si="10"/>
        <v>-0.34065944716468094</v>
      </c>
      <c r="K61" s="91">
        <f>VLOOKUP($C61,'2024'!$C$114:$U$210,VLOOKUP($L$4,Master!$D$9:$G$20,4,FALSE),FALSE)</f>
        <v>199974.53999999998</v>
      </c>
      <c r="L61" s="92">
        <f>VLOOKUP($C61,'2024'!$C$8:$U$104,VLOOKUP($L$4,Master!$D$9:$G$20,4,FALSE),FALSE)</f>
        <v>165838.66999999998</v>
      </c>
      <c r="M61" s="92">
        <f t="shared" si="11"/>
        <v>0.82929891975248449</v>
      </c>
      <c r="N61" s="88">
        <f t="shared" si="12"/>
        <v>2.2780975864390014E-5</v>
      </c>
      <c r="O61" s="92">
        <f t="shared" si="13"/>
        <v>-34135.869999999995</v>
      </c>
      <c r="P61" s="93">
        <f t="shared" si="14"/>
        <v>-0.17070108024751551</v>
      </c>
      <c r="Q61" s="81"/>
    </row>
    <row r="62" spans="2:17" s="82" customFormat="1" ht="12.75" x14ac:dyDescent="0.2">
      <c r="B62" s="73"/>
      <c r="C62" s="83">
        <v>41501</v>
      </c>
      <c r="D62" s="84" t="s">
        <v>134</v>
      </c>
      <c r="E62" s="85">
        <f>IFERROR(INDEX('2024'!$C$114:$AC$210,MATCH($C62,'2024'!$C$114:$C$210,0),19),0)</f>
        <v>6371942.8399999999</v>
      </c>
      <c r="F62" s="86">
        <f>IFERROR(INDEX('2024'!$C$8:$AC$105,MATCH($C62,'2024'!$C$8:$C$105,0),19),0)</f>
        <v>7243711.3200000003</v>
      </c>
      <c r="G62" s="87">
        <f t="shared" si="7"/>
        <v>1.1368136064447183</v>
      </c>
      <c r="H62" s="88">
        <f t="shared" si="8"/>
        <v>9.9505629627594542E-4</v>
      </c>
      <c r="I62" s="89">
        <f t="shared" si="9"/>
        <v>871768.48000000045</v>
      </c>
      <c r="J62" s="90">
        <f t="shared" si="10"/>
        <v>0.13681360644471827</v>
      </c>
      <c r="K62" s="91">
        <f>VLOOKUP($C62,'2024'!$C$114:$U$210,VLOOKUP($L$4,Master!$D$9:$G$20,4,FALSE),FALSE)</f>
        <v>1112711.2399999998</v>
      </c>
      <c r="L62" s="92">
        <f>VLOOKUP($C62,'2024'!$C$8:$U$104,VLOOKUP($L$4,Master!$D$9:$G$20,4,FALSE),FALSE)</f>
        <v>377274.07999999984</v>
      </c>
      <c r="M62" s="92">
        <f t="shared" si="11"/>
        <v>0.33905838858965776</v>
      </c>
      <c r="N62" s="88">
        <f t="shared" si="12"/>
        <v>5.1825498303501495E-5</v>
      </c>
      <c r="O62" s="92">
        <f t="shared" si="13"/>
        <v>-735437.15999999992</v>
      </c>
      <c r="P62" s="93">
        <f t="shared" si="14"/>
        <v>-0.66094161141034224</v>
      </c>
      <c r="Q62" s="81"/>
    </row>
    <row r="63" spans="2:17" s="82" customFormat="1" ht="12.75" x14ac:dyDescent="0.2">
      <c r="B63" s="73"/>
      <c r="C63" s="83">
        <v>41503</v>
      </c>
      <c r="D63" s="84" t="s">
        <v>135</v>
      </c>
      <c r="E63" s="85">
        <f>IFERROR(INDEX('2024'!$C$114:$AC$210,MATCH($C63,'2024'!$C$114:$C$210,0),19),0)</f>
        <v>5564113.4199999999</v>
      </c>
      <c r="F63" s="86">
        <f>IFERROR(INDEX('2024'!$C$8:$AC$105,MATCH($C63,'2024'!$C$8:$C$105,0),19),0)</f>
        <v>4468127.46</v>
      </c>
      <c r="G63" s="87">
        <f t="shared" si="7"/>
        <v>0.80302594910080027</v>
      </c>
      <c r="H63" s="88">
        <f t="shared" si="8"/>
        <v>6.1377906507136286E-4</v>
      </c>
      <c r="I63" s="89">
        <f t="shared" si="9"/>
        <v>-1095985.96</v>
      </c>
      <c r="J63" s="90">
        <f t="shared" si="10"/>
        <v>-0.19697405089919967</v>
      </c>
      <c r="K63" s="91">
        <f>VLOOKUP($C63,'2024'!$C$114:$U$210,VLOOKUP($L$4,Master!$D$9:$G$20,4,FALSE),FALSE)</f>
        <v>728442.59999999986</v>
      </c>
      <c r="L63" s="92">
        <f>VLOOKUP($C63,'2024'!$C$8:$U$104,VLOOKUP($L$4,Master!$D$9:$G$20,4,FALSE),FALSE)</f>
        <v>296637.90999999997</v>
      </c>
      <c r="M63" s="92">
        <f t="shared" si="11"/>
        <v>0.40722207899428181</v>
      </c>
      <c r="N63" s="88">
        <f t="shared" si="12"/>
        <v>4.0748644861738806E-5</v>
      </c>
      <c r="O63" s="92">
        <f t="shared" si="13"/>
        <v>-431804.68999999989</v>
      </c>
      <c r="P63" s="93">
        <f t="shared" si="14"/>
        <v>-0.59277792100571813</v>
      </c>
      <c r="Q63" s="81"/>
    </row>
    <row r="64" spans="2:17" s="82" customFormat="1" ht="12.75" x14ac:dyDescent="0.2">
      <c r="B64" s="73"/>
      <c r="C64" s="83">
        <v>41505</v>
      </c>
      <c r="D64" s="84" t="s">
        <v>128</v>
      </c>
      <c r="E64" s="85">
        <f>IFERROR(INDEX('2024'!$C$114:$AC$210,MATCH($C64,'2024'!$C$114:$C$210,0),19),0)</f>
        <v>19793195.600000001</v>
      </c>
      <c r="F64" s="86">
        <f>IFERROR(INDEX('2024'!$C$8:$AC$105,MATCH($C64,'2024'!$C$8:$C$105,0),19),0)</f>
        <v>13167390.799999999</v>
      </c>
      <c r="G64" s="87">
        <f t="shared" si="7"/>
        <v>0.66524835433849794</v>
      </c>
      <c r="H64" s="88">
        <f t="shared" si="8"/>
        <v>1.8087820651949942E-3</v>
      </c>
      <c r="I64" s="89">
        <f t="shared" si="9"/>
        <v>-6625804.8000000026</v>
      </c>
      <c r="J64" s="90">
        <f t="shared" si="10"/>
        <v>-0.33475164566150206</v>
      </c>
      <c r="K64" s="91">
        <f>VLOOKUP($C64,'2024'!$C$114:$U$210,VLOOKUP($L$4,Master!$D$9:$G$20,4,FALSE),FALSE)</f>
        <v>2737513.46</v>
      </c>
      <c r="L64" s="92">
        <f>VLOOKUP($C64,'2024'!$C$8:$U$104,VLOOKUP($L$4,Master!$D$9:$G$20,4,FALSE),FALSE)</f>
        <v>859956.86</v>
      </c>
      <c r="M64" s="92">
        <f t="shared" si="11"/>
        <v>0.31413794765414599</v>
      </c>
      <c r="N64" s="88">
        <f t="shared" si="12"/>
        <v>1.1813081033559075E-4</v>
      </c>
      <c r="O64" s="92">
        <f t="shared" si="13"/>
        <v>-1877556.6</v>
      </c>
      <c r="P64" s="93">
        <f t="shared" si="14"/>
        <v>-0.68586205234585407</v>
      </c>
      <c r="Q64" s="81"/>
    </row>
    <row r="65" spans="2:17" s="82" customFormat="1" ht="12.75" x14ac:dyDescent="0.2">
      <c r="B65" s="73"/>
      <c r="C65" s="83">
        <v>41506</v>
      </c>
      <c r="D65" s="84" t="s">
        <v>71</v>
      </c>
      <c r="E65" s="85">
        <f>IFERROR(INDEX('2024'!$C$114:$AC$210,MATCH($C65,'2024'!$C$114:$C$210,0),19),0)</f>
        <v>0</v>
      </c>
      <c r="F65" s="86">
        <f>IFERROR(INDEX('2024'!$C$8:$AC$105,MATCH($C65,'2024'!$C$8:$C$105,0),19),0)</f>
        <v>0</v>
      </c>
      <c r="G65" s="87">
        <f t="shared" si="7"/>
        <v>0</v>
      </c>
      <c r="H65" s="88">
        <f t="shared" si="8"/>
        <v>0</v>
      </c>
      <c r="I65" s="89">
        <f t="shared" si="9"/>
        <v>0</v>
      </c>
      <c r="J65" s="90">
        <f t="shared" si="10"/>
        <v>0</v>
      </c>
      <c r="K65" s="91">
        <f>VLOOKUP($C65,'2024'!$C$114:$U$210,VLOOKUP($L$4,Master!$D$9:$G$20,4,FALSE),FALSE)</f>
        <v>0</v>
      </c>
      <c r="L65" s="92">
        <f>VLOOKUP($C65,'2024'!$C$8:$U$104,VLOOKUP($L$4,Master!$D$9:$G$20,4,FALSE),FALSE)</f>
        <v>0</v>
      </c>
      <c r="M65" s="92">
        <f t="shared" si="11"/>
        <v>0</v>
      </c>
      <c r="N65" s="88">
        <f t="shared" si="12"/>
        <v>0</v>
      </c>
      <c r="O65" s="92">
        <f t="shared" si="13"/>
        <v>0</v>
      </c>
      <c r="P65" s="93">
        <f t="shared" si="14"/>
        <v>0</v>
      </c>
      <c r="Q65" s="81"/>
    </row>
    <row r="66" spans="2:17" s="82" customFormat="1" ht="12.75" x14ac:dyDescent="0.2">
      <c r="B66" s="73"/>
      <c r="C66" s="83">
        <v>41601</v>
      </c>
      <c r="D66" s="84" t="s">
        <v>73</v>
      </c>
      <c r="E66" s="85">
        <f>IFERROR(INDEX('2024'!$C$114:$AC$210,MATCH($C66,'2024'!$C$114:$C$210,0),19),0)</f>
        <v>156907982.94000003</v>
      </c>
      <c r="F66" s="86">
        <f>IFERROR(INDEX('2024'!$C$8:$AC$105,MATCH($C66,'2024'!$C$8:$C$105,0),19),0)</f>
        <v>158047841.97000003</v>
      </c>
      <c r="G66" s="87">
        <f t="shared" si="7"/>
        <v>1.0072645062962531</v>
      </c>
      <c r="H66" s="88">
        <f t="shared" si="8"/>
        <v>2.1710763076775146E-2</v>
      </c>
      <c r="I66" s="89">
        <f t="shared" si="9"/>
        <v>1139859.0300000012</v>
      </c>
      <c r="J66" s="90">
        <f t="shared" si="10"/>
        <v>7.2645062962530807E-3</v>
      </c>
      <c r="K66" s="91">
        <f>VLOOKUP($C66,'2024'!$C$114:$U$210,VLOOKUP($L$4,Master!$D$9:$G$20,4,FALSE),FALSE)</f>
        <v>238217.69</v>
      </c>
      <c r="L66" s="92">
        <f>VLOOKUP($C66,'2024'!$C$8:$U$104,VLOOKUP($L$4,Master!$D$9:$G$20,4,FALSE),FALSE)</f>
        <v>1400349.5600000003</v>
      </c>
      <c r="M66" s="92">
        <f t="shared" si="11"/>
        <v>5.8784448795553352</v>
      </c>
      <c r="N66" s="88">
        <f t="shared" si="12"/>
        <v>1.9236363586411532E-4</v>
      </c>
      <c r="O66" s="92">
        <f t="shared" si="13"/>
        <v>1162131.8700000003</v>
      </c>
      <c r="P66" s="93">
        <f t="shared" si="14"/>
        <v>4.8784448795553361</v>
      </c>
      <c r="Q66" s="81"/>
    </row>
    <row r="67" spans="2:17" s="82" customFormat="1" ht="12.75" x14ac:dyDescent="0.2">
      <c r="B67" s="73"/>
      <c r="C67" s="83">
        <v>41603</v>
      </c>
      <c r="D67" s="84" t="s">
        <v>44</v>
      </c>
      <c r="E67" s="85">
        <f>IFERROR(INDEX('2024'!$C$114:$AC$210,MATCH($C67,'2024'!$C$114:$C$210,0),19),0)</f>
        <v>60534.94</v>
      </c>
      <c r="F67" s="86">
        <f>IFERROR(INDEX('2024'!$C$8:$AC$105,MATCH($C67,'2024'!$C$8:$C$105,0),19),0)</f>
        <v>43007.280000000006</v>
      </c>
      <c r="G67" s="87">
        <f t="shared" si="7"/>
        <v>0.71045383046551303</v>
      </c>
      <c r="H67" s="88">
        <f t="shared" si="8"/>
        <v>5.9078368614091247E-6</v>
      </c>
      <c r="I67" s="89">
        <f t="shared" si="9"/>
        <v>-17527.659999999996</v>
      </c>
      <c r="J67" s="90">
        <f t="shared" si="10"/>
        <v>-0.28954616953448697</v>
      </c>
      <c r="K67" s="91">
        <f>VLOOKUP($C67,'2024'!$C$114:$U$210,VLOOKUP($L$4,Master!$D$9:$G$20,4,FALSE),FALSE)</f>
        <v>8407.36</v>
      </c>
      <c r="L67" s="92">
        <f>VLOOKUP($C67,'2024'!$C$8:$U$104,VLOOKUP($L$4,Master!$D$9:$G$20,4,FALSE),FALSE)</f>
        <v>4206.37</v>
      </c>
      <c r="M67" s="92">
        <f t="shared" si="11"/>
        <v>0.50031995775130356</v>
      </c>
      <c r="N67" s="88">
        <f t="shared" si="12"/>
        <v>5.7782188826462632E-7</v>
      </c>
      <c r="O67" s="92">
        <f t="shared" si="13"/>
        <v>-4200.9900000000007</v>
      </c>
      <c r="P67" s="93">
        <f t="shared" si="14"/>
        <v>-0.49968004224869644</v>
      </c>
      <c r="Q67" s="81"/>
    </row>
    <row r="68" spans="2:17" s="82" customFormat="1" ht="12.75" x14ac:dyDescent="0.2">
      <c r="B68" s="73"/>
      <c r="C68" s="83">
        <v>41604</v>
      </c>
      <c r="D68" s="84" t="s">
        <v>45</v>
      </c>
      <c r="E68" s="85">
        <f>IFERROR(INDEX('2024'!$C$114:$AC$210,MATCH($C68,'2024'!$C$114:$C$210,0),19),0)</f>
        <v>322437.09000000008</v>
      </c>
      <c r="F68" s="86">
        <f>IFERROR(INDEX('2024'!$C$8:$AC$105,MATCH($C68,'2024'!$C$8:$C$105,0),19),0)</f>
        <v>285548.60000000003</v>
      </c>
      <c r="G68" s="87">
        <f t="shared" si="7"/>
        <v>0.88559476826936989</v>
      </c>
      <c r="H68" s="88">
        <f t="shared" si="8"/>
        <v>3.9225325219445861E-5</v>
      </c>
      <c r="I68" s="89">
        <f t="shared" si="9"/>
        <v>-36888.490000000049</v>
      </c>
      <c r="J68" s="90">
        <f t="shared" si="10"/>
        <v>-0.11440523173063012</v>
      </c>
      <c r="K68" s="91">
        <f>VLOOKUP($C68,'2024'!$C$114:$U$210,VLOOKUP($L$4,Master!$D$9:$G$20,4,FALSE),FALSE)</f>
        <v>43169.290000000008</v>
      </c>
      <c r="L68" s="92">
        <f>VLOOKUP($C68,'2024'!$C$8:$U$104,VLOOKUP($L$4,Master!$D$9:$G$20,4,FALSE),FALSE)</f>
        <v>26576.42</v>
      </c>
      <c r="M68" s="92">
        <f t="shared" si="11"/>
        <v>0.61563254804514955</v>
      </c>
      <c r="N68" s="88">
        <f t="shared" si="12"/>
        <v>3.6507575861642646E-6</v>
      </c>
      <c r="O68" s="92">
        <f t="shared" si="13"/>
        <v>-16592.87000000001</v>
      </c>
      <c r="P68" s="93">
        <f t="shared" si="14"/>
        <v>-0.38436745195485045</v>
      </c>
      <c r="Q68" s="81"/>
    </row>
    <row r="69" spans="2:17" s="82" customFormat="1" ht="12.75" x14ac:dyDescent="0.2">
      <c r="B69" s="73"/>
      <c r="C69" s="83">
        <v>41801</v>
      </c>
      <c r="D69" s="84" t="s">
        <v>74</v>
      </c>
      <c r="E69" s="85">
        <f>IFERROR(INDEX('2024'!$C$114:$AC$210,MATCH($C69,'2024'!$C$114:$C$210,0),19),0)</f>
        <v>1845456.5600000005</v>
      </c>
      <c r="F69" s="86">
        <f>IFERROR(INDEX('2024'!$C$8:$AC$105,MATCH($C69,'2024'!$C$8:$C$105,0),19),0)</f>
        <v>1823823.6099999999</v>
      </c>
      <c r="G69" s="87">
        <f t="shared" si="7"/>
        <v>0.98827772461899588</v>
      </c>
      <c r="H69" s="88">
        <f t="shared" si="8"/>
        <v>2.5053554542082778E-4</v>
      </c>
      <c r="I69" s="89">
        <f t="shared" si="9"/>
        <v>-21632.950000000652</v>
      </c>
      <c r="J69" s="90">
        <f t="shared" si="10"/>
        <v>-1.172227538100417E-2</v>
      </c>
      <c r="K69" s="91">
        <f>VLOOKUP($C69,'2024'!$C$114:$U$210,VLOOKUP($L$4,Master!$D$9:$G$20,4,FALSE),FALSE)</f>
        <v>242837.20000000007</v>
      </c>
      <c r="L69" s="92">
        <f>VLOOKUP($C69,'2024'!$C$8:$U$104,VLOOKUP($L$4,Master!$D$9:$G$20,4,FALSE),FALSE)</f>
        <v>193914.06999999995</v>
      </c>
      <c r="M69" s="92">
        <f t="shared" si="11"/>
        <v>0.79853527383778056</v>
      </c>
      <c r="N69" s="88">
        <f t="shared" si="12"/>
        <v>2.6637645782106398E-5</v>
      </c>
      <c r="O69" s="92">
        <f t="shared" si="13"/>
        <v>-48923.130000000121</v>
      </c>
      <c r="P69" s="93">
        <f t="shared" si="14"/>
        <v>-0.20146472616221942</v>
      </c>
      <c r="Q69" s="81"/>
    </row>
    <row r="70" spans="2:17" s="82" customFormat="1" ht="12.75" x14ac:dyDescent="0.2">
      <c r="B70" s="73"/>
      <c r="C70" s="83">
        <v>42001</v>
      </c>
      <c r="D70" s="84" t="s">
        <v>75</v>
      </c>
      <c r="E70" s="85">
        <f>IFERROR(INDEX('2024'!$C$114:$AC$210,MATCH($C70,'2024'!$C$114:$C$210,0),19),0)</f>
        <v>8666377.8599999994</v>
      </c>
      <c r="F70" s="86">
        <f>IFERROR(INDEX('2024'!$C$8:$AC$105,MATCH($C70,'2024'!$C$8:$C$105,0),19),0)</f>
        <v>6864450.5</v>
      </c>
      <c r="G70" s="87">
        <f t="shared" si="7"/>
        <v>0.79207837586717</v>
      </c>
      <c r="H70" s="88">
        <f t="shared" si="8"/>
        <v>9.4295788287978904E-4</v>
      </c>
      <c r="I70" s="89">
        <f t="shared" si="9"/>
        <v>-1801927.3599999994</v>
      </c>
      <c r="J70" s="90">
        <f t="shared" si="10"/>
        <v>-0.20792162413283</v>
      </c>
      <c r="K70" s="91">
        <f>VLOOKUP($C70,'2024'!$C$114:$U$210,VLOOKUP($L$4,Master!$D$9:$G$20,4,FALSE),FALSE)</f>
        <v>1117303.0099999998</v>
      </c>
      <c r="L70" s="92">
        <f>VLOOKUP($C70,'2024'!$C$8:$U$104,VLOOKUP($L$4,Master!$D$9:$G$20,4,FALSE),FALSE)</f>
        <v>1103366.77</v>
      </c>
      <c r="M70" s="92">
        <f t="shared" si="11"/>
        <v>0.98752689299566121</v>
      </c>
      <c r="N70" s="88">
        <f t="shared" si="12"/>
        <v>1.5156761542371253E-4</v>
      </c>
      <c r="O70" s="92">
        <f t="shared" si="13"/>
        <v>-13936.239999999758</v>
      </c>
      <c r="P70" s="93">
        <f t="shared" si="14"/>
        <v>-1.2473107004338744E-2</v>
      </c>
      <c r="Q70" s="81"/>
    </row>
    <row r="71" spans="2:17" s="82" customFormat="1" ht="12.75" x14ac:dyDescent="0.2">
      <c r="B71" s="73"/>
      <c r="C71" s="83">
        <v>42002</v>
      </c>
      <c r="D71" s="84" t="s">
        <v>76</v>
      </c>
      <c r="E71" s="85">
        <f>IFERROR(INDEX('2024'!$C$114:$AC$210,MATCH($C71,'2024'!$C$114:$C$210,0),19),0)</f>
        <v>1706812.87</v>
      </c>
      <c r="F71" s="86">
        <f>IFERROR(INDEX('2024'!$C$8:$AC$105,MATCH($C71,'2024'!$C$8:$C$105,0),19),0)</f>
        <v>1399163.1099999999</v>
      </c>
      <c r="G71" s="87">
        <f t="shared" si="7"/>
        <v>0.81975190988570401</v>
      </c>
      <c r="H71" s="88">
        <f t="shared" si="8"/>
        <v>1.9220065524678214E-4</v>
      </c>
      <c r="I71" s="89">
        <f t="shared" si="9"/>
        <v>-307649.76000000024</v>
      </c>
      <c r="J71" s="90">
        <f t="shared" si="10"/>
        <v>-0.18024809011429602</v>
      </c>
      <c r="K71" s="91">
        <f>VLOOKUP($C71,'2024'!$C$114:$U$210,VLOOKUP($L$4,Master!$D$9:$G$20,4,FALSE),FALSE)</f>
        <v>228799.41000000003</v>
      </c>
      <c r="L71" s="92">
        <f>VLOOKUP($C71,'2024'!$C$8:$U$104,VLOOKUP($L$4,Master!$D$9:$G$20,4,FALSE),FALSE)</f>
        <v>159364.71999999994</v>
      </c>
      <c r="M71" s="92">
        <f t="shared" si="11"/>
        <v>0.69652592198555019</v>
      </c>
      <c r="N71" s="88">
        <f t="shared" si="12"/>
        <v>2.1891660370619662E-5</v>
      </c>
      <c r="O71" s="92">
        <f t="shared" si="13"/>
        <v>-69434.69000000009</v>
      </c>
      <c r="P71" s="93">
        <f t="shared" si="14"/>
        <v>-0.30347407801444976</v>
      </c>
      <c r="Q71" s="81"/>
    </row>
    <row r="72" spans="2:17" s="82" customFormat="1" ht="12.75" x14ac:dyDescent="0.2">
      <c r="B72" s="73"/>
      <c r="C72" s="83">
        <v>42004</v>
      </c>
      <c r="D72" s="84" t="s">
        <v>77</v>
      </c>
      <c r="E72" s="85">
        <f>IFERROR(INDEX('2024'!$C$114:$AC$210,MATCH($C72,'2024'!$C$114:$C$210,0),19),0)</f>
        <v>5956732.8499999987</v>
      </c>
      <c r="F72" s="86">
        <f>IFERROR(INDEX('2024'!$C$8:$AC$105,MATCH($C72,'2024'!$C$8:$C$105,0),19),0)</f>
        <v>5088730.9000000004</v>
      </c>
      <c r="G72" s="87">
        <f t="shared" si="7"/>
        <v>0.85428220941619049</v>
      </c>
      <c r="H72" s="88">
        <f t="shared" si="8"/>
        <v>6.9903030344657061E-4</v>
      </c>
      <c r="I72" s="89">
        <f t="shared" si="9"/>
        <v>-868001.94999999832</v>
      </c>
      <c r="J72" s="90">
        <f t="shared" si="10"/>
        <v>-0.14571779058380946</v>
      </c>
      <c r="K72" s="91">
        <f>VLOOKUP($C72,'2024'!$C$114:$U$210,VLOOKUP($L$4,Master!$D$9:$G$20,4,FALSE),FALSE)</f>
        <v>655361.55999999982</v>
      </c>
      <c r="L72" s="92">
        <f>VLOOKUP($C72,'2024'!$C$8:$U$104,VLOOKUP($L$4,Master!$D$9:$G$20,4,FALSE),FALSE)</f>
        <v>0</v>
      </c>
      <c r="M72" s="92">
        <f t="shared" si="11"/>
        <v>0</v>
      </c>
      <c r="N72" s="88">
        <f t="shared" si="12"/>
        <v>0</v>
      </c>
      <c r="O72" s="92">
        <f t="shared" si="13"/>
        <v>-655361.55999999982</v>
      </c>
      <c r="P72" s="93">
        <f t="shared" si="14"/>
        <v>-1</v>
      </c>
      <c r="Q72" s="81"/>
    </row>
    <row r="73" spans="2:17" s="82" customFormat="1" ht="12.75" x14ac:dyDescent="0.2">
      <c r="B73" s="73"/>
      <c r="C73" s="83">
        <v>42101</v>
      </c>
      <c r="D73" s="84" t="s">
        <v>78</v>
      </c>
      <c r="E73" s="85">
        <f>IFERROR(INDEX('2024'!$C$114:$AC$210,MATCH($C73,'2024'!$C$114:$C$210,0),19),0)</f>
        <v>11576516.069999998</v>
      </c>
      <c r="F73" s="86">
        <f>IFERROR(INDEX('2024'!$C$8:$AC$105,MATCH($C73,'2024'!$C$8:$C$105,0),19),0)</f>
        <v>10264336</v>
      </c>
      <c r="G73" s="87">
        <f t="shared" si="7"/>
        <v>0.88665155716403732</v>
      </c>
      <c r="H73" s="88">
        <f t="shared" si="8"/>
        <v>1.4099943678997761E-3</v>
      </c>
      <c r="I73" s="89">
        <f t="shared" si="9"/>
        <v>-1312180.0699999984</v>
      </c>
      <c r="J73" s="90">
        <f t="shared" si="10"/>
        <v>-0.11334844283596271</v>
      </c>
      <c r="K73" s="91">
        <f>VLOOKUP($C73,'2024'!$C$114:$U$210,VLOOKUP($L$4,Master!$D$9:$G$20,4,FALSE),FALSE)</f>
        <v>475607.61</v>
      </c>
      <c r="L73" s="92">
        <f>VLOOKUP($C73,'2024'!$C$8:$U$104,VLOOKUP($L$4,Master!$D$9:$G$20,4,FALSE),FALSE)</f>
        <v>353175.9</v>
      </c>
      <c r="M73" s="92">
        <f t="shared" si="11"/>
        <v>0.74257831997263468</v>
      </c>
      <c r="N73" s="88">
        <f t="shared" si="12"/>
        <v>4.8515172328530025E-5</v>
      </c>
      <c r="O73" s="92">
        <f t="shared" si="13"/>
        <v>-122431.70999999996</v>
      </c>
      <c r="P73" s="93">
        <f t="shared" si="14"/>
        <v>-0.25742168002736532</v>
      </c>
      <c r="Q73" s="81"/>
    </row>
    <row r="74" spans="2:17" s="82" customFormat="1" ht="12.75" x14ac:dyDescent="0.2">
      <c r="B74" s="73"/>
      <c r="C74" s="83">
        <v>42401</v>
      </c>
      <c r="D74" s="84" t="s">
        <v>123</v>
      </c>
      <c r="E74" s="85">
        <f>IFERROR(INDEX('2024'!$C$114:$AC$210,MATCH($C74,'2024'!$C$114:$C$210,0),19),0)</f>
        <v>6188116.4899999984</v>
      </c>
      <c r="F74" s="86">
        <f>IFERROR(INDEX('2024'!$C$8:$AC$105,MATCH($C74,'2024'!$C$8:$C$105,0),19),0)</f>
        <v>5288811.63</v>
      </c>
      <c r="G74" s="87">
        <f t="shared" ref="G74:G93" si="15">IFERROR(F74/E74,0)</f>
        <v>0.85467228009471441</v>
      </c>
      <c r="H74" s="88">
        <f t="shared" ref="H74:H93" si="16">F74/$D$4</f>
        <v>7.2651505281811062E-4</v>
      </c>
      <c r="I74" s="89">
        <f t="shared" ref="I74:I93" si="17">F74-E74</f>
        <v>-899304.85999999847</v>
      </c>
      <c r="J74" s="90">
        <f t="shared" ref="J74:J93" si="18">IFERROR(I74/E74,0)</f>
        <v>-0.14532771990528554</v>
      </c>
      <c r="K74" s="91">
        <f>VLOOKUP($C74,'2024'!$C$114:$U$210,VLOOKUP($L$4,Master!$D$9:$G$20,4,FALSE),FALSE)</f>
        <v>624876.01999999979</v>
      </c>
      <c r="L74" s="92">
        <f>VLOOKUP($C74,'2024'!$C$8:$U$104,VLOOKUP($L$4,Master!$D$9:$G$20,4,FALSE),FALSE)</f>
        <v>294709.05000000005</v>
      </c>
      <c r="M74" s="92">
        <f t="shared" ref="M74:M93" si="19">IFERROR(L74/K74,0)</f>
        <v>0.47162803591022767</v>
      </c>
      <c r="N74" s="88">
        <f t="shared" ref="N74:N93" si="20">L74/$D$4</f>
        <v>4.0483680646180482E-5</v>
      </c>
      <c r="O74" s="92">
        <f t="shared" ref="O74:O93" si="21">L74-K74</f>
        <v>-330166.96999999974</v>
      </c>
      <c r="P74" s="93">
        <f t="shared" ref="P74:P93" si="22">IFERROR(O74/K74,0)</f>
        <v>-0.52837196408977227</v>
      </c>
      <c r="Q74" s="81"/>
    </row>
    <row r="75" spans="2:17" s="82" customFormat="1" ht="12.75" x14ac:dyDescent="0.2">
      <c r="B75" s="73"/>
      <c r="C75" s="83">
        <v>42402</v>
      </c>
      <c r="D75" s="84" t="s">
        <v>57</v>
      </c>
      <c r="E75" s="85">
        <f>IFERROR(INDEX('2024'!$C$114:$AC$210,MATCH($C75,'2024'!$C$114:$C$210,0),19),0)</f>
        <v>2606936.35</v>
      </c>
      <c r="F75" s="86">
        <f>IFERROR(INDEX('2024'!$C$8:$AC$105,MATCH($C75,'2024'!$C$8:$C$105,0),19),0)</f>
        <v>2417916.9099999997</v>
      </c>
      <c r="G75" s="87">
        <f t="shared" si="15"/>
        <v>0.927493649777832</v>
      </c>
      <c r="H75" s="88">
        <f t="shared" si="16"/>
        <v>3.3214513098067222E-4</v>
      </c>
      <c r="I75" s="89">
        <f t="shared" si="17"/>
        <v>-189019.44000000041</v>
      </c>
      <c r="J75" s="90">
        <f t="shared" si="18"/>
        <v>-7.2506350222168031E-2</v>
      </c>
      <c r="K75" s="91">
        <f>VLOOKUP($C75,'2024'!$C$114:$U$210,VLOOKUP($L$4,Master!$D$9:$G$20,4,FALSE),FALSE)</f>
        <v>279392.51000000007</v>
      </c>
      <c r="L75" s="92">
        <f>VLOOKUP($C75,'2024'!$C$8:$U$104,VLOOKUP($L$4,Master!$D$9:$G$20,4,FALSE),FALSE)</f>
        <v>247167.1</v>
      </c>
      <c r="M75" s="92">
        <f t="shared" si="19"/>
        <v>0.88465900535415187</v>
      </c>
      <c r="N75" s="88">
        <f t="shared" si="20"/>
        <v>3.3952923884226002E-5</v>
      </c>
      <c r="O75" s="92">
        <f t="shared" si="21"/>
        <v>-32225.410000000062</v>
      </c>
      <c r="P75" s="93">
        <f t="shared" si="22"/>
        <v>-0.11534099464584807</v>
      </c>
      <c r="Q75" s="81"/>
    </row>
    <row r="76" spans="2:17" s="82" customFormat="1" ht="12.75" x14ac:dyDescent="0.2">
      <c r="B76" s="73"/>
      <c r="C76" s="83">
        <v>42403</v>
      </c>
      <c r="D76" s="84" t="s">
        <v>70</v>
      </c>
      <c r="E76" s="85">
        <f>IFERROR(INDEX('2024'!$C$114:$AC$210,MATCH($C76,'2024'!$C$114:$C$210,0),19),0)</f>
        <v>2049223.82</v>
      </c>
      <c r="F76" s="86">
        <f>IFERROR(INDEX('2024'!$C$8:$AC$105,MATCH($C76,'2024'!$C$8:$C$105,0),19),0)</f>
        <v>4023194.5600000005</v>
      </c>
      <c r="G76" s="87">
        <f t="shared" si="15"/>
        <v>1.9632772763689621</v>
      </c>
      <c r="H76" s="88">
        <f t="shared" si="16"/>
        <v>5.5265938981001971E-4</v>
      </c>
      <c r="I76" s="89">
        <f t="shared" si="17"/>
        <v>1973970.7400000005</v>
      </c>
      <c r="J76" s="90">
        <f t="shared" si="18"/>
        <v>0.96327727636896221</v>
      </c>
      <c r="K76" s="91">
        <f>VLOOKUP($C76,'2024'!$C$114:$U$210,VLOOKUP($L$4,Master!$D$9:$G$20,4,FALSE),FALSE)</f>
        <v>300513.03000000003</v>
      </c>
      <c r="L76" s="92">
        <f>VLOOKUP($C76,'2024'!$C$8:$U$104,VLOOKUP($L$4,Master!$D$9:$G$20,4,FALSE),FALSE)</f>
        <v>202922.38000000003</v>
      </c>
      <c r="M76" s="92">
        <f t="shared" si="19"/>
        <v>0.67525318286531544</v>
      </c>
      <c r="N76" s="88">
        <f t="shared" si="20"/>
        <v>2.7875101995961376E-5</v>
      </c>
      <c r="O76" s="92">
        <f t="shared" si="21"/>
        <v>-97590.65</v>
      </c>
      <c r="P76" s="93">
        <f t="shared" si="22"/>
        <v>-0.32474681713468462</v>
      </c>
      <c r="Q76" s="81"/>
    </row>
    <row r="77" spans="2:17" s="82" customFormat="1" ht="12.75" x14ac:dyDescent="0.2">
      <c r="B77" s="73"/>
      <c r="C77" s="83">
        <v>42404</v>
      </c>
      <c r="D77" s="84" t="s">
        <v>72</v>
      </c>
      <c r="E77" s="85">
        <f>IFERROR(INDEX('2024'!$C$114:$AC$210,MATCH($C77,'2024'!$C$114:$C$210,0),19),0)</f>
        <v>1612693.3100000005</v>
      </c>
      <c r="F77" s="86">
        <f>IFERROR(INDEX('2024'!$C$8:$AC$105,MATCH($C77,'2024'!$C$8:$C$105,0),19),0)</f>
        <v>1402019.96</v>
      </c>
      <c r="G77" s="87">
        <f t="shared" si="15"/>
        <v>0.86936552120998101</v>
      </c>
      <c r="H77" s="88">
        <f t="shared" si="16"/>
        <v>1.9259309586933527E-4</v>
      </c>
      <c r="I77" s="89">
        <f t="shared" si="17"/>
        <v>-210673.35000000056</v>
      </c>
      <c r="J77" s="90">
        <f t="shared" si="18"/>
        <v>-0.13063447879001897</v>
      </c>
      <c r="K77" s="91">
        <f>VLOOKUP($C77,'2024'!$C$114:$U$210,VLOOKUP($L$4,Master!$D$9:$G$20,4,FALSE),FALSE)</f>
        <v>173217.98999999993</v>
      </c>
      <c r="L77" s="92">
        <f>VLOOKUP($C77,'2024'!$C$8:$U$104,VLOOKUP($L$4,Master!$D$9:$G$20,4,FALSE),FALSE)</f>
        <v>131105.77999999997</v>
      </c>
      <c r="M77" s="92">
        <f t="shared" si="19"/>
        <v>0.75688316207802675</v>
      </c>
      <c r="N77" s="88">
        <f t="shared" si="20"/>
        <v>1.8009777875461896E-5</v>
      </c>
      <c r="O77" s="92">
        <f t="shared" si="21"/>
        <v>-42112.209999999963</v>
      </c>
      <c r="P77" s="93">
        <f t="shared" si="22"/>
        <v>-0.24311683792197322</v>
      </c>
      <c r="Q77" s="81"/>
    </row>
    <row r="78" spans="2:17" s="82" customFormat="1" ht="12.75" x14ac:dyDescent="0.2">
      <c r="B78" s="73"/>
      <c r="C78" s="83">
        <v>42501</v>
      </c>
      <c r="D78" s="84" t="s">
        <v>124</v>
      </c>
      <c r="E78" s="85">
        <f>IFERROR(INDEX('2024'!$C$114:$AC$210,MATCH($C78,'2024'!$C$114:$C$210,0),19),0)</f>
        <v>2301416.0699999998</v>
      </c>
      <c r="F78" s="86">
        <f>IFERROR(INDEX('2024'!$C$8:$AC$105,MATCH($C78,'2024'!$C$8:$C$105,0),19),0)</f>
        <v>8037601.0499999998</v>
      </c>
      <c r="G78" s="87">
        <f t="shared" si="15"/>
        <v>3.4924589059639271</v>
      </c>
      <c r="H78" s="88">
        <f t="shared" si="16"/>
        <v>1.1041115774001675E-3</v>
      </c>
      <c r="I78" s="89">
        <f t="shared" si="17"/>
        <v>5736184.9800000004</v>
      </c>
      <c r="J78" s="90">
        <f t="shared" si="18"/>
        <v>2.4924589059639271</v>
      </c>
      <c r="K78" s="91">
        <f>VLOOKUP($C78,'2024'!$C$114:$U$210,VLOOKUP($L$4,Master!$D$9:$G$20,4,FALSE),FALSE)</f>
        <v>460797.81</v>
      </c>
      <c r="L78" s="92">
        <f>VLOOKUP($C78,'2024'!$C$8:$U$104,VLOOKUP($L$4,Master!$D$9:$G$20,4,FALSE),FALSE)</f>
        <v>2846189.88</v>
      </c>
      <c r="M78" s="92">
        <f t="shared" si="19"/>
        <v>6.1766566989543632</v>
      </c>
      <c r="N78" s="88">
        <f t="shared" si="20"/>
        <v>3.9097626001071469E-4</v>
      </c>
      <c r="O78" s="92">
        <f t="shared" si="21"/>
        <v>2385392.0699999998</v>
      </c>
      <c r="P78" s="93">
        <f t="shared" si="22"/>
        <v>5.1766566989543632</v>
      </c>
      <c r="Q78" s="81"/>
    </row>
    <row r="79" spans="2:17" s="82" customFormat="1" ht="12.75" x14ac:dyDescent="0.2">
      <c r="B79" s="73"/>
      <c r="C79" s="83">
        <v>42502</v>
      </c>
      <c r="D79" s="84" t="s">
        <v>63</v>
      </c>
      <c r="E79" s="85">
        <f>IFERROR(INDEX('2024'!$C$114:$AC$210,MATCH($C79,'2024'!$C$114:$C$210,0),19),0)</f>
        <v>372608.11</v>
      </c>
      <c r="F79" s="86">
        <f>IFERROR(INDEX('2024'!$C$8:$AC$105,MATCH($C79,'2024'!$C$8:$C$105,0),19),0)</f>
        <v>143180.94999999998</v>
      </c>
      <c r="G79" s="87">
        <f t="shared" si="15"/>
        <v>0.3842668641860747</v>
      </c>
      <c r="H79" s="88">
        <f t="shared" si="16"/>
        <v>1.9668523428163245E-5</v>
      </c>
      <c r="I79" s="89">
        <f t="shared" si="17"/>
        <v>-229427.16</v>
      </c>
      <c r="J79" s="90">
        <f t="shared" si="18"/>
        <v>-0.6157331358139253</v>
      </c>
      <c r="K79" s="91">
        <f>VLOOKUP($C79,'2024'!$C$114:$U$210,VLOOKUP($L$4,Master!$D$9:$G$20,4,FALSE),FALSE)</f>
        <v>87518.929999999978</v>
      </c>
      <c r="L79" s="92">
        <f>VLOOKUP($C79,'2024'!$C$8:$U$104,VLOOKUP($L$4,Master!$D$9:$G$20,4,FALSE),FALSE)</f>
        <v>15241.44</v>
      </c>
      <c r="M79" s="92">
        <f t="shared" si="19"/>
        <v>0.17415020956037744</v>
      </c>
      <c r="N79" s="88">
        <f t="shared" si="20"/>
        <v>2.093690674066239E-6</v>
      </c>
      <c r="O79" s="92">
        <f t="shared" si="21"/>
        <v>-72277.489999999976</v>
      </c>
      <c r="P79" s="93">
        <f t="shared" si="22"/>
        <v>-0.82584979043962259</v>
      </c>
      <c r="Q79" s="81"/>
    </row>
    <row r="80" spans="2:17" s="82" customFormat="1" ht="12.75" x14ac:dyDescent="0.2">
      <c r="B80" s="73"/>
      <c r="C80" s="83">
        <v>42801</v>
      </c>
      <c r="D80" s="84" t="s">
        <v>136</v>
      </c>
      <c r="E80" s="85">
        <f>IFERROR(INDEX('2024'!$C$114:$AC$210,MATCH($C80,'2024'!$C$114:$C$210,0),19),0)</f>
        <v>481845.41999999993</v>
      </c>
      <c r="F80" s="86">
        <f>IFERROR(INDEX('2024'!$C$8:$AC$105,MATCH($C80,'2024'!$C$8:$C$105,0),19),0)</f>
        <v>966486.33</v>
      </c>
      <c r="G80" s="87">
        <f t="shared" si="15"/>
        <v>2.005801632399038</v>
      </c>
      <c r="H80" s="88">
        <f t="shared" si="16"/>
        <v>1.3276458233168949E-4</v>
      </c>
      <c r="I80" s="89">
        <f t="shared" si="17"/>
        <v>484640.91000000003</v>
      </c>
      <c r="J80" s="90">
        <f t="shared" si="18"/>
        <v>1.005801632399038</v>
      </c>
      <c r="K80" s="91">
        <f>VLOOKUP($C80,'2024'!$C$114:$U$210,VLOOKUP($L$4,Master!$D$9:$G$20,4,FALSE),FALSE)</f>
        <v>240922.70999999996</v>
      </c>
      <c r="L80" s="92">
        <f>VLOOKUP($C80,'2024'!$C$8:$U$104,VLOOKUP($L$4,Master!$D$9:$G$20,4,FALSE),FALSE)</f>
        <v>885872.98</v>
      </c>
      <c r="M80" s="92">
        <f t="shared" si="19"/>
        <v>3.6770007277437653</v>
      </c>
      <c r="N80" s="88">
        <f t="shared" si="20"/>
        <v>1.2169086363449043E-4</v>
      </c>
      <c r="O80" s="92">
        <f t="shared" si="21"/>
        <v>644950.27</v>
      </c>
      <c r="P80" s="93">
        <f t="shared" si="22"/>
        <v>2.6770007277437653</v>
      </c>
      <c r="Q80" s="81"/>
    </row>
    <row r="81" spans="2:17" s="82" customFormat="1" ht="12.75" x14ac:dyDescent="0.2">
      <c r="B81" s="73"/>
      <c r="C81" s="83">
        <v>42901</v>
      </c>
      <c r="D81" s="84" t="s">
        <v>137</v>
      </c>
      <c r="E81" s="85">
        <f>IFERROR(INDEX('2024'!$C$114:$AC$210,MATCH($C81,'2024'!$C$114:$C$210,0),19),0)</f>
        <v>43717568.859999992</v>
      </c>
      <c r="F81" s="86">
        <f>IFERROR(INDEX('2024'!$C$8:$AC$105,MATCH($C81,'2024'!$C$8:$C$105,0),19),0)</f>
        <v>38730638.239999995</v>
      </c>
      <c r="G81" s="87">
        <f t="shared" si="15"/>
        <v>0.88592845508015294</v>
      </c>
      <c r="H81" s="88">
        <f t="shared" si="16"/>
        <v>5.3203618610657023E-3</v>
      </c>
      <c r="I81" s="89">
        <f t="shared" si="17"/>
        <v>-4986930.6199999973</v>
      </c>
      <c r="J81" s="90">
        <f t="shared" si="18"/>
        <v>-0.11407154491984708</v>
      </c>
      <c r="K81" s="91">
        <f>VLOOKUP($C81,'2024'!$C$114:$U$210,VLOOKUP($L$4,Master!$D$9:$G$20,4,FALSE),FALSE)</f>
        <v>21858784.429999996</v>
      </c>
      <c r="L81" s="92">
        <f>VLOOKUP($C81,'2024'!$C$8:$U$104,VLOOKUP($L$4,Master!$D$9:$G$20,4,FALSE),FALSE)</f>
        <v>21223468.079999994</v>
      </c>
      <c r="M81" s="92">
        <f t="shared" si="19"/>
        <v>0.97093542177358849</v>
      </c>
      <c r="N81" s="88">
        <f t="shared" si="20"/>
        <v>2.915431690866381E-3</v>
      </c>
      <c r="O81" s="92">
        <f t="shared" si="21"/>
        <v>-635316.35000000149</v>
      </c>
      <c r="P81" s="93">
        <f t="shared" si="22"/>
        <v>-2.9064578226411539E-2</v>
      </c>
      <c r="Q81" s="81"/>
    </row>
    <row r="82" spans="2:17" s="82" customFormat="1" ht="25.5" x14ac:dyDescent="0.2">
      <c r="B82" s="73"/>
      <c r="C82" s="83">
        <v>43001</v>
      </c>
      <c r="D82" s="84" t="s">
        <v>138</v>
      </c>
      <c r="E82" s="85">
        <f>IFERROR(INDEX('2024'!$C$114:$AC$210,MATCH($C82,'2024'!$C$114:$C$210,0),19),0)</f>
        <v>733809.46</v>
      </c>
      <c r="F82" s="86">
        <f>IFERROR(INDEX('2024'!$C$8:$AC$105,MATCH($C82,'2024'!$C$8:$C$105,0),19),0)</f>
        <v>130544.2</v>
      </c>
      <c r="G82" s="87">
        <f t="shared" si="15"/>
        <v>0.17789931462589759</v>
      </c>
      <c r="H82" s="88">
        <f t="shared" si="16"/>
        <v>1.7932634586590107E-5</v>
      </c>
      <c r="I82" s="89">
        <f t="shared" si="17"/>
        <v>-603265.26</v>
      </c>
      <c r="J82" s="90">
        <f t="shared" si="18"/>
        <v>-0.82210068537410252</v>
      </c>
      <c r="K82" s="91">
        <f>VLOOKUP($C82,'2024'!$C$114:$U$210,VLOOKUP($L$4,Master!$D$9:$G$20,4,FALSE),FALSE)</f>
        <v>366904.73</v>
      </c>
      <c r="L82" s="92">
        <f>VLOOKUP($C82,'2024'!$C$8:$U$104,VLOOKUP($L$4,Master!$D$9:$G$20,4,FALSE),FALSE)</f>
        <v>95303.09</v>
      </c>
      <c r="M82" s="92">
        <f t="shared" si="19"/>
        <v>0.25974887268419788</v>
      </c>
      <c r="N82" s="88">
        <f t="shared" si="20"/>
        <v>1.309162328117917E-5</v>
      </c>
      <c r="O82" s="92">
        <f t="shared" si="21"/>
        <v>-271601.64</v>
      </c>
      <c r="P82" s="93">
        <f t="shared" si="22"/>
        <v>-0.74025112731580223</v>
      </c>
      <c r="Q82" s="81"/>
    </row>
    <row r="83" spans="2:17" s="82" customFormat="1" ht="12.75" x14ac:dyDescent="0.2">
      <c r="B83" s="73"/>
      <c r="C83" s="83">
        <v>43201</v>
      </c>
      <c r="D83" s="84" t="s">
        <v>139</v>
      </c>
      <c r="E83" s="85">
        <f>IFERROR(INDEX('2024'!$C$114:$AC$210,MATCH($C83,'2024'!$C$114:$C$210,0),19),0)</f>
        <v>1176277.8400000001</v>
      </c>
      <c r="F83" s="86">
        <f>IFERROR(INDEX('2024'!$C$8:$AC$105,MATCH($C83,'2024'!$C$8:$C$105,0),19),0)</f>
        <v>138800.56000000003</v>
      </c>
      <c r="G83" s="87">
        <f t="shared" si="15"/>
        <v>0.11799980861664452</v>
      </c>
      <c r="H83" s="88">
        <f t="shared" si="16"/>
        <v>1.9066796708655581E-5</v>
      </c>
      <c r="I83" s="89">
        <f t="shared" si="17"/>
        <v>-1037477.28</v>
      </c>
      <c r="J83" s="90">
        <f t="shared" si="18"/>
        <v>-0.88200019138335539</v>
      </c>
      <c r="K83" s="91">
        <f>VLOOKUP($C83,'2024'!$C$114:$U$210,VLOOKUP($L$4,Master!$D$9:$G$20,4,FALSE),FALSE)</f>
        <v>588138.92000000004</v>
      </c>
      <c r="L83" s="92">
        <f>VLOOKUP($C83,'2024'!$C$8:$U$104,VLOOKUP($L$4,Master!$D$9:$G$20,4,FALSE),FALSE)</f>
        <v>75688.580000000016</v>
      </c>
      <c r="M83" s="92">
        <f t="shared" si="19"/>
        <v>0.12869167032849996</v>
      </c>
      <c r="N83" s="88">
        <f t="shared" si="20"/>
        <v>1.0397211423547676E-5</v>
      </c>
      <c r="O83" s="92">
        <f t="shared" si="21"/>
        <v>-512450.34</v>
      </c>
      <c r="P83" s="93">
        <f t="shared" si="22"/>
        <v>-0.87130832967150007</v>
      </c>
      <c r="Q83" s="81"/>
    </row>
    <row r="84" spans="2:17" s="82" customFormat="1" ht="12.75" x14ac:dyDescent="0.2">
      <c r="B84" s="73"/>
      <c r="C84" s="83">
        <v>43301</v>
      </c>
      <c r="D84" s="84" t="s">
        <v>140</v>
      </c>
      <c r="E84" s="85">
        <f>IFERROR(INDEX('2024'!$C$114:$AC$210,MATCH($C84,'2024'!$C$114:$C$210,0),19),0)</f>
        <v>831690.3</v>
      </c>
      <c r="F84" s="86">
        <f>IFERROR(INDEX('2024'!$C$8:$AC$105,MATCH($C84,'2024'!$C$8:$C$105,0),19),0)</f>
        <v>314824.99000000005</v>
      </c>
      <c r="G84" s="87">
        <f t="shared" si="15"/>
        <v>0.37853632536053389</v>
      </c>
      <c r="H84" s="88">
        <f t="shared" si="16"/>
        <v>4.3246973089550397E-5</v>
      </c>
      <c r="I84" s="89">
        <f t="shared" si="17"/>
        <v>-516865.31</v>
      </c>
      <c r="J84" s="90">
        <f t="shared" si="18"/>
        <v>-0.62146367463946617</v>
      </c>
      <c r="K84" s="91">
        <f>VLOOKUP($C84,'2024'!$C$114:$U$210,VLOOKUP($L$4,Master!$D$9:$G$20,4,FALSE),FALSE)</f>
        <v>415845.15</v>
      </c>
      <c r="L84" s="92">
        <f>VLOOKUP($C84,'2024'!$C$8:$U$104,VLOOKUP($L$4,Master!$D$9:$G$20,4,FALSE),FALSE)</f>
        <v>232911.18000000002</v>
      </c>
      <c r="M84" s="92">
        <f t="shared" si="19"/>
        <v>0.56009113007570244</v>
      </c>
      <c r="N84" s="88">
        <f t="shared" si="20"/>
        <v>3.1994612415346786E-5</v>
      </c>
      <c r="O84" s="92">
        <f t="shared" si="21"/>
        <v>-182933.97</v>
      </c>
      <c r="P84" s="93">
        <f t="shared" si="22"/>
        <v>-0.43990886992429751</v>
      </c>
      <c r="Q84" s="81"/>
    </row>
    <row r="85" spans="2:17" s="82" customFormat="1" ht="12.75" x14ac:dyDescent="0.2">
      <c r="B85" s="73"/>
      <c r="C85" s="83">
        <v>50201</v>
      </c>
      <c r="D85" s="84" t="s">
        <v>79</v>
      </c>
      <c r="E85" s="85">
        <f>IFERROR(INDEX('2024'!$C$114:$AC$210,MATCH($C85,'2024'!$C$114:$C$210,0),19),0)</f>
        <v>684647.27</v>
      </c>
      <c r="F85" s="86">
        <f>IFERROR(INDEX('2024'!$C$8:$AC$105,MATCH($C85,'2024'!$C$8:$C$105,0),19),0)</f>
        <v>618900.32000000007</v>
      </c>
      <c r="G85" s="87">
        <f t="shared" si="15"/>
        <v>0.90396960174835728</v>
      </c>
      <c r="H85" s="88">
        <f t="shared" si="16"/>
        <v>8.5017283679272512E-5</v>
      </c>
      <c r="I85" s="89">
        <f t="shared" si="17"/>
        <v>-65746.949999999953</v>
      </c>
      <c r="J85" s="90">
        <f t="shared" si="18"/>
        <v>-9.603039825164271E-2</v>
      </c>
      <c r="K85" s="91">
        <f>VLOOKUP($C85,'2024'!$C$114:$U$210,VLOOKUP($L$4,Master!$D$9:$G$20,4,FALSE),FALSE)</f>
        <v>93048.200000000012</v>
      </c>
      <c r="L85" s="92">
        <f>VLOOKUP($C85,'2024'!$C$8:$U$104,VLOOKUP($L$4,Master!$D$9:$G$20,4,FALSE),FALSE)</f>
        <v>73859.299999999988</v>
      </c>
      <c r="M85" s="92">
        <f t="shared" si="19"/>
        <v>0.79377462433448454</v>
      </c>
      <c r="N85" s="88">
        <f t="shared" si="20"/>
        <v>1.0145926343118534E-5</v>
      </c>
      <c r="O85" s="92">
        <f t="shared" si="21"/>
        <v>-19188.900000000023</v>
      </c>
      <c r="P85" s="93">
        <f t="shared" si="22"/>
        <v>-0.20622537566551552</v>
      </c>
      <c r="Q85" s="81"/>
    </row>
    <row r="86" spans="2:17" s="82" customFormat="1" ht="12.75" x14ac:dyDescent="0.2">
      <c r="B86" s="73"/>
      <c r="C86" s="83">
        <v>50301</v>
      </c>
      <c r="D86" s="84" t="s">
        <v>80</v>
      </c>
      <c r="E86" s="85">
        <f>IFERROR(INDEX('2024'!$C$114:$AC$210,MATCH($C86,'2024'!$C$114:$C$210,0),19),0)</f>
        <v>2537314.0100000002</v>
      </c>
      <c r="F86" s="86">
        <f>IFERROR(INDEX('2024'!$C$8:$AC$105,MATCH($C86,'2024'!$C$8:$C$105,0),19),0)</f>
        <v>1876624.6400000001</v>
      </c>
      <c r="G86" s="87">
        <f t="shared" si="15"/>
        <v>0.73961071928972633</v>
      </c>
      <c r="H86" s="88">
        <f t="shared" si="16"/>
        <v>2.5778873305218623E-4</v>
      </c>
      <c r="I86" s="89">
        <f t="shared" si="17"/>
        <v>-660689.37000000011</v>
      </c>
      <c r="J86" s="90">
        <f t="shared" si="18"/>
        <v>-0.26038928071027362</v>
      </c>
      <c r="K86" s="91">
        <f>VLOOKUP($C86,'2024'!$C$114:$U$210,VLOOKUP($L$4,Master!$D$9:$G$20,4,FALSE),FALSE)</f>
        <v>392472.97000000003</v>
      </c>
      <c r="L86" s="92">
        <f>VLOOKUP($C86,'2024'!$C$8:$U$104,VLOOKUP($L$4,Master!$D$9:$G$20,4,FALSE),FALSE)</f>
        <v>206714.00999999998</v>
      </c>
      <c r="M86" s="92">
        <f t="shared" si="19"/>
        <v>0.52669616967507338</v>
      </c>
      <c r="N86" s="88">
        <f t="shared" si="20"/>
        <v>2.8395951756253689E-5</v>
      </c>
      <c r="O86" s="92">
        <f t="shared" si="21"/>
        <v>-185758.96000000005</v>
      </c>
      <c r="P86" s="93">
        <f t="shared" si="22"/>
        <v>-0.47330383032492668</v>
      </c>
      <c r="Q86" s="81"/>
    </row>
    <row r="87" spans="2:17" s="82" customFormat="1" ht="12.75" x14ac:dyDescent="0.2">
      <c r="B87" s="73"/>
      <c r="C87" s="83">
        <v>50401</v>
      </c>
      <c r="D87" s="84" t="s">
        <v>81</v>
      </c>
      <c r="E87" s="85">
        <f>IFERROR(INDEX('2024'!$C$114:$AC$210,MATCH($C87,'2024'!$C$114:$C$210,0),19),0)</f>
        <v>2276025.4299999997</v>
      </c>
      <c r="F87" s="86">
        <f>IFERROR(INDEX('2024'!$C$8:$AC$105,MATCH($C87,'2024'!$C$8:$C$105,0),19),0)</f>
        <v>2156347.59</v>
      </c>
      <c r="G87" s="87">
        <f t="shared" si="15"/>
        <v>0.94741805674816215</v>
      </c>
      <c r="H87" s="88">
        <f t="shared" si="16"/>
        <v>2.9621379864554854E-4</v>
      </c>
      <c r="I87" s="89">
        <f t="shared" si="17"/>
        <v>-119677.83999999985</v>
      </c>
      <c r="J87" s="90">
        <f t="shared" si="18"/>
        <v>-5.2581943251837862E-2</v>
      </c>
      <c r="K87" s="91">
        <f>VLOOKUP($C87,'2024'!$C$114:$U$210,VLOOKUP($L$4,Master!$D$9:$G$20,4,FALSE),FALSE)</f>
        <v>300351.93999999994</v>
      </c>
      <c r="L87" s="92">
        <f>VLOOKUP($C87,'2024'!$C$8:$U$104,VLOOKUP($L$4,Master!$D$9:$G$20,4,FALSE),FALSE)</f>
        <v>242769.37</v>
      </c>
      <c r="M87" s="92">
        <f t="shared" si="19"/>
        <v>0.80828300959201405</v>
      </c>
      <c r="N87" s="88">
        <f t="shared" si="20"/>
        <v>3.3348815198428509E-5</v>
      </c>
      <c r="O87" s="92">
        <f t="shared" si="21"/>
        <v>-57582.569999999949</v>
      </c>
      <c r="P87" s="93">
        <f t="shared" si="22"/>
        <v>-0.1917169904079859</v>
      </c>
      <c r="Q87" s="81"/>
    </row>
    <row r="88" spans="2:17" s="82" customFormat="1" ht="12.75" x14ac:dyDescent="0.2">
      <c r="B88" s="73"/>
      <c r="C88" s="83">
        <v>50801</v>
      </c>
      <c r="D88" s="84" t="s">
        <v>82</v>
      </c>
      <c r="E88" s="85">
        <f>IFERROR(INDEX('2024'!$C$114:$AC$210,MATCH($C88,'2024'!$C$114:$C$210,0),19),0)</f>
        <v>393916.68999999994</v>
      </c>
      <c r="F88" s="86">
        <f>IFERROR(INDEX('2024'!$C$8:$AC$105,MATCH($C88,'2024'!$C$8:$C$105,0),19),0)</f>
        <v>393916.68999999994</v>
      </c>
      <c r="G88" s="87">
        <f t="shared" si="15"/>
        <v>1</v>
      </c>
      <c r="H88" s="88">
        <f t="shared" si="16"/>
        <v>5.4111665315878396E-5</v>
      </c>
      <c r="I88" s="89">
        <f t="shared" si="17"/>
        <v>0</v>
      </c>
      <c r="J88" s="90">
        <f t="shared" si="18"/>
        <v>0</v>
      </c>
      <c r="K88" s="91">
        <f>VLOOKUP($C88,'2024'!$C$114:$U$210,VLOOKUP($L$4,Master!$D$9:$G$20,4,FALSE),FALSE)</f>
        <v>39391.660000000003</v>
      </c>
      <c r="L88" s="92">
        <f>VLOOKUP($C88,'2024'!$C$8:$U$104,VLOOKUP($L$4,Master!$D$9:$G$20,4,FALSE),FALSE)</f>
        <v>39391.660000000003</v>
      </c>
      <c r="M88" s="92">
        <f t="shared" si="19"/>
        <v>1</v>
      </c>
      <c r="N88" s="88">
        <f t="shared" si="20"/>
        <v>5.4111652952731571E-6</v>
      </c>
      <c r="O88" s="92">
        <f t="shared" si="21"/>
        <v>0</v>
      </c>
      <c r="P88" s="93">
        <f t="shared" si="22"/>
        <v>0</v>
      </c>
      <c r="Q88" s="81"/>
    </row>
    <row r="89" spans="2:17" s="82" customFormat="1" ht="12.75" x14ac:dyDescent="0.2">
      <c r="B89" s="73"/>
      <c r="C89" s="83">
        <v>50901</v>
      </c>
      <c r="D89" s="84" t="s">
        <v>83</v>
      </c>
      <c r="E89" s="85">
        <f>IFERROR(INDEX('2024'!$C$114:$AC$210,MATCH($C89,'2024'!$C$114:$C$210,0),19),0)</f>
        <v>12814057.65</v>
      </c>
      <c r="F89" s="86">
        <f>IFERROR(INDEX('2024'!$C$8:$AC$105,MATCH($C89,'2024'!$C$8:$C$105,0),19),0)</f>
        <v>10746553.399999999</v>
      </c>
      <c r="G89" s="87">
        <f t="shared" si="15"/>
        <v>0.83865342996954584</v>
      </c>
      <c r="H89" s="88">
        <f t="shared" si="16"/>
        <v>1.4762357514732749E-3</v>
      </c>
      <c r="I89" s="89">
        <f t="shared" si="17"/>
        <v>-2067504.2500000019</v>
      </c>
      <c r="J89" s="90">
        <f t="shared" si="18"/>
        <v>-0.16134657003045416</v>
      </c>
      <c r="K89" s="91">
        <f>VLOOKUP($C89,'2024'!$C$114:$U$210,VLOOKUP($L$4,Master!$D$9:$G$20,4,FALSE),FALSE)</f>
        <v>1822031.01</v>
      </c>
      <c r="L89" s="92">
        <f>VLOOKUP($C89,'2024'!$C$8:$U$104,VLOOKUP($L$4,Master!$D$9:$G$20,4,FALSE),FALSE)</f>
        <v>1091932.6100000001</v>
      </c>
      <c r="M89" s="92">
        <f t="shared" si="19"/>
        <v>0.59929419642533965</v>
      </c>
      <c r="N89" s="88">
        <f t="shared" si="20"/>
        <v>1.4999692432380457E-4</v>
      </c>
      <c r="O89" s="92">
        <f t="shared" si="21"/>
        <v>-730098.39999999991</v>
      </c>
      <c r="P89" s="93">
        <f t="shared" si="22"/>
        <v>-0.40070580357466029</v>
      </c>
      <c r="Q89" s="81"/>
    </row>
    <row r="90" spans="2:17" s="82" customFormat="1" ht="25.5" x14ac:dyDescent="0.2">
      <c r="B90" s="73"/>
      <c r="C90" s="83">
        <v>51001</v>
      </c>
      <c r="D90" s="84" t="s">
        <v>84</v>
      </c>
      <c r="E90" s="85">
        <f>IFERROR(INDEX('2024'!$C$114:$AC$210,MATCH($C90,'2024'!$C$114:$C$210,0),19),0)</f>
        <v>680696.14000000013</v>
      </c>
      <c r="F90" s="86">
        <f>IFERROR(INDEX('2024'!$C$8:$AC$105,MATCH($C90,'2024'!$C$8:$C$105,0),19),0)</f>
        <v>923617.71</v>
      </c>
      <c r="G90" s="87">
        <f t="shared" si="15"/>
        <v>1.3568722602129046</v>
      </c>
      <c r="H90" s="88">
        <f t="shared" si="16"/>
        <v>1.2687579295850103E-4</v>
      </c>
      <c r="I90" s="89">
        <f t="shared" si="17"/>
        <v>242921.56999999983</v>
      </c>
      <c r="J90" s="90">
        <f t="shared" si="18"/>
        <v>0.35687226021290469</v>
      </c>
      <c r="K90" s="91">
        <f>VLOOKUP($C90,'2024'!$C$114:$U$210,VLOOKUP($L$4,Master!$D$9:$G$20,4,FALSE),FALSE)</f>
        <v>80023.780000000028</v>
      </c>
      <c r="L90" s="92">
        <f>VLOOKUP($C90,'2024'!$C$8:$U$104,VLOOKUP($L$4,Master!$D$9:$G$20,4,FALSE),FALSE)</f>
        <v>100217.00000000001</v>
      </c>
      <c r="M90" s="92">
        <f t="shared" si="19"/>
        <v>1.252340241863106</v>
      </c>
      <c r="N90" s="88">
        <f t="shared" si="20"/>
        <v>1.3766638735112712E-5</v>
      </c>
      <c r="O90" s="92">
        <f t="shared" si="21"/>
        <v>20193.219999999987</v>
      </c>
      <c r="P90" s="93">
        <f t="shared" si="22"/>
        <v>0.25234024186310594</v>
      </c>
      <c r="Q90" s="81"/>
    </row>
    <row r="91" spans="2:17" s="82" customFormat="1" ht="12.75" x14ac:dyDescent="0.2">
      <c r="B91" s="73"/>
      <c r="C91" s="83">
        <v>51101</v>
      </c>
      <c r="D91" s="84" t="s">
        <v>85</v>
      </c>
      <c r="E91" s="85">
        <f>IFERROR(INDEX('2024'!$C$114:$AC$210,MATCH($C91,'2024'!$C$114:$C$210,0),19),0)</f>
        <v>300000</v>
      </c>
      <c r="F91" s="86">
        <f>IFERROR(INDEX('2024'!$C$8:$AC$105,MATCH($C91,'2024'!$C$8:$C$105,0),19),0)</f>
        <v>300000</v>
      </c>
      <c r="G91" s="87">
        <f t="shared" si="15"/>
        <v>1</v>
      </c>
      <c r="H91" s="88">
        <f t="shared" si="16"/>
        <v>4.1210489443246288E-5</v>
      </c>
      <c r="I91" s="89">
        <f t="shared" si="17"/>
        <v>0</v>
      </c>
      <c r="J91" s="90">
        <f t="shared" si="18"/>
        <v>0</v>
      </c>
      <c r="K91" s="91">
        <f>VLOOKUP($C91,'2024'!$C$114:$U$210,VLOOKUP($L$4,Master!$D$9:$G$20,4,FALSE),FALSE)</f>
        <v>30000</v>
      </c>
      <c r="L91" s="92">
        <f>VLOOKUP($C91,'2024'!$C$8:$U$104,VLOOKUP($L$4,Master!$D$9:$G$20,4,FALSE),FALSE)</f>
        <v>90000</v>
      </c>
      <c r="M91" s="92">
        <f t="shared" si="19"/>
        <v>3</v>
      </c>
      <c r="N91" s="88">
        <f t="shared" si="20"/>
        <v>1.2363146832973887E-5</v>
      </c>
      <c r="O91" s="92">
        <f t="shared" si="21"/>
        <v>60000</v>
      </c>
      <c r="P91" s="93">
        <f t="shared" si="22"/>
        <v>2</v>
      </c>
      <c r="Q91" s="81"/>
    </row>
    <row r="92" spans="2:17" s="82" customFormat="1" ht="12.75" x14ac:dyDescent="0.2">
      <c r="B92" s="73"/>
      <c r="C92" s="94">
        <v>51301</v>
      </c>
      <c r="D92" s="95" t="s">
        <v>86</v>
      </c>
      <c r="E92" s="96">
        <f>IFERROR(INDEX('2024'!$C$114:$AC$210,MATCH($C92,'2024'!$C$114:$C$210,0),19),0)</f>
        <v>436997.30000000005</v>
      </c>
      <c r="F92" s="97">
        <f>IFERROR(INDEX('2024'!$C$8:$AC$105,MATCH($C92,'2024'!$C$8:$C$105,0),19),0)</f>
        <v>391536.16</v>
      </c>
      <c r="G92" s="98">
        <f t="shared" si="15"/>
        <v>0.89596928859743508</v>
      </c>
      <c r="H92" s="99">
        <f t="shared" si="16"/>
        <v>5.3784655961097294E-5</v>
      </c>
      <c r="I92" s="100">
        <f t="shared" si="17"/>
        <v>-45461.140000000072</v>
      </c>
      <c r="J92" s="101">
        <f t="shared" si="18"/>
        <v>-0.10403071140256488</v>
      </c>
      <c r="K92" s="102">
        <f>VLOOKUP($C92,'2024'!$C$114:$U$210,VLOOKUP($L$4,Master!$D$9:$G$20,4,FALSE),FALSE)</f>
        <v>48385.53</v>
      </c>
      <c r="L92" s="104">
        <f>VLOOKUP($C92,'2024'!$C$8:$U$104,VLOOKUP($L$4,Master!$D$9:$G$20,4,FALSE),FALSE)</f>
        <v>62057.189999999995</v>
      </c>
      <c r="M92" s="103">
        <f t="shared" si="19"/>
        <v>1.2825567891888339</v>
      </c>
      <c r="N92" s="99">
        <f t="shared" si="20"/>
        <v>8.5246905779084292E-6</v>
      </c>
      <c r="O92" s="104">
        <f t="shared" si="21"/>
        <v>13671.659999999996</v>
      </c>
      <c r="P92" s="105">
        <f t="shared" si="22"/>
        <v>0.28255678918883387</v>
      </c>
      <c r="Q92" s="81"/>
    </row>
    <row r="93" spans="2:17" s="82" customFormat="1" ht="12.75" x14ac:dyDescent="0.2">
      <c r="B93" s="73"/>
      <c r="C93" s="94">
        <v>51401</v>
      </c>
      <c r="D93" s="95" t="s">
        <v>87</v>
      </c>
      <c r="E93" s="96">
        <f>IFERROR(INDEX('2024'!$C$114:$AC$210,MATCH($C93,'2024'!$C$114:$C$210,0),19),0)</f>
        <v>73796.53</v>
      </c>
      <c r="F93" s="97">
        <f>IFERROR(INDEX('2024'!$C$8:$AC$105,MATCH($C93,'2024'!$C$8:$C$105,0),19),0)</f>
        <v>71674.22</v>
      </c>
      <c r="G93" s="98">
        <f t="shared" si="15"/>
        <v>0.97124105970836305</v>
      </c>
      <c r="H93" s="99">
        <f t="shared" si="16"/>
        <v>9.8457656222097074E-6</v>
      </c>
      <c r="I93" s="100">
        <f t="shared" si="17"/>
        <v>-2122.3099999999977</v>
      </c>
      <c r="J93" s="101">
        <f t="shared" si="18"/>
        <v>-2.8758940291636989E-2</v>
      </c>
      <c r="K93" s="102">
        <f>VLOOKUP($C93,'2024'!$C$114:$U$210,VLOOKUP($L$4,Master!$D$9:$G$20,4,FALSE),FALSE)</f>
        <v>7402.59</v>
      </c>
      <c r="L93" s="104">
        <f>VLOOKUP($C93,'2024'!$C$8:$U$104,VLOOKUP($L$4,Master!$D$9:$G$20,4,FALSE),FALSE)</f>
        <v>6187.1099999999988</v>
      </c>
      <c r="M93" s="104">
        <f t="shared" si="19"/>
        <v>0.83580341475078301</v>
      </c>
      <c r="N93" s="99">
        <f t="shared" si="20"/>
        <v>8.499127711306783E-7</v>
      </c>
      <c r="O93" s="104">
        <f t="shared" si="21"/>
        <v>-1215.4800000000014</v>
      </c>
      <c r="P93" s="105">
        <f t="shared" si="22"/>
        <v>-0.16419658524921701</v>
      </c>
      <c r="Q93" s="81"/>
    </row>
    <row r="94" spans="2:17" s="82" customFormat="1" ht="12.75" x14ac:dyDescent="0.2">
      <c r="B94" s="73"/>
      <c r="C94" s="94">
        <v>51601</v>
      </c>
      <c r="D94" s="95" t="s">
        <v>88</v>
      </c>
      <c r="E94" s="96">
        <f>IFERROR(INDEX('2024'!$C$114:$AC$210,MATCH($C94,'2024'!$C$114:$C$210,0),19),0)</f>
        <v>435437.30000000005</v>
      </c>
      <c r="F94" s="97">
        <f>IFERROR(INDEX('2024'!$C$8:$AC$105,MATCH($C94,'2024'!$C$8:$C$105,0),19),0)</f>
        <v>397271.61000000004</v>
      </c>
      <c r="G94" s="98">
        <f t="shared" ref="G94:G105" si="23">IFERROR(F94/E94,0)</f>
        <v>0.91235089414710224</v>
      </c>
      <c r="H94" s="99">
        <f t="shared" ref="H94:H105" si="24">F94/$D$4</f>
        <v>5.4572524966688195E-5</v>
      </c>
      <c r="I94" s="100">
        <f t="shared" ref="I94:I105" si="25">F94-E94</f>
        <v>-38165.69</v>
      </c>
      <c r="J94" s="101">
        <f t="shared" ref="J94:J105" si="26">IFERROR(I94/E94,0)</f>
        <v>-8.7649105852897757E-2</v>
      </c>
      <c r="K94" s="102">
        <f>VLOOKUP($C94,'2024'!$C$114:$U$210,VLOOKUP($L$4,Master!$D$9:$G$20,4,FALSE),FALSE)</f>
        <v>57336.950000000033</v>
      </c>
      <c r="L94" s="104">
        <f>VLOOKUP($C94,'2024'!$C$8:$U$104,VLOOKUP($L$4,Master!$D$9:$G$20,4,FALSE),FALSE)</f>
        <v>40137.33</v>
      </c>
      <c r="M94" s="104">
        <f t="shared" ref="M94:M105" si="27">IFERROR(L94/K94,0)</f>
        <v>0.70002555071380634</v>
      </c>
      <c r="N94" s="99">
        <f t="shared" ref="N94:N105" si="28">L94/$D$4</f>
        <v>5.5135967141503083E-6</v>
      </c>
      <c r="O94" s="104">
        <f t="shared" ref="O94:O105" si="29">L94-K94</f>
        <v>-17199.620000000032</v>
      </c>
      <c r="P94" s="105">
        <f t="shared" ref="P94:P105" si="30">IFERROR(O94/K94,0)</f>
        <v>-0.29997444928619366</v>
      </c>
      <c r="Q94" s="81"/>
    </row>
    <row r="95" spans="2:17" s="82" customFormat="1" ht="12.75" x14ac:dyDescent="0.2">
      <c r="B95" s="73"/>
      <c r="C95" s="94">
        <v>51801</v>
      </c>
      <c r="D95" s="95" t="s">
        <v>89</v>
      </c>
      <c r="E95" s="96">
        <f>IFERROR(INDEX('2024'!$C$114:$AC$210,MATCH($C95,'2024'!$C$114:$C$210,0),19),0)</f>
        <v>15594763.599999998</v>
      </c>
      <c r="F95" s="97">
        <f>IFERROR(INDEX('2024'!$C$8:$AC$105,MATCH($C95,'2024'!$C$8:$C$105,0),19),0)</f>
        <v>15594763.599999998</v>
      </c>
      <c r="G95" s="98">
        <f t="shared" si="23"/>
        <v>1</v>
      </c>
      <c r="H95" s="99">
        <f t="shared" si="24"/>
        <v>2.1422261356924045E-3</v>
      </c>
      <c r="I95" s="100">
        <f t="shared" si="25"/>
        <v>0</v>
      </c>
      <c r="J95" s="101">
        <f t="shared" si="26"/>
        <v>0</v>
      </c>
      <c r="K95" s="102">
        <f>VLOOKUP($C95,'2024'!$C$114:$U$210,VLOOKUP($L$4,Master!$D$9:$G$20,4,FALSE),FALSE)</f>
        <v>1559476.36</v>
      </c>
      <c r="L95" s="104">
        <f>VLOOKUP($C95,'2024'!$C$8:$U$104,VLOOKUP($L$4,Master!$D$9:$G$20,4,FALSE),FALSE)</f>
        <v>1559476.36</v>
      </c>
      <c r="M95" s="104">
        <f t="shared" si="27"/>
        <v>1</v>
      </c>
      <c r="N95" s="99">
        <f t="shared" si="28"/>
        <v>2.142226135692405E-4</v>
      </c>
      <c r="O95" s="104">
        <f t="shared" si="29"/>
        <v>0</v>
      </c>
      <c r="P95" s="105">
        <f t="shared" si="30"/>
        <v>0</v>
      </c>
      <c r="Q95" s="81"/>
    </row>
    <row r="96" spans="2:17" s="82" customFormat="1" ht="25.5" x14ac:dyDescent="0.2">
      <c r="B96" s="73"/>
      <c r="C96" s="94">
        <v>51901</v>
      </c>
      <c r="D96" s="95" t="s">
        <v>90</v>
      </c>
      <c r="E96" s="96">
        <f>IFERROR(INDEX('2024'!$C$114:$AC$210,MATCH($C96,'2024'!$C$114:$C$210,0),19),0)</f>
        <v>390565.91000000003</v>
      </c>
      <c r="F96" s="97">
        <f>IFERROR(INDEX('2024'!$C$8:$AC$105,MATCH($C96,'2024'!$C$8:$C$105,0),19),0)</f>
        <v>376038.24000000011</v>
      </c>
      <c r="G96" s="98">
        <f t="shared" si="23"/>
        <v>0.96280353807632646</v>
      </c>
      <c r="H96" s="99">
        <f t="shared" si="24"/>
        <v>5.1655733065923061E-5</v>
      </c>
      <c r="I96" s="100">
        <f t="shared" si="25"/>
        <v>-14527.669999999925</v>
      </c>
      <c r="J96" s="101">
        <f t="shared" si="26"/>
        <v>-3.7196461923673582E-2</v>
      </c>
      <c r="K96" s="102">
        <f>VLOOKUP($C96,'2024'!$C$114:$U$210,VLOOKUP($L$4,Master!$D$9:$G$20,4,FALSE),FALSE)</f>
        <v>47809.229999999996</v>
      </c>
      <c r="L96" s="104">
        <f>VLOOKUP($C96,'2024'!$C$8:$U$104,VLOOKUP($L$4,Master!$D$9:$G$20,4,FALSE),FALSE)</f>
        <v>42240.65</v>
      </c>
      <c r="M96" s="104">
        <f t="shared" si="27"/>
        <v>0.8835250013438829</v>
      </c>
      <c r="N96" s="99">
        <f t="shared" si="28"/>
        <v>5.8025262030028708E-6</v>
      </c>
      <c r="O96" s="104">
        <f t="shared" si="29"/>
        <v>-5568.5799999999945</v>
      </c>
      <c r="P96" s="105">
        <f t="shared" si="30"/>
        <v>-0.11647499865611713</v>
      </c>
      <c r="Q96" s="81"/>
    </row>
    <row r="97" spans="2:17" s="82" customFormat="1" ht="12.75" x14ac:dyDescent="0.2">
      <c r="B97" s="73"/>
      <c r="C97" s="94">
        <v>52001</v>
      </c>
      <c r="D97" s="95" t="s">
        <v>91</v>
      </c>
      <c r="E97" s="96">
        <f>IFERROR(INDEX('2024'!$C$114:$AC$210,MATCH($C97,'2024'!$C$114:$C$210,0),19),0)</f>
        <v>1901171.9699999997</v>
      </c>
      <c r="F97" s="97">
        <f>IFERROR(INDEX('2024'!$C$8:$AC$105,MATCH($C97,'2024'!$C$8:$C$105,0),19),0)</f>
        <v>1203681.17</v>
      </c>
      <c r="G97" s="98">
        <f t="shared" si="23"/>
        <v>0.63312587656128771</v>
      </c>
      <c r="H97" s="99">
        <f t="shared" si="24"/>
        <v>1.6534763383106444E-4</v>
      </c>
      <c r="I97" s="100">
        <f t="shared" si="25"/>
        <v>-697490.79999999981</v>
      </c>
      <c r="J97" s="101">
        <f t="shared" si="26"/>
        <v>-0.36687412343871234</v>
      </c>
      <c r="K97" s="102">
        <f>VLOOKUP($C97,'2024'!$C$114:$U$210,VLOOKUP($L$4,Master!$D$9:$G$20,4,FALSE),FALSE)</f>
        <v>284414.13</v>
      </c>
      <c r="L97" s="104">
        <f>VLOOKUP($C97,'2024'!$C$8:$U$104,VLOOKUP($L$4,Master!$D$9:$G$20,4,FALSE),FALSE)</f>
        <v>105076.90000000002</v>
      </c>
      <c r="M97" s="104">
        <f t="shared" si="27"/>
        <v>0.36945035044496566</v>
      </c>
      <c r="N97" s="99">
        <f t="shared" si="28"/>
        <v>1.4434234927263489E-5</v>
      </c>
      <c r="O97" s="104">
        <f t="shared" si="29"/>
        <v>-179337.22999999998</v>
      </c>
      <c r="P97" s="105">
        <f t="shared" si="30"/>
        <v>-0.63054964955503434</v>
      </c>
      <c r="Q97" s="81"/>
    </row>
    <row r="98" spans="2:17" s="82" customFormat="1" ht="12.75" x14ac:dyDescent="0.2">
      <c r="B98" s="73"/>
      <c r="C98" s="94">
        <v>52301</v>
      </c>
      <c r="D98" s="95" t="s">
        <v>92</v>
      </c>
      <c r="E98" s="96">
        <f>IFERROR(INDEX('2024'!$C$114:$AC$210,MATCH($C98,'2024'!$C$114:$C$210,0),19),0)</f>
        <v>403109.39</v>
      </c>
      <c r="F98" s="97">
        <f>IFERROR(INDEX('2024'!$C$8:$AC$105,MATCH($C98,'2024'!$C$8:$C$105,0),19),0)</f>
        <v>344490.00000000006</v>
      </c>
      <c r="G98" s="98">
        <f t="shared" si="23"/>
        <v>0.85458192874147643</v>
      </c>
      <c r="H98" s="99">
        <f t="shared" si="24"/>
        <v>4.7322005027679721E-5</v>
      </c>
      <c r="I98" s="100">
        <f t="shared" si="25"/>
        <v>-58619.389999999956</v>
      </c>
      <c r="J98" s="101">
        <f t="shared" si="26"/>
        <v>-0.14541807125852355</v>
      </c>
      <c r="K98" s="102">
        <f>VLOOKUP($C98,'2024'!$C$114:$U$210,VLOOKUP($L$4,Master!$D$9:$G$20,4,FALSE),FALSE)</f>
        <v>52439.63</v>
      </c>
      <c r="L98" s="104">
        <f>VLOOKUP($C98,'2024'!$C$8:$U$104,VLOOKUP($L$4,Master!$D$9:$G$20,4,FALSE),FALSE)</f>
        <v>32288.82</v>
      </c>
      <c r="M98" s="104">
        <f t="shared" si="27"/>
        <v>0.61573317736986322</v>
      </c>
      <c r="N98" s="99">
        <f t="shared" si="28"/>
        <v>4.435460252482932E-6</v>
      </c>
      <c r="O98" s="104">
        <f t="shared" si="29"/>
        <v>-20150.809999999998</v>
      </c>
      <c r="P98" s="105">
        <f t="shared" si="30"/>
        <v>-0.38426682263013678</v>
      </c>
      <c r="Q98" s="81"/>
    </row>
    <row r="99" spans="2:17" s="82" customFormat="1" ht="12.75" x14ac:dyDescent="0.2">
      <c r="B99" s="73"/>
      <c r="C99" s="94">
        <v>52401</v>
      </c>
      <c r="D99" s="95" t="s">
        <v>93</v>
      </c>
      <c r="E99" s="96">
        <f>IFERROR(INDEX('2024'!$C$114:$AC$210,MATCH($C99,'2024'!$C$114:$C$210,0),19),0)</f>
        <v>142372.81</v>
      </c>
      <c r="F99" s="97">
        <f>IFERROR(INDEX('2024'!$C$8:$AC$105,MATCH($C99,'2024'!$C$8:$C$105,0),19),0)</f>
        <v>119872.81000000001</v>
      </c>
      <c r="G99" s="98">
        <f t="shared" si="23"/>
        <v>0.84196420650825121</v>
      </c>
      <c r="H99" s="99">
        <f t="shared" si="24"/>
        <v>1.6466723903457562E-5</v>
      </c>
      <c r="I99" s="100">
        <f t="shared" si="25"/>
        <v>-22499.999999999985</v>
      </c>
      <c r="J99" s="101">
        <f t="shared" si="26"/>
        <v>-0.15803579349174879</v>
      </c>
      <c r="K99" s="102">
        <f>VLOOKUP($C99,'2024'!$C$114:$U$210,VLOOKUP($L$4,Master!$D$9:$G$20,4,FALSE),FALSE)</f>
        <v>17463.599999999999</v>
      </c>
      <c r="L99" s="104">
        <f>VLOOKUP($C99,'2024'!$C$8:$U$104,VLOOKUP($L$4,Master!$D$9:$G$20,4,FALSE),FALSE)</f>
        <v>8713.6</v>
      </c>
      <c r="M99" s="104">
        <f t="shared" si="27"/>
        <v>0.49895783229116569</v>
      </c>
      <c r="N99" s="99">
        <f t="shared" si="28"/>
        <v>1.1969724027089028E-6</v>
      </c>
      <c r="O99" s="104">
        <f t="shared" si="29"/>
        <v>-8749.9999999999982</v>
      </c>
      <c r="P99" s="105">
        <f t="shared" si="30"/>
        <v>-0.50104216770883436</v>
      </c>
      <c r="Q99" s="81"/>
    </row>
    <row r="100" spans="2:17" s="82" customFormat="1" ht="12.75" x14ac:dyDescent="0.2">
      <c r="B100" s="73"/>
      <c r="C100" s="94">
        <v>52601</v>
      </c>
      <c r="D100" s="95" t="s">
        <v>94</v>
      </c>
      <c r="E100" s="96">
        <f>IFERROR(INDEX('2024'!$C$114:$AC$210,MATCH($C100,'2024'!$C$114:$C$210,0),19),0)</f>
        <v>1184786.81</v>
      </c>
      <c r="F100" s="97">
        <f>IFERROR(INDEX('2024'!$C$8:$AC$105,MATCH($C100,'2024'!$C$8:$C$105,0),19),0)</f>
        <v>304285.86000000004</v>
      </c>
      <c r="G100" s="98">
        <f t="shared" ref="G100:G104" si="31">IFERROR(F100/E100,0)</f>
        <v>0.25682752156904926</v>
      </c>
      <c r="H100" s="99">
        <f t="shared" ref="H100:H104" si="32">F100/$D$4</f>
        <v>4.1799230737530398E-5</v>
      </c>
      <c r="I100" s="100">
        <f t="shared" ref="I100:I104" si="33">F100-E100</f>
        <v>-880500.95</v>
      </c>
      <c r="J100" s="101">
        <f t="shared" ref="J100:J104" si="34">IFERROR(I100/E100,0)</f>
        <v>-0.74317247843095069</v>
      </c>
      <c r="K100" s="102">
        <f>VLOOKUP($C100,'2024'!$C$114:$U$210,VLOOKUP($L$4,Master!$D$9:$G$20,4,FALSE),FALSE)</f>
        <v>447856.61</v>
      </c>
      <c r="L100" s="104">
        <f>VLOOKUP($C100,'2024'!$C$8:$U$104,VLOOKUP($L$4,Master!$D$9:$G$20,4,FALSE),FALSE)</f>
        <v>46964.46</v>
      </c>
      <c r="M100" s="104">
        <f t="shared" ref="M100:M104" si="35">IFERROR(L100/K100,0)</f>
        <v>0.10486494773405265</v>
      </c>
      <c r="N100" s="99">
        <f t="shared" ref="N100:N104" si="36">L100/$D$4</f>
        <v>6.4514279434592088E-6</v>
      </c>
      <c r="O100" s="104">
        <f t="shared" ref="O100:O104" si="37">L100-K100</f>
        <v>-400892.14999999997</v>
      </c>
      <c r="P100" s="105">
        <f t="shared" ref="P100:P104" si="38">IFERROR(O100/K100,0)</f>
        <v>-0.89513505226594725</v>
      </c>
      <c r="Q100" s="81"/>
    </row>
    <row r="101" spans="2:17" s="82" customFormat="1" ht="12.75" x14ac:dyDescent="0.2">
      <c r="B101" s="73"/>
      <c r="C101" s="94">
        <v>60101</v>
      </c>
      <c r="D101" s="95" t="s">
        <v>95</v>
      </c>
      <c r="E101" s="96">
        <f>IFERROR(INDEX('2024'!$C$114:$AC$210,MATCH($C101,'2024'!$C$114:$C$210,0),19),0)</f>
        <v>613798638.51000011</v>
      </c>
      <c r="F101" s="97">
        <f>IFERROR(INDEX('2024'!$C$8:$AC$105,MATCH($C101,'2024'!$C$8:$C$105,0),19),0)</f>
        <v>607412373.5799998</v>
      </c>
      <c r="G101" s="98">
        <f t="shared" si="31"/>
        <v>0.98959550489472736</v>
      </c>
      <c r="H101" s="99">
        <f t="shared" si="32"/>
        <v>8.3439204030385836E-2</v>
      </c>
      <c r="I101" s="100">
        <f t="shared" si="33"/>
        <v>-6386264.9300003052</v>
      </c>
      <c r="J101" s="101">
        <f t="shared" si="34"/>
        <v>-1.0404495105272638E-2</v>
      </c>
      <c r="K101" s="102">
        <f>VLOOKUP($C101,'2024'!$C$114:$U$210,VLOOKUP($L$4,Master!$D$9:$G$20,4,FALSE),FALSE)</f>
        <v>65066426.219999984</v>
      </c>
      <c r="L101" s="104">
        <f>VLOOKUP($C101,'2024'!$C$8:$U$104,VLOOKUP($L$4,Master!$D$9:$G$20,4,FALSE),FALSE)</f>
        <v>63063391.829999961</v>
      </c>
      <c r="M101" s="104">
        <f t="shared" si="35"/>
        <v>0.96921554622921136</v>
      </c>
      <c r="N101" s="99">
        <f t="shared" si="36"/>
        <v>8.6629108108850581E-3</v>
      </c>
      <c r="O101" s="104">
        <f t="shared" si="37"/>
        <v>-2003034.3900000229</v>
      </c>
      <c r="P101" s="105">
        <f t="shared" si="38"/>
        <v>-3.0784453770788697E-2</v>
      </c>
      <c r="Q101" s="81"/>
    </row>
    <row r="102" spans="2:17" s="82" customFormat="1" ht="12.75" x14ac:dyDescent="0.2">
      <c r="B102" s="73"/>
      <c r="C102" s="94">
        <v>60201</v>
      </c>
      <c r="D102" s="95" t="s">
        <v>96</v>
      </c>
      <c r="E102" s="96">
        <f>IFERROR(INDEX('2024'!$C$114:$AC$210,MATCH($C102,'2024'!$C$114:$C$210,0),19),0)</f>
        <v>357825965.65999991</v>
      </c>
      <c r="F102" s="97">
        <f>IFERROR(INDEX('2024'!$C$8:$AC$105,MATCH($C102,'2024'!$C$8:$C$105,0),19),0)</f>
        <v>340744225.64999992</v>
      </c>
      <c r="G102" s="98">
        <f t="shared" si="31"/>
        <v>0.95226243579474956</v>
      </c>
      <c r="H102" s="99">
        <f t="shared" si="32"/>
        <v>4.6807454379988178E-2</v>
      </c>
      <c r="I102" s="100">
        <f t="shared" si="33"/>
        <v>-17081740.00999999</v>
      </c>
      <c r="J102" s="101">
        <f t="shared" si="34"/>
        <v>-4.7737564205250459E-2</v>
      </c>
      <c r="K102" s="102">
        <f>VLOOKUP($C102,'2024'!$C$114:$U$210,VLOOKUP($L$4,Master!$D$9:$G$20,4,FALSE),FALSE)</f>
        <v>34975822.140000001</v>
      </c>
      <c r="L102" s="104">
        <f>VLOOKUP($C102,'2024'!$C$8:$U$104,VLOOKUP($L$4,Master!$D$9:$G$20,4,FALSE),FALSE)</f>
        <v>34870246.469999991</v>
      </c>
      <c r="M102" s="104">
        <f t="shared" si="35"/>
        <v>0.99698146709525759</v>
      </c>
      <c r="N102" s="99">
        <f t="shared" si="36"/>
        <v>4.7900664134511023E-3</v>
      </c>
      <c r="O102" s="104">
        <f t="shared" si="37"/>
        <v>-105575.67000000924</v>
      </c>
      <c r="P102" s="105">
        <f t="shared" si="38"/>
        <v>-3.0185329047424428E-3</v>
      </c>
      <c r="Q102" s="81"/>
    </row>
    <row r="103" spans="2:17" s="82" customFormat="1" ht="12.75" x14ac:dyDescent="0.2">
      <c r="B103" s="73"/>
      <c r="C103" s="94">
        <v>60301</v>
      </c>
      <c r="D103" s="95" t="s">
        <v>97</v>
      </c>
      <c r="E103" s="96">
        <f>IFERROR(INDEX('2024'!$C$114:$AC$210,MATCH($C103,'2024'!$C$114:$C$210,0),19),0)</f>
        <v>54136909.780000001</v>
      </c>
      <c r="F103" s="97">
        <f>IFERROR(INDEX('2024'!$C$8:$AC$105,MATCH($C103,'2024'!$C$8:$C$105,0),19),0)</f>
        <v>51862202.86999996</v>
      </c>
      <c r="G103" s="98">
        <f t="shared" si="31"/>
        <v>0.95798232815201445</v>
      </c>
      <c r="H103" s="99">
        <f t="shared" si="32"/>
        <v>7.1242225462587686E-3</v>
      </c>
      <c r="I103" s="100">
        <f t="shared" si="33"/>
        <v>-2274706.9100000411</v>
      </c>
      <c r="J103" s="101">
        <f t="shared" si="34"/>
        <v>-4.2017671847985577E-2</v>
      </c>
      <c r="K103" s="102">
        <f>VLOOKUP($C103,'2024'!$C$114:$U$210,VLOOKUP($L$4,Master!$D$9:$G$20,4,FALSE),FALSE)</f>
        <v>6494374.9799999986</v>
      </c>
      <c r="L103" s="104">
        <f>VLOOKUP($C103,'2024'!$C$8:$U$104,VLOOKUP($L$4,Master!$D$9:$G$20,4,FALSE),FALSE)</f>
        <v>7355704.9799999921</v>
      </c>
      <c r="M103" s="104">
        <f t="shared" si="35"/>
        <v>1.1326270815363348</v>
      </c>
      <c r="N103" s="99">
        <f t="shared" si="36"/>
        <v>1.0104406747530794E-3</v>
      </c>
      <c r="O103" s="104">
        <f t="shared" si="37"/>
        <v>861329.99999999348</v>
      </c>
      <c r="P103" s="105">
        <f t="shared" si="38"/>
        <v>0.13262708153633496</v>
      </c>
      <c r="Q103" s="81"/>
    </row>
    <row r="104" spans="2:17" s="82" customFormat="1" ht="12.75" x14ac:dyDescent="0.2">
      <c r="B104" s="73"/>
      <c r="C104" s="94">
        <v>60501</v>
      </c>
      <c r="D104" s="95" t="s">
        <v>98</v>
      </c>
      <c r="E104" s="96">
        <f>IFERROR(INDEX('2024'!$C$114:$AC$210,MATCH($C104,'2024'!$C$114:$C$210,0),19),0)</f>
        <v>9241949.6799999978</v>
      </c>
      <c r="F104" s="97">
        <f>IFERROR(INDEX('2024'!$C$8:$AC$105,MATCH($C104,'2024'!$C$8:$C$105,0),19),0)</f>
        <v>7626159.5200000014</v>
      </c>
      <c r="G104" s="98">
        <f t="shared" si="31"/>
        <v>0.82516782541062306</v>
      </c>
      <c r="H104" s="99">
        <f t="shared" si="32"/>
        <v>1.0475925546382407E-3</v>
      </c>
      <c r="I104" s="100">
        <f t="shared" si="33"/>
        <v>-1615790.1599999964</v>
      </c>
      <c r="J104" s="101">
        <f t="shared" si="34"/>
        <v>-0.174832174589377</v>
      </c>
      <c r="K104" s="102">
        <f>VLOOKUP($C104,'2024'!$C$114:$U$210,VLOOKUP($L$4,Master!$D$9:$G$20,4,FALSE),FALSE)</f>
        <v>26481.190000000002</v>
      </c>
      <c r="L104" s="104">
        <f>VLOOKUP($C104,'2024'!$C$8:$U$104,VLOOKUP($L$4,Master!$D$9:$G$20,4,FALSE),FALSE)</f>
        <v>63428.05000000001</v>
      </c>
      <c r="M104" s="104">
        <f t="shared" si="35"/>
        <v>2.3952114689709942</v>
      </c>
      <c r="N104" s="99">
        <f t="shared" si="36"/>
        <v>8.7130032831023271E-6</v>
      </c>
      <c r="O104" s="104">
        <f t="shared" si="37"/>
        <v>36946.860000000008</v>
      </c>
      <c r="P104" s="105">
        <f t="shared" si="38"/>
        <v>1.3952114689709942</v>
      </c>
      <c r="Q104" s="81"/>
    </row>
    <row r="105" spans="2:17" s="82" customFormat="1" ht="13.5" thickBot="1" x14ac:dyDescent="0.25">
      <c r="B105" s="73"/>
      <c r="C105" s="94">
        <v>60601</v>
      </c>
      <c r="D105" s="95" t="s">
        <v>99</v>
      </c>
      <c r="E105" s="96">
        <f>IFERROR(INDEX('2024'!$C$114:$AC$210,MATCH($C105,'2024'!$C$114:$C$210,0),19),0)</f>
        <v>852942.72</v>
      </c>
      <c r="F105" s="97">
        <f>IFERROR(INDEX('2024'!$C$8:$AC$105,MATCH($C105,'2024'!$C$8:$C$105,0),19),0)</f>
        <v>443540.05000000005</v>
      </c>
      <c r="G105" s="98">
        <f t="shared" si="23"/>
        <v>0.52001153137223566</v>
      </c>
      <c r="H105" s="99">
        <f t="shared" si="24"/>
        <v>6.0928341827273108E-5</v>
      </c>
      <c r="I105" s="100">
        <f t="shared" si="25"/>
        <v>-409402.66999999993</v>
      </c>
      <c r="J105" s="101">
        <f t="shared" si="26"/>
        <v>-0.47998846862776429</v>
      </c>
      <c r="K105" s="102">
        <f>VLOOKUP($C105,'2024'!$C$114:$U$210,VLOOKUP($L$4,Master!$D$9:$G$20,4,FALSE),FALSE)</f>
        <v>228793.87999999998</v>
      </c>
      <c r="L105" s="104">
        <f>VLOOKUP($C105,'2024'!$C$8:$U$104,VLOOKUP($L$4,Master!$D$9:$G$20,4,FALSE),FALSE)</f>
        <v>35144.61</v>
      </c>
      <c r="M105" s="104">
        <f t="shared" si="27"/>
        <v>0.15360817343540834</v>
      </c>
      <c r="N105" s="99">
        <f t="shared" si="28"/>
        <v>4.8277552646400267E-6</v>
      </c>
      <c r="O105" s="104">
        <f t="shared" si="29"/>
        <v>-193649.26999999996</v>
      </c>
      <c r="P105" s="105">
        <f t="shared" si="30"/>
        <v>-0.84639182656459155</v>
      </c>
      <c r="Q105" s="81"/>
    </row>
    <row r="106" spans="2:17" ht="16.5" thickTop="1" thickBot="1" x14ac:dyDescent="0.25">
      <c r="B106" s="106"/>
      <c r="C106" s="107"/>
      <c r="D106" s="108"/>
      <c r="E106" s="109"/>
      <c r="F106" s="109"/>
      <c r="G106" s="110"/>
      <c r="H106" s="110"/>
      <c r="I106" s="109"/>
      <c r="J106" s="110"/>
      <c r="K106" s="111"/>
      <c r="L106" s="109"/>
      <c r="M106" s="109"/>
      <c r="N106" s="110"/>
      <c r="O106" s="109"/>
      <c r="P106" s="110"/>
      <c r="Q106" s="112"/>
    </row>
    <row r="107" spans="2:17" ht="15.75" thickTop="1" x14ac:dyDescent="0.2"/>
    <row r="108" spans="2:17" x14ac:dyDescent="0.2">
      <c r="E108" s="118"/>
      <c r="F108" s="118"/>
      <c r="G108" s="119"/>
      <c r="H108" s="119"/>
      <c r="I108" s="120"/>
      <c r="J108" s="119"/>
      <c r="K108" s="118"/>
      <c r="L108" s="118"/>
      <c r="M108" s="118"/>
      <c r="N108" s="119"/>
      <c r="O108" s="120"/>
      <c r="P108" s="119"/>
    </row>
    <row r="109" spans="2:17" x14ac:dyDescent="0.2">
      <c r="E109" s="121"/>
      <c r="F109" s="121"/>
    </row>
  </sheetData>
  <sheetProtection algorithmName="SHA-512" hashValue="z6Sx5ikBakqyyKxCzPjcYh9Cv/Ja6XipVoNUSG5LNFKoLzwPvCWzhFzzg6CCGAkf/+3RYJQgNZf/KNB4GxmomQ==" saltValue="c1YrQqyugKdqYre65TrZEg==" spinCount="100000" sheet="1" objects="1" scenarios="1"/>
  <mergeCells count="5">
    <mergeCell ref="O5:P5"/>
    <mergeCell ref="C8:D8"/>
    <mergeCell ref="F5:H5"/>
    <mergeCell ref="I5:J5"/>
    <mergeCell ref="L5:N5"/>
  </mergeCells>
  <conditionalFormatting sqref="K9">
    <cfRule type="cellIs" dxfId="0" priority="1" operator="equal">
      <formula>0</formula>
    </cfRule>
  </conditionalFormatting>
  <pageMargins left="0.25" right="0.25" top="0.25" bottom="0.25" header="0.3" footer="0.3"/>
  <pageSetup paperSize="9" scale="49" fitToHeight="0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212"/>
  <sheetViews>
    <sheetView showGridLines="0" zoomScale="70" zoomScaleNormal="70" workbookViewId="0">
      <selection activeCell="C1" sqref="C1"/>
    </sheetView>
  </sheetViews>
  <sheetFormatPr defaultColWidth="9.140625" defaultRowHeight="12.75" x14ac:dyDescent="0.2"/>
  <cols>
    <col min="1" max="2" width="3.5703125" style="27" customWidth="1"/>
    <col min="3" max="3" width="11.85546875" style="115" customWidth="1"/>
    <col min="4" max="4" width="58" style="115" customWidth="1"/>
    <col min="5" max="16" width="17.85546875" style="115" bestFit="1" customWidth="1"/>
    <col min="17" max="17" width="20.5703125" style="115" bestFit="1" customWidth="1"/>
    <col min="18" max="18" width="13.7109375" style="27" customWidth="1"/>
    <col min="19" max="19" width="13.85546875" style="27" hidden="1" customWidth="1"/>
    <col min="20" max="20" width="0.28515625" style="27" hidden="1" customWidth="1"/>
    <col min="21" max="21" width="20" style="115" hidden="1" customWidth="1"/>
    <col min="22" max="22" width="0.140625" style="27" hidden="1" customWidth="1"/>
    <col min="23" max="24" width="13.85546875" style="27" customWidth="1"/>
    <col min="25" max="16384" width="9.140625" style="27"/>
  </cols>
  <sheetData>
    <row r="1" spans="2:22" x14ac:dyDescent="0.2">
      <c r="C1" s="113"/>
      <c r="D1" s="114"/>
    </row>
    <row r="2" spans="2:22" ht="13.5" thickBot="1" x14ac:dyDescent="0.25">
      <c r="C2" s="28"/>
      <c r="D2" s="29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U2" s="30"/>
    </row>
    <row r="3" spans="2:22" s="124" customFormat="1" ht="14.25" thickTop="1" thickBot="1" x14ac:dyDescent="0.25">
      <c r="B3" s="34"/>
      <c r="C3" s="36"/>
      <c r="D3" s="36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40"/>
      <c r="S3" s="123"/>
      <c r="T3" s="34"/>
      <c r="U3" s="122"/>
      <c r="V3" s="40"/>
    </row>
    <row r="4" spans="2:22" s="124" customFormat="1" ht="19.5" thickBot="1" x14ac:dyDescent="0.25">
      <c r="B4" s="51"/>
      <c r="C4" s="53"/>
      <c r="D4" s="53"/>
      <c r="E4" s="181" t="s">
        <v>125</v>
      </c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3"/>
      <c r="R4" s="55"/>
      <c r="S4" s="123"/>
      <c r="T4" s="51"/>
      <c r="V4" s="55"/>
    </row>
    <row r="5" spans="2:22" s="124" customFormat="1" x14ac:dyDescent="0.2">
      <c r="B5" s="51"/>
      <c r="C5" s="53"/>
      <c r="D5" s="53"/>
      <c r="E5" s="125" t="s">
        <v>9</v>
      </c>
      <c r="F5" s="125" t="s">
        <v>100</v>
      </c>
      <c r="G5" s="125" t="s">
        <v>101</v>
      </c>
      <c r="H5" s="125" t="s">
        <v>102</v>
      </c>
      <c r="I5" s="125" t="s">
        <v>103</v>
      </c>
      <c r="J5" s="125" t="s">
        <v>104</v>
      </c>
      <c r="K5" s="125" t="s">
        <v>105</v>
      </c>
      <c r="L5" s="125" t="s">
        <v>106</v>
      </c>
      <c r="M5" s="125" t="s">
        <v>107</v>
      </c>
      <c r="N5" s="125" t="s">
        <v>108</v>
      </c>
      <c r="O5" s="125" t="s">
        <v>109</v>
      </c>
      <c r="P5" s="125" t="s">
        <v>110</v>
      </c>
      <c r="Q5" s="125" t="s">
        <v>111</v>
      </c>
      <c r="R5" s="55"/>
      <c r="S5" s="123"/>
      <c r="T5" s="51"/>
      <c r="U5" s="125" t="s">
        <v>11</v>
      </c>
      <c r="V5" s="55"/>
    </row>
    <row r="6" spans="2:22" s="130" customFormat="1" ht="13.5" thickBot="1" x14ac:dyDescent="0.3">
      <c r="B6" s="67"/>
      <c r="C6" s="126" t="s">
        <v>114</v>
      </c>
      <c r="D6" s="127" t="s">
        <v>112</v>
      </c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72"/>
      <c r="S6" s="129"/>
      <c r="T6" s="67"/>
      <c r="U6" s="128"/>
      <c r="V6" s="72"/>
    </row>
    <row r="7" spans="2:22" ht="13.5" thickBot="1" x14ac:dyDescent="0.25">
      <c r="B7" s="131"/>
      <c r="C7" s="184" t="s">
        <v>117</v>
      </c>
      <c r="D7" s="185"/>
      <c r="E7" s="132">
        <v>173439677.43000001</v>
      </c>
      <c r="F7" s="132">
        <v>221610479.78000003</v>
      </c>
      <c r="G7" s="132">
        <v>293208537.77999997</v>
      </c>
      <c r="H7" s="132">
        <v>377028888.22000003</v>
      </c>
      <c r="I7" s="132">
        <v>256091192.23000005</v>
      </c>
      <c r="J7" s="132">
        <v>275649956.54000008</v>
      </c>
      <c r="K7" s="132">
        <v>284375735.06999993</v>
      </c>
      <c r="L7" s="132">
        <v>211864606.26999998</v>
      </c>
      <c r="M7" s="132">
        <v>299835057.98999989</v>
      </c>
      <c r="N7" s="132">
        <v>261411537.19000006</v>
      </c>
      <c r="O7" s="132">
        <f>SUM(O8:O104)</f>
        <v>0</v>
      </c>
      <c r="P7" s="132">
        <f>SUM(P8:P104)</f>
        <v>0</v>
      </c>
      <c r="Q7" s="132">
        <f>SUM(Q8:Q104)</f>
        <v>2654515668.4999995</v>
      </c>
      <c r="R7" s="133"/>
      <c r="S7" s="134"/>
      <c r="T7" s="131"/>
      <c r="U7" s="132">
        <f>SUM(U8:U104)</f>
        <v>2654515668.4999995</v>
      </c>
      <c r="V7" s="133"/>
    </row>
    <row r="8" spans="2:22" x14ac:dyDescent="0.2">
      <c r="B8" s="131"/>
      <c r="C8" s="135">
        <v>10101</v>
      </c>
      <c r="D8" s="136" t="s">
        <v>20</v>
      </c>
      <c r="E8" s="137">
        <v>92239.98</v>
      </c>
      <c r="F8" s="137">
        <v>137025.43000000002</v>
      </c>
      <c r="G8" s="137">
        <v>141718.29</v>
      </c>
      <c r="H8" s="137">
        <v>174797.22</v>
      </c>
      <c r="I8" s="137">
        <v>173191.28</v>
      </c>
      <c r="J8" s="137">
        <v>97235.299999999988</v>
      </c>
      <c r="K8" s="137">
        <v>121416.01999999999</v>
      </c>
      <c r="L8" s="137">
        <v>80700.26999999999</v>
      </c>
      <c r="M8" s="137">
        <v>65664.38</v>
      </c>
      <c r="N8" s="137">
        <v>118583.78000000003</v>
      </c>
      <c r="O8" s="137"/>
      <c r="P8" s="137"/>
      <c r="Q8" s="137">
        <f>SUM(E8:P8)</f>
        <v>1202571.95</v>
      </c>
      <c r="R8" s="133"/>
      <c r="S8" s="134"/>
      <c r="T8" s="131"/>
      <c r="U8" s="137">
        <f>IF($E$5=Master!$D$4,E8,
IF($F$5=Master!$D$4,SUM(E8:F8),
IF($G$5=Master!$D$4,SUM(E8:G8),
IF($H$5=Master!$D$4,SUM(E8:H8),
IF($I$5=Master!$D$4,SUM(E8:I8),
IF($J$5=Master!$D$4,SUM(E8:J8),
IF($K$5=Master!$D$4,SUM(E8:K8),
IF($L$5=Master!$D$4,SUM(E8:L8),
IF($M$5=Master!$D$4,SUM(E8:M8),
IF($N$5=Master!$D$4,SUM(E8:N8),
IF($O$5=Master!$D$4,SUM(E8:O8),
IF($P$5=Master!$D$4,SUM(E8:P8),0))))))))))))</f>
        <v>1202571.95</v>
      </c>
      <c r="V8" s="133"/>
    </row>
    <row r="9" spans="2:22" x14ac:dyDescent="0.2">
      <c r="B9" s="131"/>
      <c r="C9" s="135">
        <v>20101</v>
      </c>
      <c r="D9" s="136" t="s">
        <v>21</v>
      </c>
      <c r="E9" s="137">
        <v>581551.87999999989</v>
      </c>
      <c r="F9" s="137">
        <v>877866.34</v>
      </c>
      <c r="G9" s="137">
        <v>955742.71000000008</v>
      </c>
      <c r="H9" s="137">
        <v>1074043.8900000001</v>
      </c>
      <c r="I9" s="137">
        <v>905011.06</v>
      </c>
      <c r="J9" s="137">
        <v>916383.87000000011</v>
      </c>
      <c r="K9" s="137">
        <v>813506.08000000007</v>
      </c>
      <c r="L9" s="137">
        <v>647368.49000000011</v>
      </c>
      <c r="M9" s="137">
        <v>676855.39000000036</v>
      </c>
      <c r="N9" s="137">
        <v>807629.46999999986</v>
      </c>
      <c r="O9" s="137"/>
      <c r="P9" s="137"/>
      <c r="Q9" s="137">
        <f t="shared" ref="Q9:Q72" si="0">SUM(E9:P9)</f>
        <v>8255959.1800000006</v>
      </c>
      <c r="R9" s="133"/>
      <c r="S9" s="134"/>
      <c r="T9" s="131"/>
      <c r="U9" s="137">
        <f>IF($E$5=Master!$D$4,E9,
IF($F$5=Master!$D$4,SUM(E9:F9),
IF($G$5=Master!$D$4,SUM(E9:G9),
IF($H$5=Master!$D$4,SUM(E9:H9),
IF($I$5=Master!$D$4,SUM(E9:I9),
IF($J$5=Master!$D$4,SUM(E9:J9),
IF($K$5=Master!$D$4,SUM(E9:K9),
IF($L$5=Master!$D$4,SUM(E9:L9),
IF($M$5=Master!$D$4,SUM(E9:M9),
IF($N$5=Master!$D$4,SUM(E9:N9),
IF($O$5=Master!$D$4,SUM(E9:O9),
IF($P$5=Master!$D$4,SUM(E9:P9),0))))))))))))</f>
        <v>8255959.1800000006</v>
      </c>
      <c r="V9" s="133"/>
    </row>
    <row r="10" spans="2:22" x14ac:dyDescent="0.2">
      <c r="B10" s="131"/>
      <c r="C10" s="135">
        <v>20102</v>
      </c>
      <c r="D10" s="136" t="s">
        <v>22</v>
      </c>
      <c r="E10" s="137">
        <v>19726.499999999996</v>
      </c>
      <c r="F10" s="137">
        <v>32742.279999999995</v>
      </c>
      <c r="G10" s="137">
        <v>32668.229999999992</v>
      </c>
      <c r="H10" s="137">
        <v>30495.97</v>
      </c>
      <c r="I10" s="137">
        <v>28105.09</v>
      </c>
      <c r="J10" s="137">
        <v>35795.429999999993</v>
      </c>
      <c r="K10" s="137">
        <v>28849.14</v>
      </c>
      <c r="L10" s="137">
        <v>25901.000000000004</v>
      </c>
      <c r="M10" s="137">
        <v>34442.729999999996</v>
      </c>
      <c r="N10" s="137">
        <v>33288.11</v>
      </c>
      <c r="O10" s="137"/>
      <c r="P10" s="137"/>
      <c r="Q10" s="137">
        <f t="shared" si="0"/>
        <v>302014.47999999992</v>
      </c>
      <c r="R10" s="133"/>
      <c r="S10" s="134"/>
      <c r="T10" s="131"/>
      <c r="U10" s="137">
        <f>IF($E$5=Master!$D$4,E10,
IF($F$5=Master!$D$4,SUM(E10:F10),
IF($G$5=Master!$D$4,SUM(E10:G10),
IF($H$5=Master!$D$4,SUM(E10:H10),
IF($I$5=Master!$D$4,SUM(E10:I10),
IF($J$5=Master!$D$4,SUM(E10:J10),
IF($K$5=Master!$D$4,SUM(E10:K10),
IF($L$5=Master!$D$4,SUM(E10:L10),
IF($M$5=Master!$D$4,SUM(E10:M10),
IF($N$5=Master!$D$4,SUM(E10:N10),
IF($O$5=Master!$D$4,SUM(E10:O10),
IF($P$5=Master!$D$4,SUM(E10:P10),0))))))))))))</f>
        <v>302014.47999999992</v>
      </c>
      <c r="V10" s="133"/>
    </row>
    <row r="11" spans="2:22" x14ac:dyDescent="0.2">
      <c r="B11" s="131"/>
      <c r="C11" s="135">
        <v>20105</v>
      </c>
      <c r="D11" s="136" t="s">
        <v>23</v>
      </c>
      <c r="E11" s="137">
        <v>0</v>
      </c>
      <c r="F11" s="137">
        <v>5760</v>
      </c>
      <c r="G11" s="137">
        <v>0</v>
      </c>
      <c r="H11" s="137">
        <v>5760</v>
      </c>
      <c r="I11" s="137">
        <v>2880</v>
      </c>
      <c r="J11" s="137">
        <v>3480</v>
      </c>
      <c r="K11" s="137">
        <v>4480</v>
      </c>
      <c r="L11" s="137">
        <v>4220</v>
      </c>
      <c r="M11" s="137">
        <v>2880</v>
      </c>
      <c r="N11" s="137">
        <v>4180</v>
      </c>
      <c r="O11" s="137"/>
      <c r="P11" s="137"/>
      <c r="Q11" s="137">
        <f t="shared" si="0"/>
        <v>33640</v>
      </c>
      <c r="R11" s="133"/>
      <c r="S11" s="134"/>
      <c r="T11" s="131"/>
      <c r="U11" s="137">
        <f>IF($E$5=Master!$D$4,E11,
IF($F$5=Master!$D$4,SUM(E11:F11),
IF($G$5=Master!$D$4,SUM(E11:G11),
IF($H$5=Master!$D$4,SUM(E11:H11),
IF($I$5=Master!$D$4,SUM(E11:I11),
IF($J$5=Master!$D$4,SUM(E11:J11),
IF($K$5=Master!$D$4,SUM(E11:K11),
IF($L$5=Master!$D$4,SUM(E11:L11),
IF($M$5=Master!$D$4,SUM(E11:M11),
IF($N$5=Master!$D$4,SUM(E11:N11),
IF($O$5=Master!$D$4,SUM(E11:O11),
IF($P$5=Master!$D$4,SUM(E11:P11),0))))))))))))</f>
        <v>33640</v>
      </c>
      <c r="V11" s="133"/>
    </row>
    <row r="12" spans="2:22" x14ac:dyDescent="0.2">
      <c r="B12" s="131"/>
      <c r="C12" s="135">
        <v>30101</v>
      </c>
      <c r="D12" s="136" t="s">
        <v>24</v>
      </c>
      <c r="E12" s="137">
        <v>77986.37</v>
      </c>
      <c r="F12" s="137">
        <v>88589.03</v>
      </c>
      <c r="G12" s="137">
        <v>101923.6</v>
      </c>
      <c r="H12" s="137">
        <v>87423.71</v>
      </c>
      <c r="I12" s="137">
        <v>83082.059999999969</v>
      </c>
      <c r="J12" s="137">
        <v>97780.89</v>
      </c>
      <c r="K12" s="137">
        <v>72508.94</v>
      </c>
      <c r="L12" s="137">
        <v>89802.51</v>
      </c>
      <c r="M12" s="137">
        <v>75811.69</v>
      </c>
      <c r="N12" s="137">
        <v>70850.34</v>
      </c>
      <c r="O12" s="137"/>
      <c r="P12" s="137"/>
      <c r="Q12" s="137">
        <f t="shared" si="0"/>
        <v>845759.14</v>
      </c>
      <c r="R12" s="133"/>
      <c r="S12" s="134"/>
      <c r="T12" s="131"/>
      <c r="U12" s="137">
        <f>IF($E$5=Master!$D$4,E12,
IF($F$5=Master!$D$4,SUM(E12:F12),
IF($G$5=Master!$D$4,SUM(E12:G12),
IF($H$5=Master!$D$4,SUM(E12:H12),
IF($I$5=Master!$D$4,SUM(E12:I12),
IF($J$5=Master!$D$4,SUM(E12:J12),
IF($K$5=Master!$D$4,SUM(E12:K12),
IF($L$5=Master!$D$4,SUM(E12:L12),
IF($M$5=Master!$D$4,SUM(E12:M12),
IF($N$5=Master!$D$4,SUM(E12:N12),
IF($O$5=Master!$D$4,SUM(E12:O12),
IF($P$5=Master!$D$4,SUM(E12:P12),0))))))))))))</f>
        <v>845759.14</v>
      </c>
      <c r="V12" s="133"/>
    </row>
    <row r="13" spans="2:22" x14ac:dyDescent="0.2">
      <c r="B13" s="131"/>
      <c r="C13" s="135">
        <v>30201</v>
      </c>
      <c r="D13" s="136" t="s">
        <v>25</v>
      </c>
      <c r="E13" s="137">
        <v>2095504.86</v>
      </c>
      <c r="F13" s="137">
        <v>2798750.8500000034</v>
      </c>
      <c r="G13" s="137">
        <v>2675253.6799999988</v>
      </c>
      <c r="H13" s="137">
        <v>2652904.6600000029</v>
      </c>
      <c r="I13" s="137">
        <v>2550383.3400000031</v>
      </c>
      <c r="J13" s="137">
        <v>2799323.0400000005</v>
      </c>
      <c r="K13" s="137">
        <v>2628547.2199999983</v>
      </c>
      <c r="L13" s="137">
        <v>2810013.0499999966</v>
      </c>
      <c r="M13" s="137">
        <v>2631812.1399999997</v>
      </c>
      <c r="N13" s="137">
        <v>2565021.4300000002</v>
      </c>
      <c r="O13" s="137"/>
      <c r="P13" s="137"/>
      <c r="Q13" s="137">
        <f t="shared" si="0"/>
        <v>26207514.270000003</v>
      </c>
      <c r="R13" s="133"/>
      <c r="S13" s="134"/>
      <c r="T13" s="131"/>
      <c r="U13" s="137">
        <f>IF($E$5=Master!$D$4,E13,
IF($F$5=Master!$D$4,SUM(E13:F13),
IF($G$5=Master!$D$4,SUM(E13:G13),
IF($H$5=Master!$D$4,SUM(E13:H13),
IF($I$5=Master!$D$4,SUM(E13:I13),
IF($J$5=Master!$D$4,SUM(E13:J13),
IF($K$5=Master!$D$4,SUM(E13:K13),
IF($L$5=Master!$D$4,SUM(E13:L13),
IF($M$5=Master!$D$4,SUM(E13:M13),
IF($N$5=Master!$D$4,SUM(E13:N13),
IF($O$5=Master!$D$4,SUM(E13:O13),
IF($P$5=Master!$D$4,SUM(E13:P13),0))))))))))))</f>
        <v>26207514.270000003</v>
      </c>
      <c r="V13" s="133"/>
    </row>
    <row r="14" spans="2:22" x14ac:dyDescent="0.2">
      <c r="B14" s="131"/>
      <c r="C14" s="135">
        <v>30301</v>
      </c>
      <c r="D14" s="136" t="s">
        <v>26</v>
      </c>
      <c r="E14" s="137">
        <v>738463.00000000081</v>
      </c>
      <c r="F14" s="137">
        <v>905303.74999999953</v>
      </c>
      <c r="G14" s="137">
        <v>1026805.7200000004</v>
      </c>
      <c r="H14" s="137">
        <v>970532.12000000023</v>
      </c>
      <c r="I14" s="137">
        <v>884448.95000000054</v>
      </c>
      <c r="J14" s="137">
        <v>997258.28999999922</v>
      </c>
      <c r="K14" s="137">
        <v>1021891.1400000007</v>
      </c>
      <c r="L14" s="137">
        <v>850205.12000000034</v>
      </c>
      <c r="M14" s="137">
        <v>1089076.9299999992</v>
      </c>
      <c r="N14" s="137">
        <v>1123822.2699999991</v>
      </c>
      <c r="O14" s="137"/>
      <c r="P14" s="137"/>
      <c r="Q14" s="137">
        <f t="shared" si="0"/>
        <v>9607807.2899999991</v>
      </c>
      <c r="R14" s="133"/>
      <c r="S14" s="134"/>
      <c r="T14" s="131"/>
      <c r="U14" s="137">
        <f>IF($E$5=Master!$D$4,E14,
IF($F$5=Master!$D$4,SUM(E14:F14),
IF($G$5=Master!$D$4,SUM(E14:G14),
IF($H$5=Master!$D$4,SUM(E14:H14),
IF($I$5=Master!$D$4,SUM(E14:I14),
IF($J$5=Master!$D$4,SUM(E14:J14),
IF($K$5=Master!$D$4,SUM(E14:K14),
IF($L$5=Master!$D$4,SUM(E14:L14),
IF($M$5=Master!$D$4,SUM(E14:M14),
IF($N$5=Master!$D$4,SUM(E14:N14),
IF($O$5=Master!$D$4,SUM(E14:O14),
IF($P$5=Master!$D$4,SUM(E14:P14),0))))))))))))</f>
        <v>9607807.2899999991</v>
      </c>
      <c r="V14" s="133"/>
    </row>
    <row r="15" spans="2:22" x14ac:dyDescent="0.2">
      <c r="B15" s="131"/>
      <c r="C15" s="135">
        <v>30401</v>
      </c>
      <c r="D15" s="136" t="s">
        <v>27</v>
      </c>
      <c r="E15" s="137">
        <v>20457.62</v>
      </c>
      <c r="F15" s="137">
        <v>39914.880000000005</v>
      </c>
      <c r="G15" s="137">
        <v>47805.61</v>
      </c>
      <c r="H15" s="137">
        <v>53847.83</v>
      </c>
      <c r="I15" s="137">
        <v>41580.009999999995</v>
      </c>
      <c r="J15" s="137">
        <v>34718.909999999996</v>
      </c>
      <c r="K15" s="137">
        <v>47768.060000000012</v>
      </c>
      <c r="L15" s="137">
        <v>61230.879999999997</v>
      </c>
      <c r="M15" s="137">
        <v>45567.909999999996</v>
      </c>
      <c r="N15" s="137">
        <v>55330.429999999978</v>
      </c>
      <c r="O15" s="137"/>
      <c r="P15" s="137"/>
      <c r="Q15" s="137">
        <f t="shared" si="0"/>
        <v>448222.14</v>
      </c>
      <c r="R15" s="133"/>
      <c r="S15" s="134"/>
      <c r="T15" s="131"/>
      <c r="U15" s="137">
        <f>IF($E$5=Master!$D$4,E15,
IF($F$5=Master!$D$4,SUM(E15:F15),
IF($G$5=Master!$D$4,SUM(E15:G15),
IF($H$5=Master!$D$4,SUM(E15:H15),
IF($I$5=Master!$D$4,SUM(E15:I15),
IF($J$5=Master!$D$4,SUM(E15:J15),
IF($K$5=Master!$D$4,SUM(E15:K15),
IF($L$5=Master!$D$4,SUM(E15:L15),
IF($M$5=Master!$D$4,SUM(E15:M15),
IF($N$5=Master!$D$4,SUM(E15:N15),
IF($O$5=Master!$D$4,SUM(E15:O15),
IF($P$5=Master!$D$4,SUM(E15:P15),0))))))))))))</f>
        <v>448222.14</v>
      </c>
      <c r="V15" s="133"/>
    </row>
    <row r="16" spans="2:22" x14ac:dyDescent="0.2">
      <c r="B16" s="131"/>
      <c r="C16" s="135">
        <v>40101</v>
      </c>
      <c r="D16" s="136" t="s">
        <v>28</v>
      </c>
      <c r="E16" s="137">
        <v>259171.23000000004</v>
      </c>
      <c r="F16" s="137">
        <v>442589.35999999993</v>
      </c>
      <c r="G16" s="137">
        <v>487812.98999999987</v>
      </c>
      <c r="H16" s="137">
        <v>371009.78000000009</v>
      </c>
      <c r="I16" s="137">
        <v>438633.30000000005</v>
      </c>
      <c r="J16" s="137">
        <v>393782.38999999984</v>
      </c>
      <c r="K16" s="137">
        <v>460587.83999999997</v>
      </c>
      <c r="L16" s="137">
        <v>326902.35999999993</v>
      </c>
      <c r="M16" s="137">
        <v>427253.5</v>
      </c>
      <c r="N16" s="137">
        <v>447388.16000000009</v>
      </c>
      <c r="O16" s="137"/>
      <c r="P16" s="137"/>
      <c r="Q16" s="137">
        <f t="shared" si="0"/>
        <v>4055130.9099999997</v>
      </c>
      <c r="R16" s="133"/>
      <c r="S16" s="134"/>
      <c r="T16" s="131"/>
      <c r="U16" s="137">
        <f>IF($E$5=Master!$D$4,E16,
IF($F$5=Master!$D$4,SUM(E16:F16),
IF($G$5=Master!$D$4,SUM(E16:G16),
IF($H$5=Master!$D$4,SUM(E16:H16),
IF($I$5=Master!$D$4,SUM(E16:I16),
IF($J$5=Master!$D$4,SUM(E16:J16),
IF($K$5=Master!$D$4,SUM(E16:K16),
IF($L$5=Master!$D$4,SUM(E16:L16),
IF($M$5=Master!$D$4,SUM(E16:M16),
IF($N$5=Master!$D$4,SUM(E16:N16),
IF($O$5=Master!$D$4,SUM(E16:O16),
IF($P$5=Master!$D$4,SUM(E16:P16),0))))))))))))</f>
        <v>4055130.9099999997</v>
      </c>
      <c r="V16" s="133"/>
    </row>
    <row r="17" spans="2:22" x14ac:dyDescent="0.2">
      <c r="B17" s="131"/>
      <c r="C17" s="135">
        <v>40102</v>
      </c>
      <c r="D17" s="136" t="s">
        <v>29</v>
      </c>
      <c r="E17" s="137">
        <v>84304.49000000002</v>
      </c>
      <c r="F17" s="137">
        <v>81517.11</v>
      </c>
      <c r="G17" s="137">
        <v>86048.47</v>
      </c>
      <c r="H17" s="137">
        <v>67085.08</v>
      </c>
      <c r="I17" s="137">
        <v>76705.290000000008</v>
      </c>
      <c r="J17" s="137">
        <v>93943.88</v>
      </c>
      <c r="K17" s="137">
        <v>101130.75</v>
      </c>
      <c r="L17" s="137">
        <v>66182.25</v>
      </c>
      <c r="M17" s="137">
        <v>83444.87</v>
      </c>
      <c r="N17" s="137">
        <v>84098.14</v>
      </c>
      <c r="O17" s="137"/>
      <c r="P17" s="137"/>
      <c r="Q17" s="137">
        <f t="shared" si="0"/>
        <v>824460.33000000007</v>
      </c>
      <c r="R17" s="133"/>
      <c r="S17" s="134"/>
      <c r="T17" s="131"/>
      <c r="U17" s="137">
        <f>IF($E$5=Master!$D$4,E17,
IF($F$5=Master!$D$4,SUM(E17:F17),
IF($G$5=Master!$D$4,SUM(E17:G17),
IF($H$5=Master!$D$4,SUM(E17:H17),
IF($I$5=Master!$D$4,SUM(E17:I17),
IF($J$5=Master!$D$4,SUM(E17:J17),
IF($K$5=Master!$D$4,SUM(E17:K17),
IF($L$5=Master!$D$4,SUM(E17:L17),
IF($M$5=Master!$D$4,SUM(E17:M17),
IF($N$5=Master!$D$4,SUM(E17:N17),
IF($O$5=Master!$D$4,SUM(E17:O17),
IF($P$5=Master!$D$4,SUM(E17:P17),0))))))))))))</f>
        <v>824460.33000000007</v>
      </c>
      <c r="V17" s="133"/>
    </row>
    <row r="18" spans="2:22" x14ac:dyDescent="0.2">
      <c r="B18" s="131"/>
      <c r="C18" s="135">
        <v>40103</v>
      </c>
      <c r="D18" s="136" t="s">
        <v>30</v>
      </c>
      <c r="E18" s="137">
        <v>26630</v>
      </c>
      <c r="F18" s="137">
        <v>26580</v>
      </c>
      <c r="G18" s="137">
        <v>46839.82</v>
      </c>
      <c r="H18" s="137">
        <v>93039.15</v>
      </c>
      <c r="I18" s="137">
        <v>19920</v>
      </c>
      <c r="J18" s="137">
        <v>34374.979999999996</v>
      </c>
      <c r="K18" s="137">
        <v>90112.07</v>
      </c>
      <c r="L18" s="137">
        <v>26410</v>
      </c>
      <c r="M18" s="137">
        <v>17520</v>
      </c>
      <c r="N18" s="137">
        <v>40850</v>
      </c>
      <c r="O18" s="137"/>
      <c r="P18" s="137"/>
      <c r="Q18" s="137">
        <f t="shared" si="0"/>
        <v>422276.02</v>
      </c>
      <c r="R18" s="133"/>
      <c r="S18" s="134"/>
      <c r="T18" s="131"/>
      <c r="U18" s="137">
        <f>IF($E$5=Master!$D$4,E18,
IF($F$5=Master!$D$4,SUM(E18:F18),
IF($G$5=Master!$D$4,SUM(E18:G18),
IF($H$5=Master!$D$4,SUM(E18:H18),
IF($I$5=Master!$D$4,SUM(E18:I18),
IF($J$5=Master!$D$4,SUM(E18:J18),
IF($K$5=Master!$D$4,SUM(E18:K18),
IF($L$5=Master!$D$4,SUM(E18:L18),
IF($M$5=Master!$D$4,SUM(E18:M18),
IF($N$5=Master!$D$4,SUM(E18:N18),
IF($O$5=Master!$D$4,SUM(E18:O18),
IF($P$5=Master!$D$4,SUM(E18:P18),0))))))))))))</f>
        <v>422276.02</v>
      </c>
      <c r="V18" s="133"/>
    </row>
    <row r="19" spans="2:22" x14ac:dyDescent="0.2">
      <c r="B19" s="131"/>
      <c r="C19" s="135">
        <v>40105</v>
      </c>
      <c r="D19" s="136" t="s">
        <v>31</v>
      </c>
      <c r="E19" s="137">
        <v>29017.83</v>
      </c>
      <c r="F19" s="137">
        <v>31057.429999999997</v>
      </c>
      <c r="G19" s="137">
        <v>41450.990000000005</v>
      </c>
      <c r="H19" s="137">
        <v>30832.610000000011</v>
      </c>
      <c r="I19" s="137">
        <v>28115.16</v>
      </c>
      <c r="J19" s="137">
        <v>37882.549999999996</v>
      </c>
      <c r="K19" s="137">
        <v>31160.330000000005</v>
      </c>
      <c r="L19" s="137">
        <v>28574.139999999996</v>
      </c>
      <c r="M19" s="137">
        <v>37999.120000000003</v>
      </c>
      <c r="N19" s="137">
        <v>31896.639999999999</v>
      </c>
      <c r="O19" s="137"/>
      <c r="P19" s="137"/>
      <c r="Q19" s="137">
        <f t="shared" si="0"/>
        <v>327986.80000000005</v>
      </c>
      <c r="R19" s="133"/>
      <c r="S19" s="134"/>
      <c r="T19" s="131"/>
      <c r="U19" s="137">
        <f>IF($E$5=Master!$D$4,E19,
IF($F$5=Master!$D$4,SUM(E19:F19),
IF($G$5=Master!$D$4,SUM(E19:G19),
IF($H$5=Master!$D$4,SUM(E19:H19),
IF($I$5=Master!$D$4,SUM(E19:I19),
IF($J$5=Master!$D$4,SUM(E19:J19),
IF($K$5=Master!$D$4,SUM(E19:K19),
IF($L$5=Master!$D$4,SUM(E19:L19),
IF($M$5=Master!$D$4,SUM(E19:M19),
IF($N$5=Master!$D$4,SUM(E19:N19),
IF($O$5=Master!$D$4,SUM(E19:O19),
IF($P$5=Master!$D$4,SUM(E19:P19),0))))))))))))</f>
        <v>327986.80000000005</v>
      </c>
      <c r="V19" s="133"/>
    </row>
    <row r="20" spans="2:22" x14ac:dyDescent="0.2">
      <c r="B20" s="131"/>
      <c r="C20" s="135">
        <v>40116</v>
      </c>
      <c r="D20" s="136" t="s">
        <v>32</v>
      </c>
      <c r="E20" s="137">
        <v>0</v>
      </c>
      <c r="F20" s="137">
        <v>2800</v>
      </c>
      <c r="G20" s="137">
        <v>2800</v>
      </c>
      <c r="H20" s="137">
        <v>3150</v>
      </c>
      <c r="I20" s="137">
        <v>0</v>
      </c>
      <c r="J20" s="137">
        <v>0</v>
      </c>
      <c r="K20" s="137">
        <v>8225</v>
      </c>
      <c r="L20" s="137">
        <v>2900</v>
      </c>
      <c r="M20" s="137">
        <v>2900</v>
      </c>
      <c r="N20" s="137">
        <v>2900</v>
      </c>
      <c r="O20" s="137"/>
      <c r="P20" s="137"/>
      <c r="Q20" s="137">
        <f t="shared" si="0"/>
        <v>25675</v>
      </c>
      <c r="R20" s="133"/>
      <c r="S20" s="134"/>
      <c r="T20" s="131"/>
      <c r="U20" s="137">
        <f>IF($E$5=Master!$D$4,E20,
IF($F$5=Master!$D$4,SUM(E20:F20),
IF($G$5=Master!$D$4,SUM(E20:G20),
IF($H$5=Master!$D$4,SUM(E20:H20),
IF($I$5=Master!$D$4,SUM(E20:I20),
IF($J$5=Master!$D$4,SUM(E20:J20),
IF($K$5=Master!$D$4,SUM(E20:K20),
IF($L$5=Master!$D$4,SUM(E20:L20),
IF($M$5=Master!$D$4,SUM(E20:M20),
IF($N$5=Master!$D$4,SUM(E20:N20),
IF($O$5=Master!$D$4,SUM(E20:O20),
IF($P$5=Master!$D$4,SUM(E20:P20),0))))))))))))</f>
        <v>25675</v>
      </c>
      <c r="V20" s="133"/>
    </row>
    <row r="21" spans="2:22" x14ac:dyDescent="0.2">
      <c r="B21" s="131"/>
      <c r="C21" s="135">
        <v>40122</v>
      </c>
      <c r="D21" s="136" t="s">
        <v>33</v>
      </c>
      <c r="E21" s="137">
        <v>0</v>
      </c>
      <c r="F21" s="137">
        <v>0</v>
      </c>
      <c r="G21" s="137">
        <v>0</v>
      </c>
      <c r="H21" s="137">
        <v>0</v>
      </c>
      <c r="I21" s="137">
        <v>0</v>
      </c>
      <c r="J21" s="137">
        <v>0</v>
      </c>
      <c r="K21" s="137">
        <v>0</v>
      </c>
      <c r="L21" s="137">
        <v>0</v>
      </c>
      <c r="M21" s="137">
        <v>0</v>
      </c>
      <c r="N21" s="137">
        <v>0</v>
      </c>
      <c r="O21" s="137"/>
      <c r="P21" s="137"/>
      <c r="Q21" s="137">
        <f t="shared" si="0"/>
        <v>0</v>
      </c>
      <c r="R21" s="133"/>
      <c r="S21" s="134"/>
      <c r="T21" s="131"/>
      <c r="U21" s="137">
        <f>IF($E$5=Master!$D$4,E21,
IF($F$5=Master!$D$4,SUM(E21:F21),
IF($G$5=Master!$D$4,SUM(E21:G21),
IF($H$5=Master!$D$4,SUM(E21:H21),
IF($I$5=Master!$D$4,SUM(E21:I21),
IF($J$5=Master!$D$4,SUM(E21:J21),
IF($K$5=Master!$D$4,SUM(E21:K21),
IF($L$5=Master!$D$4,SUM(E21:L21),
IF($M$5=Master!$D$4,SUM(E21:M21),
IF($N$5=Master!$D$4,SUM(E21:N21),
IF($O$5=Master!$D$4,SUM(E21:O21),
IF($P$5=Master!$D$4,SUM(E21:P21),0))))))))))))</f>
        <v>0</v>
      </c>
      <c r="V21" s="133"/>
    </row>
    <row r="22" spans="2:22" x14ac:dyDescent="0.2">
      <c r="B22" s="131"/>
      <c r="C22" s="135">
        <v>40201</v>
      </c>
      <c r="D22" s="136" t="s">
        <v>34</v>
      </c>
      <c r="E22" s="137">
        <v>102744.20000000001</v>
      </c>
      <c r="F22" s="137">
        <v>293610.45000000007</v>
      </c>
      <c r="G22" s="137">
        <v>394829.58</v>
      </c>
      <c r="H22" s="137">
        <v>331516.13000000006</v>
      </c>
      <c r="I22" s="137">
        <v>272073.53000000009</v>
      </c>
      <c r="J22" s="137">
        <v>290182.05</v>
      </c>
      <c r="K22" s="137">
        <v>443528.81</v>
      </c>
      <c r="L22" s="137">
        <v>135768.57</v>
      </c>
      <c r="M22" s="137">
        <v>225603.73000000004</v>
      </c>
      <c r="N22" s="137">
        <v>262485.89999999997</v>
      </c>
      <c r="O22" s="137"/>
      <c r="P22" s="137"/>
      <c r="Q22" s="137">
        <f t="shared" si="0"/>
        <v>2752342.9499999997</v>
      </c>
      <c r="R22" s="133"/>
      <c r="S22" s="134"/>
      <c r="T22" s="131"/>
      <c r="U22" s="137">
        <f>IF($E$5=Master!$D$4,E22,
IF($F$5=Master!$D$4,SUM(E22:F22),
IF($G$5=Master!$D$4,SUM(E22:G22),
IF($H$5=Master!$D$4,SUM(E22:H22),
IF($I$5=Master!$D$4,SUM(E22:I22),
IF($J$5=Master!$D$4,SUM(E22:J22),
IF($K$5=Master!$D$4,SUM(E22:K22),
IF($L$5=Master!$D$4,SUM(E22:L22),
IF($M$5=Master!$D$4,SUM(E22:M22),
IF($N$5=Master!$D$4,SUM(E22:N22),
IF($O$5=Master!$D$4,SUM(E22:O22),
IF($P$5=Master!$D$4,SUM(E22:P22),0))))))))))))</f>
        <v>2752342.9499999997</v>
      </c>
      <c r="V22" s="133"/>
    </row>
    <row r="23" spans="2:22" x14ac:dyDescent="0.2">
      <c r="B23" s="131"/>
      <c r="C23" s="135">
        <v>40202</v>
      </c>
      <c r="D23" s="136" t="s">
        <v>35</v>
      </c>
      <c r="E23" s="137">
        <v>646327.51</v>
      </c>
      <c r="F23" s="137">
        <v>1486531.2200000002</v>
      </c>
      <c r="G23" s="137">
        <v>1175130.6700000002</v>
      </c>
      <c r="H23" s="137">
        <v>1059092.8500000003</v>
      </c>
      <c r="I23" s="137">
        <v>1093234.26</v>
      </c>
      <c r="J23" s="137">
        <v>1223375.0100000005</v>
      </c>
      <c r="K23" s="137">
        <v>934653.58000000007</v>
      </c>
      <c r="L23" s="137">
        <v>1005444.5200000001</v>
      </c>
      <c r="M23" s="137">
        <v>1102042.0899999999</v>
      </c>
      <c r="N23" s="137">
        <v>1334986.2000000002</v>
      </c>
      <c r="O23" s="137"/>
      <c r="P23" s="137"/>
      <c r="Q23" s="137">
        <f t="shared" si="0"/>
        <v>11060817.91</v>
      </c>
      <c r="R23" s="133"/>
      <c r="S23" s="134"/>
      <c r="T23" s="131"/>
      <c r="U23" s="137">
        <f>IF($E$5=Master!$D$4,E23,
IF($F$5=Master!$D$4,SUM(E23:F23),
IF($G$5=Master!$D$4,SUM(E23:G23),
IF($H$5=Master!$D$4,SUM(E23:H23),
IF($I$5=Master!$D$4,SUM(E23:I23),
IF($J$5=Master!$D$4,SUM(E23:J23),
IF($K$5=Master!$D$4,SUM(E23:K23),
IF($L$5=Master!$D$4,SUM(E23:L23),
IF($M$5=Master!$D$4,SUM(E23:M23),
IF($N$5=Master!$D$4,SUM(E23:N23),
IF($O$5=Master!$D$4,SUM(E23:O23),
IF($P$5=Master!$D$4,SUM(E23:P23),0))))))))))))</f>
        <v>11060817.91</v>
      </c>
      <c r="V23" s="133"/>
    </row>
    <row r="24" spans="2:22" x14ac:dyDescent="0.2">
      <c r="B24" s="131"/>
      <c r="C24" s="135">
        <v>40204</v>
      </c>
      <c r="D24" s="136" t="s">
        <v>36</v>
      </c>
      <c r="E24" s="137">
        <v>17405.990000000002</v>
      </c>
      <c r="F24" s="137">
        <v>41799.590000000004</v>
      </c>
      <c r="G24" s="137">
        <v>66193.660000000018</v>
      </c>
      <c r="H24" s="137">
        <v>27447.939999999995</v>
      </c>
      <c r="I24" s="137">
        <v>34139.159999999989</v>
      </c>
      <c r="J24" s="137">
        <v>32919.430000000008</v>
      </c>
      <c r="K24" s="137">
        <v>30969.919999999998</v>
      </c>
      <c r="L24" s="137">
        <v>30884.629999999997</v>
      </c>
      <c r="M24" s="137">
        <v>21945.28000000001</v>
      </c>
      <c r="N24" s="137">
        <v>31109.649999999991</v>
      </c>
      <c r="O24" s="137"/>
      <c r="P24" s="137"/>
      <c r="Q24" s="137">
        <f t="shared" si="0"/>
        <v>334815.25</v>
      </c>
      <c r="R24" s="133"/>
      <c r="S24" s="134"/>
      <c r="T24" s="131"/>
      <c r="U24" s="137">
        <f>IF($E$5=Master!$D$4,E24,
IF($F$5=Master!$D$4,SUM(E24:F24),
IF($G$5=Master!$D$4,SUM(E24:G24),
IF($H$5=Master!$D$4,SUM(E24:H24),
IF($I$5=Master!$D$4,SUM(E24:I24),
IF($J$5=Master!$D$4,SUM(E24:J24),
IF($K$5=Master!$D$4,SUM(E24:K24),
IF($L$5=Master!$D$4,SUM(E24:L24),
IF($M$5=Master!$D$4,SUM(E24:M24),
IF($N$5=Master!$D$4,SUM(E24:N24),
IF($O$5=Master!$D$4,SUM(E24:O24),
IF($P$5=Master!$D$4,SUM(E24:P24),0))))))))))))</f>
        <v>334815.25</v>
      </c>
      <c r="V24" s="133"/>
    </row>
    <row r="25" spans="2:22" x14ac:dyDescent="0.2">
      <c r="B25" s="131"/>
      <c r="C25" s="135">
        <v>40301</v>
      </c>
      <c r="D25" s="136" t="s">
        <v>37</v>
      </c>
      <c r="E25" s="137">
        <v>7493344.5199999958</v>
      </c>
      <c r="F25" s="137">
        <v>9416975.4100000039</v>
      </c>
      <c r="G25" s="137">
        <v>9729214.2500000019</v>
      </c>
      <c r="H25" s="137">
        <v>9187547.7300000023</v>
      </c>
      <c r="I25" s="137">
        <v>9066932.1999999899</v>
      </c>
      <c r="J25" s="137">
        <v>10018744.360000001</v>
      </c>
      <c r="K25" s="137">
        <v>10703021.490000004</v>
      </c>
      <c r="L25" s="137">
        <v>9655053.4599999972</v>
      </c>
      <c r="M25" s="137">
        <v>5779878.9399999995</v>
      </c>
      <c r="N25" s="137">
        <v>12042892.070000002</v>
      </c>
      <c r="O25" s="137"/>
      <c r="P25" s="137"/>
      <c r="Q25" s="137">
        <f t="shared" si="0"/>
        <v>93093604.429999992</v>
      </c>
      <c r="R25" s="133"/>
      <c r="S25" s="134"/>
      <c r="T25" s="131"/>
      <c r="U25" s="137">
        <f>IF($E$5=Master!$D$4,E25,
IF($F$5=Master!$D$4,SUM(E25:F25),
IF($G$5=Master!$D$4,SUM(E25:G25),
IF($H$5=Master!$D$4,SUM(E25:H25),
IF($I$5=Master!$D$4,SUM(E25:I25),
IF($J$5=Master!$D$4,SUM(E25:J25),
IF($K$5=Master!$D$4,SUM(E25:K25),
IF($L$5=Master!$D$4,SUM(E25:L25),
IF($M$5=Master!$D$4,SUM(E25:M25),
IF($N$5=Master!$D$4,SUM(E25:N25),
IF($O$5=Master!$D$4,SUM(E25:O25),
IF($P$5=Master!$D$4,SUM(E25:P25),0))))))))))))</f>
        <v>93093604.429999992</v>
      </c>
      <c r="V25" s="133"/>
    </row>
    <row r="26" spans="2:22" x14ac:dyDescent="0.2">
      <c r="B26" s="131"/>
      <c r="C26" s="135">
        <v>40401</v>
      </c>
      <c r="D26" s="136" t="s">
        <v>38</v>
      </c>
      <c r="E26" s="137">
        <v>2919443.85</v>
      </c>
      <c r="F26" s="137">
        <v>5256861.7700000014</v>
      </c>
      <c r="G26" s="137">
        <v>4805412.8699999992</v>
      </c>
      <c r="H26" s="137">
        <v>7639667.9000000004</v>
      </c>
      <c r="I26" s="137">
        <v>4418586.42</v>
      </c>
      <c r="J26" s="137">
        <v>5113376.5300000031</v>
      </c>
      <c r="K26" s="137">
        <v>4543985.1100000022</v>
      </c>
      <c r="L26" s="137">
        <v>3665861.4799999995</v>
      </c>
      <c r="M26" s="137">
        <v>5223546.3800000018</v>
      </c>
      <c r="N26" s="137">
        <v>5704600.580000001</v>
      </c>
      <c r="O26" s="137"/>
      <c r="P26" s="137"/>
      <c r="Q26" s="137">
        <f t="shared" si="0"/>
        <v>49291342.890000001</v>
      </c>
      <c r="R26" s="133"/>
      <c r="S26" s="134"/>
      <c r="T26" s="131"/>
      <c r="U26" s="137">
        <f>IF($E$5=Master!$D$4,E26,
IF($F$5=Master!$D$4,SUM(E26:F26),
IF($G$5=Master!$D$4,SUM(E26:G26),
IF($H$5=Master!$D$4,SUM(E26:H26),
IF($I$5=Master!$D$4,SUM(E26:I26),
IF($J$5=Master!$D$4,SUM(E26:J26),
IF($K$5=Master!$D$4,SUM(E26:K26),
IF($L$5=Master!$D$4,SUM(E26:L26),
IF($M$5=Master!$D$4,SUM(E26:M26),
IF($N$5=Master!$D$4,SUM(E26:N26),
IF($O$5=Master!$D$4,SUM(E26:O26),
IF($P$5=Master!$D$4,SUM(E26:P26),0))))))))))))</f>
        <v>49291342.890000001</v>
      </c>
      <c r="V26" s="133"/>
    </row>
    <row r="27" spans="2:22" x14ac:dyDescent="0.2">
      <c r="B27" s="131"/>
      <c r="C27" s="135">
        <v>40402</v>
      </c>
      <c r="D27" s="136" t="s">
        <v>39</v>
      </c>
      <c r="E27" s="137">
        <v>30323.399999999991</v>
      </c>
      <c r="F27" s="137">
        <v>39846.200000000004</v>
      </c>
      <c r="G27" s="137">
        <v>31370.07</v>
      </c>
      <c r="H27" s="137">
        <v>38190.199999999997</v>
      </c>
      <c r="I27" s="137">
        <v>32716.969999999994</v>
      </c>
      <c r="J27" s="137">
        <v>53615.619999999995</v>
      </c>
      <c r="K27" s="137">
        <v>45077.909999999989</v>
      </c>
      <c r="L27" s="137">
        <v>34511.250000000007</v>
      </c>
      <c r="M27" s="137">
        <v>34535.729999999996</v>
      </c>
      <c r="N27" s="137">
        <v>33967.100000000006</v>
      </c>
      <c r="O27" s="137"/>
      <c r="P27" s="137"/>
      <c r="Q27" s="137">
        <f t="shared" si="0"/>
        <v>374154.44999999995</v>
      </c>
      <c r="R27" s="133"/>
      <c r="S27" s="134"/>
      <c r="T27" s="131"/>
      <c r="U27" s="137">
        <f>IF($E$5=Master!$D$4,E27,
IF($F$5=Master!$D$4,SUM(E27:F27),
IF($G$5=Master!$D$4,SUM(E27:G27),
IF($H$5=Master!$D$4,SUM(E27:H27),
IF($I$5=Master!$D$4,SUM(E27:I27),
IF($J$5=Master!$D$4,SUM(E27:J27),
IF($K$5=Master!$D$4,SUM(E27:K27),
IF($L$5=Master!$D$4,SUM(E27:L27),
IF($M$5=Master!$D$4,SUM(E27:M27),
IF($N$5=Master!$D$4,SUM(E27:N27),
IF($O$5=Master!$D$4,SUM(E27:O27),
IF($P$5=Master!$D$4,SUM(E27:P27),0))))))))))))</f>
        <v>374154.44999999995</v>
      </c>
      <c r="V27" s="133"/>
    </row>
    <row r="28" spans="2:22" x14ac:dyDescent="0.2">
      <c r="B28" s="131"/>
      <c r="C28" s="135">
        <v>40501</v>
      </c>
      <c r="D28" s="136" t="s">
        <v>1</v>
      </c>
      <c r="E28" s="137">
        <v>41624256</v>
      </c>
      <c r="F28" s="137">
        <v>15157428.720000003</v>
      </c>
      <c r="G28" s="137">
        <v>77619190.570000008</v>
      </c>
      <c r="H28" s="137">
        <v>157268125.49999997</v>
      </c>
      <c r="I28" s="137">
        <v>56956247.160000004</v>
      </c>
      <c r="J28" s="137">
        <v>64642413.289999999</v>
      </c>
      <c r="K28" s="137">
        <v>48663200.5</v>
      </c>
      <c r="L28" s="137">
        <v>19396110.02</v>
      </c>
      <c r="M28" s="137">
        <v>76300792.230000004</v>
      </c>
      <c r="N28" s="137">
        <v>30173290.740000006</v>
      </c>
      <c r="O28" s="137"/>
      <c r="P28" s="137"/>
      <c r="Q28" s="137">
        <f t="shared" si="0"/>
        <v>587801054.73000002</v>
      </c>
      <c r="R28" s="133"/>
      <c r="S28" s="134"/>
      <c r="T28" s="131"/>
      <c r="U28" s="137">
        <f>IF($E$5=Master!$D$4,E28,
IF($F$5=Master!$D$4,SUM(E28:F28),
IF($G$5=Master!$D$4,SUM(E28:G28),
IF($H$5=Master!$D$4,SUM(E28:H28),
IF($I$5=Master!$D$4,SUM(E28:I28),
IF($J$5=Master!$D$4,SUM(E28:J28),
IF($K$5=Master!$D$4,SUM(E28:K28),
IF($L$5=Master!$D$4,SUM(E28:L28),
IF($M$5=Master!$D$4,SUM(E28:M28),
IF($N$5=Master!$D$4,SUM(E28:N28),
IF($O$5=Master!$D$4,SUM(E28:O28),
IF($P$5=Master!$D$4,SUM(E28:P28),0))))))))))))</f>
        <v>587801054.73000002</v>
      </c>
      <c r="V28" s="133"/>
    </row>
    <row r="29" spans="2:22" x14ac:dyDescent="0.2">
      <c r="B29" s="131"/>
      <c r="C29" s="135">
        <v>40503</v>
      </c>
      <c r="D29" s="136" t="s">
        <v>131</v>
      </c>
      <c r="E29" s="137">
        <v>652458.78000000014</v>
      </c>
      <c r="F29" s="137">
        <v>667060.74</v>
      </c>
      <c r="G29" s="137">
        <v>929945.22</v>
      </c>
      <c r="H29" s="137">
        <v>891133.77999999968</v>
      </c>
      <c r="I29" s="137">
        <v>784284.81000000017</v>
      </c>
      <c r="J29" s="137">
        <v>902076.9799999994</v>
      </c>
      <c r="K29" s="137">
        <v>1213407.2399999998</v>
      </c>
      <c r="L29" s="137">
        <v>921668.65</v>
      </c>
      <c r="M29" s="137">
        <v>931683.68000000017</v>
      </c>
      <c r="N29" s="137">
        <v>1273169.5400000003</v>
      </c>
      <c r="O29" s="137"/>
      <c r="P29" s="137"/>
      <c r="Q29" s="137">
        <f t="shared" si="0"/>
        <v>9166889.4199999999</v>
      </c>
      <c r="R29" s="133"/>
      <c r="S29" s="134"/>
      <c r="T29" s="131"/>
      <c r="U29" s="137">
        <f>IF($E$5=Master!$D$4,E29,
IF($F$5=Master!$D$4,SUM(E29:F29),
IF($G$5=Master!$D$4,SUM(E29:G29),
IF($H$5=Master!$D$4,SUM(E29:H29),
IF($I$5=Master!$D$4,SUM(E29:I29),
IF($J$5=Master!$D$4,SUM(E29:J29),
IF($K$5=Master!$D$4,SUM(E29:K29),
IF($L$5=Master!$D$4,SUM(E29:L29),
IF($M$5=Master!$D$4,SUM(E29:M29),
IF($N$5=Master!$D$4,SUM(E29:N29),
IF($O$5=Master!$D$4,SUM(E29:O29),
IF($P$5=Master!$D$4,SUM(E29:P29),0))))))))))))</f>
        <v>9166889.4199999999</v>
      </c>
      <c r="V29" s="133"/>
    </row>
    <row r="30" spans="2:22" x14ac:dyDescent="0.2">
      <c r="B30" s="131"/>
      <c r="C30" s="135">
        <v>40504</v>
      </c>
      <c r="D30" s="136" t="s">
        <v>127</v>
      </c>
      <c r="E30" s="137">
        <v>589823.87999999989</v>
      </c>
      <c r="F30" s="137">
        <v>894246.97000000009</v>
      </c>
      <c r="G30" s="137">
        <v>767156.05</v>
      </c>
      <c r="H30" s="137">
        <v>823376.24999999977</v>
      </c>
      <c r="I30" s="137">
        <v>738740.56000000029</v>
      </c>
      <c r="J30" s="137">
        <v>740214.33000000019</v>
      </c>
      <c r="K30" s="137">
        <v>666480.52000000025</v>
      </c>
      <c r="L30" s="137">
        <v>736289.23999999976</v>
      </c>
      <c r="M30" s="137">
        <v>767870.5199999999</v>
      </c>
      <c r="N30" s="137">
        <v>686809.61999999965</v>
      </c>
      <c r="O30" s="137"/>
      <c r="P30" s="137"/>
      <c r="Q30" s="137">
        <f t="shared" si="0"/>
        <v>7411007.9399999995</v>
      </c>
      <c r="R30" s="133"/>
      <c r="S30" s="134"/>
      <c r="T30" s="131"/>
      <c r="U30" s="137">
        <f>IF($E$5=Master!$D$4,E30,
IF($F$5=Master!$D$4,SUM(E30:F30),
IF($G$5=Master!$D$4,SUM(E30:G30),
IF($H$5=Master!$D$4,SUM(E30:H30),
IF($I$5=Master!$D$4,SUM(E30:I30),
IF($J$5=Master!$D$4,SUM(E30:J30),
IF($K$5=Master!$D$4,SUM(E30:K30),
IF($L$5=Master!$D$4,SUM(E30:L30),
IF($M$5=Master!$D$4,SUM(E30:M30),
IF($N$5=Master!$D$4,SUM(E30:N30),
IF($O$5=Master!$D$4,SUM(E30:O30),
IF($P$5=Master!$D$4,SUM(E30:P30),0))))))))))))</f>
        <v>7411007.9399999995</v>
      </c>
      <c r="V30" s="133"/>
    </row>
    <row r="31" spans="2:22" x14ac:dyDescent="0.2">
      <c r="B31" s="131"/>
      <c r="C31" s="135">
        <v>40510</v>
      </c>
      <c r="D31" s="136" t="s">
        <v>40</v>
      </c>
      <c r="E31" s="137">
        <v>123702.43000000001</v>
      </c>
      <c r="F31" s="137">
        <v>4197718.1599999983</v>
      </c>
      <c r="G31" s="137">
        <v>330316.55</v>
      </c>
      <c r="H31" s="137">
        <v>338710.79</v>
      </c>
      <c r="I31" s="137">
        <v>493509.01000000007</v>
      </c>
      <c r="J31" s="137">
        <v>277165.65999999997</v>
      </c>
      <c r="K31" s="137">
        <v>299792.14</v>
      </c>
      <c r="L31" s="137">
        <v>218313.29</v>
      </c>
      <c r="M31" s="137">
        <v>320645.20999999996</v>
      </c>
      <c r="N31" s="137">
        <v>306574.27999999991</v>
      </c>
      <c r="O31" s="137"/>
      <c r="P31" s="137"/>
      <c r="Q31" s="137">
        <f t="shared" si="0"/>
        <v>6906447.5199999977</v>
      </c>
      <c r="R31" s="133"/>
      <c r="S31" s="134"/>
      <c r="T31" s="131"/>
      <c r="U31" s="137">
        <f>IF($E$5=Master!$D$4,E31,
IF($F$5=Master!$D$4,SUM(E31:F31),
IF($G$5=Master!$D$4,SUM(E31:G31),
IF($H$5=Master!$D$4,SUM(E31:H31),
IF($I$5=Master!$D$4,SUM(E31:I31),
IF($J$5=Master!$D$4,SUM(E31:J31),
IF($K$5=Master!$D$4,SUM(E31:K31),
IF($L$5=Master!$D$4,SUM(E31:L31),
IF($M$5=Master!$D$4,SUM(E31:M31),
IF($N$5=Master!$D$4,SUM(E31:N31),
IF($O$5=Master!$D$4,SUM(E31:O31),
IF($P$5=Master!$D$4,SUM(E31:P31),0))))))))))))</f>
        <v>6906447.5199999977</v>
      </c>
      <c r="V31" s="133"/>
    </row>
    <row r="32" spans="2:22" x14ac:dyDescent="0.2">
      <c r="B32" s="131"/>
      <c r="C32" s="135">
        <v>40514</v>
      </c>
      <c r="D32" s="136" t="s">
        <v>41</v>
      </c>
      <c r="E32" s="137">
        <v>20776.07</v>
      </c>
      <c r="F32" s="137">
        <v>41536.310000000005</v>
      </c>
      <c r="G32" s="137">
        <v>38355.720000000008</v>
      </c>
      <c r="H32" s="137">
        <v>36524.240000000005</v>
      </c>
      <c r="I32" s="137">
        <v>36692.17</v>
      </c>
      <c r="J32" s="137">
        <v>39386.44</v>
      </c>
      <c r="K32" s="137">
        <v>34634.980000000003</v>
      </c>
      <c r="L32" s="137">
        <v>41310.120000000003</v>
      </c>
      <c r="M32" s="137">
        <v>39060.870000000003</v>
      </c>
      <c r="N32" s="137">
        <v>43685.82</v>
      </c>
      <c r="O32" s="137"/>
      <c r="P32" s="137"/>
      <c r="Q32" s="137">
        <f t="shared" si="0"/>
        <v>371962.74000000005</v>
      </c>
      <c r="R32" s="133"/>
      <c r="S32" s="134"/>
      <c r="T32" s="131"/>
      <c r="U32" s="137">
        <f>IF($E$5=Master!$D$4,E32,
IF($F$5=Master!$D$4,SUM(E32:F32),
IF($G$5=Master!$D$4,SUM(E32:G32),
IF($H$5=Master!$D$4,SUM(E32:H32),
IF($I$5=Master!$D$4,SUM(E32:I32),
IF($J$5=Master!$D$4,SUM(E32:J32),
IF($K$5=Master!$D$4,SUM(E32:K32),
IF($L$5=Master!$D$4,SUM(E32:L32),
IF($M$5=Master!$D$4,SUM(E32:M32),
IF($N$5=Master!$D$4,SUM(E32:N32),
IF($O$5=Master!$D$4,SUM(E32:O32),
IF($P$5=Master!$D$4,SUM(E32:P32),0))))))))))))</f>
        <v>371962.74000000005</v>
      </c>
      <c r="V32" s="133"/>
    </row>
    <row r="33" spans="2:22" x14ac:dyDescent="0.2">
      <c r="B33" s="131"/>
      <c r="C33" s="135">
        <v>40515</v>
      </c>
      <c r="D33" s="136" t="s">
        <v>42</v>
      </c>
      <c r="E33" s="137">
        <v>130466.26000000002</v>
      </c>
      <c r="F33" s="137">
        <v>77385.67</v>
      </c>
      <c r="G33" s="137">
        <v>69548.869999999981</v>
      </c>
      <c r="H33" s="137">
        <v>67898.00999999998</v>
      </c>
      <c r="I33" s="137">
        <v>62020.709999999992</v>
      </c>
      <c r="J33" s="137">
        <v>80822.909999999974</v>
      </c>
      <c r="K33" s="137">
        <v>78001.200000000012</v>
      </c>
      <c r="L33" s="137">
        <v>60140.62</v>
      </c>
      <c r="M33" s="137">
        <v>82939.840000000026</v>
      </c>
      <c r="N33" s="137">
        <v>79022.930000000008</v>
      </c>
      <c r="O33" s="137"/>
      <c r="P33" s="137"/>
      <c r="Q33" s="137">
        <f t="shared" si="0"/>
        <v>788247.0199999999</v>
      </c>
      <c r="R33" s="133"/>
      <c r="S33" s="134"/>
      <c r="T33" s="131"/>
      <c r="U33" s="137">
        <f>IF($E$5=Master!$D$4,E33,
IF($F$5=Master!$D$4,SUM(E33:F33),
IF($G$5=Master!$D$4,SUM(E33:G33),
IF($H$5=Master!$D$4,SUM(E33:H33),
IF($I$5=Master!$D$4,SUM(E33:I33),
IF($J$5=Master!$D$4,SUM(E33:J33),
IF($K$5=Master!$D$4,SUM(E33:K33),
IF($L$5=Master!$D$4,SUM(E33:L33),
IF($M$5=Master!$D$4,SUM(E33:M33),
IF($N$5=Master!$D$4,SUM(E33:N33),
IF($O$5=Master!$D$4,SUM(E33:O33),
IF($P$5=Master!$D$4,SUM(E33:P33),0))))))))))))</f>
        <v>788247.0199999999</v>
      </c>
      <c r="V33" s="133"/>
    </row>
    <row r="34" spans="2:22" x14ac:dyDescent="0.2">
      <c r="B34" s="131"/>
      <c r="C34" s="135">
        <v>40516</v>
      </c>
      <c r="D34" s="136" t="s">
        <v>43</v>
      </c>
      <c r="E34" s="137">
        <v>36655.230000000003</v>
      </c>
      <c r="F34" s="137">
        <v>49790.649999999994</v>
      </c>
      <c r="G34" s="137">
        <v>49783.13</v>
      </c>
      <c r="H34" s="137">
        <v>47803.849999999991</v>
      </c>
      <c r="I34" s="137">
        <v>50070.479999999996</v>
      </c>
      <c r="J34" s="137">
        <v>54220.39</v>
      </c>
      <c r="K34" s="137">
        <v>46672.93</v>
      </c>
      <c r="L34" s="137">
        <v>43648.569999999992</v>
      </c>
      <c r="M34" s="137">
        <v>50840.870000000017</v>
      </c>
      <c r="N34" s="137">
        <v>49573.239999999983</v>
      </c>
      <c r="O34" s="137"/>
      <c r="P34" s="137"/>
      <c r="Q34" s="137">
        <f t="shared" si="0"/>
        <v>479059.33999999997</v>
      </c>
      <c r="R34" s="133"/>
      <c r="S34" s="134"/>
      <c r="T34" s="131"/>
      <c r="U34" s="137">
        <f>IF($E$5=Master!$D$4,E34,
IF($F$5=Master!$D$4,SUM(E34:F34),
IF($G$5=Master!$D$4,SUM(E34:G34),
IF($H$5=Master!$D$4,SUM(E34:H34),
IF($I$5=Master!$D$4,SUM(E34:I34),
IF($J$5=Master!$D$4,SUM(E34:J34),
IF($K$5=Master!$D$4,SUM(E34:K34),
IF($L$5=Master!$D$4,SUM(E34:L34),
IF($M$5=Master!$D$4,SUM(E34:M34),
IF($N$5=Master!$D$4,SUM(E34:N34),
IF($O$5=Master!$D$4,SUM(E34:O34),
IF($P$5=Master!$D$4,SUM(E34:P34),0))))))))))))</f>
        <v>479059.33999999997</v>
      </c>
      <c r="V34" s="133"/>
    </row>
    <row r="35" spans="2:22" x14ac:dyDescent="0.2">
      <c r="B35" s="131"/>
      <c r="C35" s="135">
        <v>40601</v>
      </c>
      <c r="D35" s="136" t="s">
        <v>46</v>
      </c>
      <c r="E35" s="137">
        <v>765127.1599999998</v>
      </c>
      <c r="F35" s="137">
        <v>1826494.5799999994</v>
      </c>
      <c r="G35" s="137">
        <v>1681855.8100000003</v>
      </c>
      <c r="H35" s="137">
        <v>1681181.9200000009</v>
      </c>
      <c r="I35" s="137">
        <v>1664036.01</v>
      </c>
      <c r="J35" s="137">
        <v>1637760.19</v>
      </c>
      <c r="K35" s="137">
        <v>1406730.41</v>
      </c>
      <c r="L35" s="137">
        <v>1419253.1200000006</v>
      </c>
      <c r="M35" s="137">
        <v>1562067.2999999996</v>
      </c>
      <c r="N35" s="137">
        <v>1470405.56</v>
      </c>
      <c r="O35" s="137"/>
      <c r="P35" s="137"/>
      <c r="Q35" s="137">
        <f t="shared" si="0"/>
        <v>15114912.060000001</v>
      </c>
      <c r="R35" s="133"/>
      <c r="S35" s="134"/>
      <c r="T35" s="131"/>
      <c r="U35" s="137">
        <f>IF($E$5=Master!$D$4,E35,
IF($F$5=Master!$D$4,SUM(E35:F35),
IF($G$5=Master!$D$4,SUM(E35:G35),
IF($H$5=Master!$D$4,SUM(E35:H35),
IF($I$5=Master!$D$4,SUM(E35:I35),
IF($J$5=Master!$D$4,SUM(E35:J35),
IF($K$5=Master!$D$4,SUM(E35:K35),
IF($L$5=Master!$D$4,SUM(E35:L35),
IF($M$5=Master!$D$4,SUM(E35:M35),
IF($N$5=Master!$D$4,SUM(E35:N35),
IF($O$5=Master!$D$4,SUM(E35:O35),
IF($P$5=Master!$D$4,SUM(E35:P35),0))))))))))))</f>
        <v>15114912.060000001</v>
      </c>
      <c r="V35" s="133"/>
    </row>
    <row r="36" spans="2:22" x14ac:dyDescent="0.2">
      <c r="B36" s="131"/>
      <c r="C36" s="135">
        <v>40603</v>
      </c>
      <c r="D36" s="136" t="s">
        <v>47</v>
      </c>
      <c r="E36" s="137">
        <v>9843.02</v>
      </c>
      <c r="F36" s="137">
        <v>23660.059999999998</v>
      </c>
      <c r="G36" s="137">
        <v>23501.889999999996</v>
      </c>
      <c r="H36" s="137">
        <v>24772.440000000002</v>
      </c>
      <c r="I36" s="137">
        <v>25624.04</v>
      </c>
      <c r="J36" s="137">
        <v>34379.299999999988</v>
      </c>
      <c r="K36" s="137">
        <v>21872.5</v>
      </c>
      <c r="L36" s="137">
        <v>22306.81</v>
      </c>
      <c r="M36" s="137">
        <v>325204.53999999992</v>
      </c>
      <c r="N36" s="137">
        <v>29919.820000000003</v>
      </c>
      <c r="O36" s="137"/>
      <c r="P36" s="137"/>
      <c r="Q36" s="137">
        <f t="shared" si="0"/>
        <v>541084.41999999993</v>
      </c>
      <c r="R36" s="133"/>
      <c r="S36" s="134"/>
      <c r="T36" s="131"/>
      <c r="U36" s="137">
        <f>IF($E$5=Master!$D$4,E36,
IF($F$5=Master!$D$4,SUM(E36:F36),
IF($G$5=Master!$D$4,SUM(E36:G36),
IF($H$5=Master!$D$4,SUM(E36:H36),
IF($I$5=Master!$D$4,SUM(E36:I36),
IF($J$5=Master!$D$4,SUM(E36:J36),
IF($K$5=Master!$D$4,SUM(E36:K36),
IF($L$5=Master!$D$4,SUM(E36:L36),
IF($M$5=Master!$D$4,SUM(E36:M36),
IF($N$5=Master!$D$4,SUM(E36:N36),
IF($O$5=Master!$D$4,SUM(E36:O36),
IF($P$5=Master!$D$4,SUM(E36:P36),0))))))))))))</f>
        <v>541084.41999999993</v>
      </c>
      <c r="V36" s="133"/>
    </row>
    <row r="37" spans="2:22" x14ac:dyDescent="0.2">
      <c r="B37" s="131"/>
      <c r="C37" s="135">
        <v>40701</v>
      </c>
      <c r="D37" s="136" t="s">
        <v>132</v>
      </c>
      <c r="E37" s="137">
        <v>16115228.260000004</v>
      </c>
      <c r="F37" s="137">
        <v>23430020.390000004</v>
      </c>
      <c r="G37" s="137">
        <v>27458310.559999995</v>
      </c>
      <c r="H37" s="137">
        <v>24542454.370000023</v>
      </c>
      <c r="I37" s="137">
        <v>27216199.639999997</v>
      </c>
      <c r="J37" s="137">
        <v>27018793.189999983</v>
      </c>
      <c r="K37" s="137">
        <v>26810399.239999998</v>
      </c>
      <c r="L37" s="137">
        <v>22643722.729999982</v>
      </c>
      <c r="M37" s="137">
        <v>28750025.20999999</v>
      </c>
      <c r="N37" s="137">
        <v>22347895.350000009</v>
      </c>
      <c r="O37" s="137"/>
      <c r="P37" s="137"/>
      <c r="Q37" s="137">
        <f t="shared" si="0"/>
        <v>246333048.94</v>
      </c>
      <c r="R37" s="133"/>
      <c r="S37" s="134"/>
      <c r="T37" s="131"/>
      <c r="U37" s="137">
        <f>IF($E$5=Master!$D$4,E37,
IF($F$5=Master!$D$4,SUM(E37:F37),
IF($G$5=Master!$D$4,SUM(E37:G37),
IF($H$5=Master!$D$4,SUM(E37:H37),
IF($I$5=Master!$D$4,SUM(E37:I37),
IF($J$5=Master!$D$4,SUM(E37:J37),
IF($K$5=Master!$D$4,SUM(E37:K37),
IF($L$5=Master!$D$4,SUM(E37:L37),
IF($M$5=Master!$D$4,SUM(E37:M37),
IF($N$5=Master!$D$4,SUM(E37:N37),
IF($O$5=Master!$D$4,SUM(E37:O37),
IF($P$5=Master!$D$4,SUM(E37:P37),0))))))))))))</f>
        <v>246333048.94</v>
      </c>
      <c r="V37" s="133"/>
    </row>
    <row r="38" spans="2:22" x14ac:dyDescent="0.2">
      <c r="B38" s="131"/>
      <c r="C38" s="135">
        <v>40704</v>
      </c>
      <c r="D38" s="136" t="s">
        <v>48</v>
      </c>
      <c r="E38" s="137">
        <v>69856.810000000012</v>
      </c>
      <c r="F38" s="137">
        <v>205570.09000000003</v>
      </c>
      <c r="G38" s="137">
        <v>146126.17000000001</v>
      </c>
      <c r="H38" s="137">
        <v>184399.65000000002</v>
      </c>
      <c r="I38" s="137">
        <v>144919.43000000002</v>
      </c>
      <c r="J38" s="137">
        <v>131146.21</v>
      </c>
      <c r="K38" s="137">
        <v>104775.31999999999</v>
      </c>
      <c r="L38" s="137">
        <v>80606.979999999967</v>
      </c>
      <c r="M38" s="137">
        <v>94966.629999999976</v>
      </c>
      <c r="N38" s="137">
        <v>84008.699999999983</v>
      </c>
      <c r="O38" s="137"/>
      <c r="P38" s="137"/>
      <c r="Q38" s="137">
        <f t="shared" si="0"/>
        <v>1246375.9899999998</v>
      </c>
      <c r="R38" s="133"/>
      <c r="S38" s="134"/>
      <c r="T38" s="131"/>
      <c r="U38" s="137">
        <f>IF($E$5=Master!$D$4,E38,
IF($F$5=Master!$D$4,SUM(E38:F38),
IF($G$5=Master!$D$4,SUM(E38:G38),
IF($H$5=Master!$D$4,SUM(E38:H38),
IF($I$5=Master!$D$4,SUM(E38:I38),
IF($J$5=Master!$D$4,SUM(E38:J38),
IF($K$5=Master!$D$4,SUM(E38:K38),
IF($L$5=Master!$D$4,SUM(E38:L38),
IF($M$5=Master!$D$4,SUM(E38:M38),
IF($N$5=Master!$D$4,SUM(E38:N38),
IF($O$5=Master!$D$4,SUM(E38:O38),
IF($P$5=Master!$D$4,SUM(E38:P38),0))))))))))))</f>
        <v>1246375.9899999998</v>
      </c>
      <c r="V38" s="133"/>
    </row>
    <row r="39" spans="2:22" x14ac:dyDescent="0.2">
      <c r="B39" s="131"/>
      <c r="C39" s="135">
        <v>40705</v>
      </c>
      <c r="D39" s="136" t="s">
        <v>49</v>
      </c>
      <c r="E39" s="137">
        <v>58808.619999999995</v>
      </c>
      <c r="F39" s="137">
        <v>76783.050000000017</v>
      </c>
      <c r="G39" s="137">
        <v>100116.23</v>
      </c>
      <c r="H39" s="137">
        <v>111686.39000000001</v>
      </c>
      <c r="I39" s="137">
        <v>70174.549999999988</v>
      </c>
      <c r="J39" s="137">
        <v>72971.839999999982</v>
      </c>
      <c r="K39" s="137">
        <v>163313.47</v>
      </c>
      <c r="L39" s="137">
        <v>71313.820000000007</v>
      </c>
      <c r="M39" s="137">
        <v>109050.83</v>
      </c>
      <c r="N39" s="137">
        <v>215133.99000000005</v>
      </c>
      <c r="O39" s="137"/>
      <c r="P39" s="137"/>
      <c r="Q39" s="137">
        <f t="shared" si="0"/>
        <v>1049352.79</v>
      </c>
      <c r="R39" s="133"/>
      <c r="S39" s="134"/>
      <c r="T39" s="131"/>
      <c r="U39" s="137">
        <f>IF($E$5=Master!$D$4,E39,
IF($F$5=Master!$D$4,SUM(E39:F39),
IF($G$5=Master!$D$4,SUM(E39:G39),
IF($H$5=Master!$D$4,SUM(E39:H39),
IF($I$5=Master!$D$4,SUM(E39:I39),
IF($J$5=Master!$D$4,SUM(E39:J39),
IF($K$5=Master!$D$4,SUM(E39:K39),
IF($L$5=Master!$D$4,SUM(E39:L39),
IF($M$5=Master!$D$4,SUM(E39:M39),
IF($N$5=Master!$D$4,SUM(E39:N39),
IF($O$5=Master!$D$4,SUM(E39:O39),
IF($P$5=Master!$D$4,SUM(E39:P39),0))))))))))))</f>
        <v>1049352.79</v>
      </c>
      <c r="V39" s="133"/>
    </row>
    <row r="40" spans="2:22" x14ac:dyDescent="0.2">
      <c r="B40" s="131"/>
      <c r="C40" s="135">
        <v>40709</v>
      </c>
      <c r="D40" s="136" t="s">
        <v>50</v>
      </c>
      <c r="E40" s="137">
        <v>34796.109999999993</v>
      </c>
      <c r="F40" s="137">
        <v>61640.65</v>
      </c>
      <c r="G40" s="137">
        <v>44196.05000000001</v>
      </c>
      <c r="H40" s="137">
        <v>65649.25</v>
      </c>
      <c r="I40" s="137">
        <v>90848.49000000002</v>
      </c>
      <c r="J40" s="137">
        <v>46370.270000000004</v>
      </c>
      <c r="K40" s="137">
        <v>58986.98000000001</v>
      </c>
      <c r="L40" s="137">
        <v>40733.619999999995</v>
      </c>
      <c r="M40" s="137">
        <v>57898.640000000007</v>
      </c>
      <c r="N40" s="137">
        <v>86332.869999999981</v>
      </c>
      <c r="O40" s="137"/>
      <c r="P40" s="137"/>
      <c r="Q40" s="137">
        <f t="shared" si="0"/>
        <v>587452.93000000005</v>
      </c>
      <c r="R40" s="133"/>
      <c r="S40" s="134"/>
      <c r="T40" s="131"/>
      <c r="U40" s="137">
        <f>IF($E$5=Master!$D$4,E40,
IF($F$5=Master!$D$4,SUM(E40:F40),
IF($G$5=Master!$D$4,SUM(E40:G40),
IF($H$5=Master!$D$4,SUM(E40:H40),
IF($I$5=Master!$D$4,SUM(E40:I40),
IF($J$5=Master!$D$4,SUM(E40:J40),
IF($K$5=Master!$D$4,SUM(E40:K40),
IF($L$5=Master!$D$4,SUM(E40:L40),
IF($M$5=Master!$D$4,SUM(E40:M40),
IF($N$5=Master!$D$4,SUM(E40:N40),
IF($O$5=Master!$D$4,SUM(E40:O40),
IF($P$5=Master!$D$4,SUM(E40:P40),0))))))))))))</f>
        <v>587452.93000000005</v>
      </c>
      <c r="V40" s="133"/>
    </row>
    <row r="41" spans="2:22" x14ac:dyDescent="0.2">
      <c r="B41" s="131"/>
      <c r="C41" s="135">
        <v>40710</v>
      </c>
      <c r="D41" s="136" t="s">
        <v>51</v>
      </c>
      <c r="E41" s="137">
        <v>18957.039999999997</v>
      </c>
      <c r="F41" s="137">
        <v>28061.670000000006</v>
      </c>
      <c r="G41" s="137">
        <v>26494.12</v>
      </c>
      <c r="H41" s="137">
        <v>28701.880000000005</v>
      </c>
      <c r="I41" s="137">
        <v>29591.579999999998</v>
      </c>
      <c r="J41" s="137">
        <v>23623.659999999996</v>
      </c>
      <c r="K41" s="137">
        <v>42650.420000000006</v>
      </c>
      <c r="L41" s="137">
        <v>22491.200000000001</v>
      </c>
      <c r="M41" s="137">
        <v>30615.619999999995</v>
      </c>
      <c r="N41" s="137">
        <v>29102.18</v>
      </c>
      <c r="O41" s="137"/>
      <c r="P41" s="137"/>
      <c r="Q41" s="137">
        <f t="shared" si="0"/>
        <v>280289.37000000005</v>
      </c>
      <c r="R41" s="133"/>
      <c r="S41" s="134"/>
      <c r="T41" s="131"/>
      <c r="U41" s="137">
        <f>IF($E$5=Master!$D$4,E41,
IF($F$5=Master!$D$4,SUM(E41:F41),
IF($G$5=Master!$D$4,SUM(E41:G41),
IF($H$5=Master!$D$4,SUM(E41:H41),
IF($I$5=Master!$D$4,SUM(E41:I41),
IF($J$5=Master!$D$4,SUM(E41:J41),
IF($K$5=Master!$D$4,SUM(E41:K41),
IF($L$5=Master!$D$4,SUM(E41:L41),
IF($M$5=Master!$D$4,SUM(E41:M41),
IF($N$5=Master!$D$4,SUM(E41:N41),
IF($O$5=Master!$D$4,SUM(E41:O41),
IF($P$5=Master!$D$4,SUM(E41:P41),0))))))))))))</f>
        <v>280289.37000000005</v>
      </c>
      <c r="V41" s="133"/>
    </row>
    <row r="42" spans="2:22" x14ac:dyDescent="0.2">
      <c r="B42" s="131"/>
      <c r="C42" s="135">
        <v>40801</v>
      </c>
      <c r="D42" s="136" t="s">
        <v>54</v>
      </c>
      <c r="E42" s="137">
        <v>804155.34999999986</v>
      </c>
      <c r="F42" s="137">
        <v>1355520.7599999991</v>
      </c>
      <c r="G42" s="137">
        <v>1747516.1799999997</v>
      </c>
      <c r="H42" s="137">
        <v>1839242.2400000005</v>
      </c>
      <c r="I42" s="137">
        <v>1105184.0799999996</v>
      </c>
      <c r="J42" s="137">
        <v>1934613.6599999983</v>
      </c>
      <c r="K42" s="137">
        <v>2224208.7399999993</v>
      </c>
      <c r="L42" s="137">
        <v>1354198.3499999994</v>
      </c>
      <c r="M42" s="137">
        <v>1483310.6899999995</v>
      </c>
      <c r="N42" s="137">
        <v>1828127.3900000004</v>
      </c>
      <c r="O42" s="137"/>
      <c r="P42" s="137"/>
      <c r="Q42" s="137">
        <f t="shared" si="0"/>
        <v>15676077.439999998</v>
      </c>
      <c r="R42" s="133"/>
      <c r="S42" s="134"/>
      <c r="T42" s="131"/>
      <c r="U42" s="137">
        <f>IF($E$5=Master!$D$4,E42,
IF($F$5=Master!$D$4,SUM(E42:F42),
IF($G$5=Master!$D$4,SUM(E42:G42),
IF($H$5=Master!$D$4,SUM(E42:H42),
IF($I$5=Master!$D$4,SUM(E42:I42),
IF($J$5=Master!$D$4,SUM(E42:J42),
IF($K$5=Master!$D$4,SUM(E42:K42),
IF($L$5=Master!$D$4,SUM(E42:L42),
IF($M$5=Master!$D$4,SUM(E42:M42),
IF($N$5=Master!$D$4,SUM(E42:N42),
IF($O$5=Master!$D$4,SUM(E42:O42),
IF($P$5=Master!$D$4,SUM(E42:P42),0))))))))))))</f>
        <v>15676077.439999998</v>
      </c>
      <c r="V42" s="133"/>
    </row>
    <row r="43" spans="2:22" x14ac:dyDescent="0.2">
      <c r="B43" s="131"/>
      <c r="C43" s="135">
        <v>40802</v>
      </c>
      <c r="D43" s="136" t="s">
        <v>52</v>
      </c>
      <c r="E43" s="137">
        <v>158558.65</v>
      </c>
      <c r="F43" s="137">
        <v>172357.82</v>
      </c>
      <c r="G43" s="137">
        <v>181090.99</v>
      </c>
      <c r="H43" s="137">
        <v>169324.25999999995</v>
      </c>
      <c r="I43" s="137">
        <v>171812.51</v>
      </c>
      <c r="J43" s="137">
        <v>196570.50000000006</v>
      </c>
      <c r="K43" s="137">
        <v>185987.31</v>
      </c>
      <c r="L43" s="137">
        <v>160744.45000000001</v>
      </c>
      <c r="M43" s="137">
        <v>181291.43999999997</v>
      </c>
      <c r="N43" s="137">
        <v>172597.93999999994</v>
      </c>
      <c r="O43" s="137"/>
      <c r="P43" s="137"/>
      <c r="Q43" s="137">
        <f t="shared" si="0"/>
        <v>1750335.8699999999</v>
      </c>
      <c r="R43" s="133"/>
      <c r="S43" s="134"/>
      <c r="T43" s="131"/>
      <c r="U43" s="137">
        <f>IF($E$5=Master!$D$4,E43,
IF($F$5=Master!$D$4,SUM(E43:F43),
IF($G$5=Master!$D$4,SUM(E43:G43),
IF($H$5=Master!$D$4,SUM(E43:H43),
IF($I$5=Master!$D$4,SUM(E43:I43),
IF($J$5=Master!$D$4,SUM(E43:J43),
IF($K$5=Master!$D$4,SUM(E43:K43),
IF($L$5=Master!$D$4,SUM(E43:L43),
IF($M$5=Master!$D$4,SUM(E43:M43),
IF($N$5=Master!$D$4,SUM(E43:N43),
IF($O$5=Master!$D$4,SUM(E43:O43),
IF($P$5=Master!$D$4,SUM(E43:P43),0))))))))))))</f>
        <v>1750335.8699999999</v>
      </c>
      <c r="V43" s="133"/>
    </row>
    <row r="44" spans="2:22" x14ac:dyDescent="0.2">
      <c r="B44" s="131"/>
      <c r="C44" s="135">
        <v>40817</v>
      </c>
      <c r="D44" s="136" t="s">
        <v>53</v>
      </c>
      <c r="E44" s="137">
        <v>36899.640000000007</v>
      </c>
      <c r="F44" s="137">
        <v>42853.530000000006</v>
      </c>
      <c r="G44" s="137">
        <v>45643.069999999992</v>
      </c>
      <c r="H44" s="137">
        <v>44673.72</v>
      </c>
      <c r="I44" s="137">
        <v>41888.080000000009</v>
      </c>
      <c r="J44" s="137">
        <v>48675.560000000005</v>
      </c>
      <c r="K44" s="137">
        <v>46317.069999999985</v>
      </c>
      <c r="L44" s="137">
        <v>39992.419999999984</v>
      </c>
      <c r="M44" s="137">
        <v>40374.739999999991</v>
      </c>
      <c r="N44" s="137">
        <v>41934.629999999997</v>
      </c>
      <c r="O44" s="137"/>
      <c r="P44" s="137"/>
      <c r="Q44" s="137">
        <f t="shared" si="0"/>
        <v>429252.46</v>
      </c>
      <c r="R44" s="133"/>
      <c r="S44" s="134"/>
      <c r="T44" s="131"/>
      <c r="U44" s="137">
        <f>IF($E$5=Master!$D$4,E44,
IF($F$5=Master!$D$4,SUM(E44:F44),
IF($G$5=Master!$D$4,SUM(E44:G44),
IF($H$5=Master!$D$4,SUM(E44:H44),
IF($I$5=Master!$D$4,SUM(E44:I44),
IF($J$5=Master!$D$4,SUM(E44:J44),
IF($K$5=Master!$D$4,SUM(E44:K44),
IF($L$5=Master!$D$4,SUM(E44:L44),
IF($M$5=Master!$D$4,SUM(E44:M44),
IF($N$5=Master!$D$4,SUM(E44:N44),
IF($O$5=Master!$D$4,SUM(E44:O44),
IF($P$5=Master!$D$4,SUM(E44:P44),0))))))))))))</f>
        <v>429252.46</v>
      </c>
      <c r="V44" s="133"/>
    </row>
    <row r="45" spans="2:22" x14ac:dyDescent="0.2">
      <c r="B45" s="131"/>
      <c r="C45" s="135">
        <v>40901</v>
      </c>
      <c r="D45" s="136" t="s">
        <v>133</v>
      </c>
      <c r="E45" s="137">
        <v>161877.13</v>
      </c>
      <c r="F45" s="137">
        <v>285118.19</v>
      </c>
      <c r="G45" s="137">
        <v>354443.50000000012</v>
      </c>
      <c r="H45" s="137">
        <v>1818789.5899999999</v>
      </c>
      <c r="I45" s="137">
        <v>260204.86999999997</v>
      </c>
      <c r="J45" s="137">
        <v>242313.37000000017</v>
      </c>
      <c r="K45" s="137">
        <v>400288.24</v>
      </c>
      <c r="L45" s="137">
        <v>213068.84000000003</v>
      </c>
      <c r="M45" s="137">
        <v>326997.95000000013</v>
      </c>
      <c r="N45" s="137">
        <v>452543.93000000005</v>
      </c>
      <c r="O45" s="137"/>
      <c r="P45" s="137"/>
      <c r="Q45" s="137">
        <f t="shared" si="0"/>
        <v>4515645.6100000003</v>
      </c>
      <c r="R45" s="133"/>
      <c r="S45" s="134"/>
      <c r="T45" s="131"/>
      <c r="U45" s="137">
        <f>IF($E$5=Master!$D$4,E45,
IF($F$5=Master!$D$4,SUM(E45:F45),
IF($G$5=Master!$D$4,SUM(E45:G45),
IF($H$5=Master!$D$4,SUM(E45:H45),
IF($I$5=Master!$D$4,SUM(E45:I45),
IF($J$5=Master!$D$4,SUM(E45:J45),
IF($K$5=Master!$D$4,SUM(E45:K45),
IF($L$5=Master!$D$4,SUM(E45:L45),
IF($M$5=Master!$D$4,SUM(E45:M45),
IF($N$5=Master!$D$4,SUM(E45:N45),
IF($O$5=Master!$D$4,SUM(E45:O45),
IF($P$5=Master!$D$4,SUM(E45:P45),0))))))))))))</f>
        <v>4515645.6100000003</v>
      </c>
      <c r="V45" s="133"/>
    </row>
    <row r="46" spans="2:22" x14ac:dyDescent="0.2">
      <c r="B46" s="131"/>
      <c r="C46" s="135">
        <v>40903</v>
      </c>
      <c r="D46" s="136" t="s">
        <v>71</v>
      </c>
      <c r="E46" s="137">
        <v>634432.55999999994</v>
      </c>
      <c r="F46" s="137">
        <v>3179538.4700000007</v>
      </c>
      <c r="G46" s="137">
        <v>11474716.820000004</v>
      </c>
      <c r="H46" s="137">
        <v>10708616.690000001</v>
      </c>
      <c r="I46" s="137">
        <v>4210493.43</v>
      </c>
      <c r="J46" s="137">
        <v>6653870.0600000005</v>
      </c>
      <c r="K46" s="137">
        <v>10640263.729999999</v>
      </c>
      <c r="L46" s="137">
        <v>5647604.3799999999</v>
      </c>
      <c r="M46" s="137">
        <v>14814853.6</v>
      </c>
      <c r="N46" s="137">
        <v>14385359.93</v>
      </c>
      <c r="O46" s="137"/>
      <c r="P46" s="137"/>
      <c r="Q46" s="137">
        <f t="shared" si="0"/>
        <v>82349749.670000017</v>
      </c>
      <c r="R46" s="133"/>
      <c r="S46" s="134"/>
      <c r="T46" s="131"/>
      <c r="U46" s="137">
        <f>IF($E$5=Master!$D$4,E46,
IF($F$5=Master!$D$4,SUM(E46:F46),
IF($G$5=Master!$D$4,SUM(E46:G46),
IF($H$5=Master!$D$4,SUM(E46:H46),
IF($I$5=Master!$D$4,SUM(E46:I46),
IF($J$5=Master!$D$4,SUM(E46:J46),
IF($K$5=Master!$D$4,SUM(E46:K46),
IF($L$5=Master!$D$4,SUM(E46:L46),
IF($M$5=Master!$D$4,SUM(E46:M46),
IF($N$5=Master!$D$4,SUM(E46:N46),
IF($O$5=Master!$D$4,SUM(E46:O46),
IF($P$5=Master!$D$4,SUM(E46:P46),0))))))))))))</f>
        <v>82349749.670000017</v>
      </c>
      <c r="V46" s="133"/>
    </row>
    <row r="47" spans="2:22" x14ac:dyDescent="0.2">
      <c r="B47" s="131"/>
      <c r="C47" s="135">
        <v>40904</v>
      </c>
      <c r="D47" s="136" t="s">
        <v>55</v>
      </c>
      <c r="E47" s="137">
        <v>48668.450000000004</v>
      </c>
      <c r="F47" s="137">
        <v>76365.06</v>
      </c>
      <c r="G47" s="137">
        <v>71914.690000000017</v>
      </c>
      <c r="H47" s="137">
        <v>90184.24</v>
      </c>
      <c r="I47" s="137">
        <v>72188.73000000001</v>
      </c>
      <c r="J47" s="137">
        <v>73927.10000000002</v>
      </c>
      <c r="K47" s="137">
        <v>84685.599999999991</v>
      </c>
      <c r="L47" s="137">
        <v>54107.219999999994</v>
      </c>
      <c r="M47" s="137">
        <v>98680.459999999992</v>
      </c>
      <c r="N47" s="137">
        <v>71188.789999999979</v>
      </c>
      <c r="O47" s="137"/>
      <c r="P47" s="137"/>
      <c r="Q47" s="137">
        <f t="shared" si="0"/>
        <v>741910.34000000008</v>
      </c>
      <c r="R47" s="133"/>
      <c r="S47" s="134"/>
      <c r="T47" s="131"/>
      <c r="U47" s="137">
        <f>IF($E$5=Master!$D$4,E47,
IF($F$5=Master!$D$4,SUM(E47:F47),
IF($G$5=Master!$D$4,SUM(E47:G47),
IF($H$5=Master!$D$4,SUM(E47:H47),
IF($I$5=Master!$D$4,SUM(E47:I47),
IF($J$5=Master!$D$4,SUM(E47:J47),
IF($K$5=Master!$D$4,SUM(E47:K47),
IF($L$5=Master!$D$4,SUM(E47:L47),
IF($M$5=Master!$D$4,SUM(E47:M47),
IF($N$5=Master!$D$4,SUM(E47:N47),
IF($O$5=Master!$D$4,SUM(E47:O47),
IF($P$5=Master!$D$4,SUM(E47:P47),0))))))))))))</f>
        <v>741910.34000000008</v>
      </c>
      <c r="V47" s="133"/>
    </row>
    <row r="48" spans="2:22" x14ac:dyDescent="0.2">
      <c r="B48" s="131"/>
      <c r="C48" s="135">
        <v>40911</v>
      </c>
      <c r="D48" s="136" t="s">
        <v>56</v>
      </c>
      <c r="E48" s="137">
        <v>40122.270000000004</v>
      </c>
      <c r="F48" s="137">
        <v>62823.839999999989</v>
      </c>
      <c r="G48" s="137">
        <v>67045.84</v>
      </c>
      <c r="H48" s="137">
        <v>56049.919999999991</v>
      </c>
      <c r="I48" s="137">
        <v>57086.73</v>
      </c>
      <c r="J48" s="137">
        <v>46649.369999999988</v>
      </c>
      <c r="K48" s="137">
        <v>67790.34</v>
      </c>
      <c r="L48" s="137">
        <v>57565.320000000007</v>
      </c>
      <c r="M48" s="137">
        <v>70695.570000000007</v>
      </c>
      <c r="N48" s="137">
        <v>67074.710000000021</v>
      </c>
      <c r="O48" s="137"/>
      <c r="P48" s="137"/>
      <c r="Q48" s="137">
        <f t="shared" si="0"/>
        <v>592903.90999999992</v>
      </c>
      <c r="R48" s="133"/>
      <c r="S48" s="134"/>
      <c r="T48" s="131"/>
      <c r="U48" s="137">
        <f>IF($E$5=Master!$D$4,E48,
IF($F$5=Master!$D$4,SUM(E48:F48),
IF($G$5=Master!$D$4,SUM(E48:G48),
IF($H$5=Master!$D$4,SUM(E48:H48),
IF($I$5=Master!$D$4,SUM(E48:I48),
IF($J$5=Master!$D$4,SUM(E48:J48),
IF($K$5=Master!$D$4,SUM(E48:K48),
IF($L$5=Master!$D$4,SUM(E48:L48),
IF($M$5=Master!$D$4,SUM(E48:M48),
IF($N$5=Master!$D$4,SUM(E48:N48),
IF($O$5=Master!$D$4,SUM(E48:O48),
IF($P$5=Master!$D$4,SUM(E48:P48),0))))))))))))</f>
        <v>592903.90999999992</v>
      </c>
      <c r="V48" s="133"/>
    </row>
    <row r="49" spans="2:22" x14ac:dyDescent="0.2">
      <c r="B49" s="131"/>
      <c r="C49" s="135">
        <v>40913</v>
      </c>
      <c r="D49" s="136" t="s">
        <v>58</v>
      </c>
      <c r="E49" s="137">
        <v>24205.240000000005</v>
      </c>
      <c r="F49" s="137">
        <v>37968.480000000003</v>
      </c>
      <c r="G49" s="137">
        <v>51083.02</v>
      </c>
      <c r="H49" s="137">
        <v>35667.399999999994</v>
      </c>
      <c r="I49" s="137">
        <v>37485.870000000003</v>
      </c>
      <c r="J49" s="137">
        <v>74558.499999999971</v>
      </c>
      <c r="K49" s="137">
        <v>66193.789999999979</v>
      </c>
      <c r="L49" s="137">
        <v>31542.259999999995</v>
      </c>
      <c r="M49" s="137">
        <v>40794.020000000004</v>
      </c>
      <c r="N49" s="137">
        <v>47863.19</v>
      </c>
      <c r="O49" s="137"/>
      <c r="P49" s="137"/>
      <c r="Q49" s="137">
        <f t="shared" si="0"/>
        <v>447361.76999999996</v>
      </c>
      <c r="R49" s="133"/>
      <c r="S49" s="134"/>
      <c r="T49" s="131"/>
      <c r="U49" s="137">
        <f>IF($E$5=Master!$D$4,E49,
IF($F$5=Master!$D$4,SUM(E49:F49),
IF($G$5=Master!$D$4,SUM(E49:G49),
IF($H$5=Master!$D$4,SUM(E49:H49),
IF($I$5=Master!$D$4,SUM(E49:I49),
IF($J$5=Master!$D$4,SUM(E49:J49),
IF($K$5=Master!$D$4,SUM(E49:K49),
IF($L$5=Master!$D$4,SUM(E49:L49),
IF($M$5=Master!$D$4,SUM(E49:M49),
IF($N$5=Master!$D$4,SUM(E49:N49),
IF($O$5=Master!$D$4,SUM(E49:O49),
IF($P$5=Master!$D$4,SUM(E49:P49),0))))))))))))</f>
        <v>447361.76999999996</v>
      </c>
      <c r="V49" s="133"/>
    </row>
    <row r="50" spans="2:22" x14ac:dyDescent="0.2">
      <c r="B50" s="131"/>
      <c r="C50" s="135">
        <v>41001</v>
      </c>
      <c r="D50" s="136" t="s">
        <v>130</v>
      </c>
      <c r="E50" s="137">
        <v>236358.74000000002</v>
      </c>
      <c r="F50" s="137">
        <v>341602.74</v>
      </c>
      <c r="G50" s="137">
        <v>308585.45999999996</v>
      </c>
      <c r="H50" s="137">
        <v>374155.77</v>
      </c>
      <c r="I50" s="137">
        <v>281572.86</v>
      </c>
      <c r="J50" s="137">
        <v>333485.61000000004</v>
      </c>
      <c r="K50" s="137">
        <v>288250.33000000007</v>
      </c>
      <c r="L50" s="137">
        <v>192887.13999999996</v>
      </c>
      <c r="M50" s="137">
        <v>156136.98000000001</v>
      </c>
      <c r="N50" s="137">
        <v>224148.7</v>
      </c>
      <c r="O50" s="137"/>
      <c r="P50" s="137"/>
      <c r="Q50" s="137">
        <f t="shared" si="0"/>
        <v>2737184.33</v>
      </c>
      <c r="R50" s="133"/>
      <c r="S50" s="134"/>
      <c r="T50" s="131"/>
      <c r="U50" s="137">
        <f>IF($E$5=Master!$D$4,E50,
IF($F$5=Master!$D$4,SUM(E50:F50),
IF($G$5=Master!$D$4,SUM(E50:G50),
IF($H$5=Master!$D$4,SUM(E50:H50),
IF($I$5=Master!$D$4,SUM(E50:I50),
IF($J$5=Master!$D$4,SUM(E50:J50),
IF($K$5=Master!$D$4,SUM(E50:K50),
IF($L$5=Master!$D$4,SUM(E50:L50),
IF($M$5=Master!$D$4,SUM(E50:M50),
IF($N$5=Master!$D$4,SUM(E50:N50),
IF($O$5=Master!$D$4,SUM(E50:O50),
IF($P$5=Master!$D$4,SUM(E50:P50),0))))))))))))</f>
        <v>2737184.33</v>
      </c>
      <c r="V50" s="133"/>
    </row>
    <row r="51" spans="2:22" x14ac:dyDescent="0.2">
      <c r="B51" s="131"/>
      <c r="C51" s="135">
        <v>41002</v>
      </c>
      <c r="D51" s="136" t="s">
        <v>59</v>
      </c>
      <c r="E51" s="137">
        <v>64858.540000000008</v>
      </c>
      <c r="F51" s="137">
        <v>87217.150000000009</v>
      </c>
      <c r="G51" s="137">
        <v>94879.64999999998</v>
      </c>
      <c r="H51" s="137">
        <v>95038.489999999976</v>
      </c>
      <c r="I51" s="137">
        <v>141972.5</v>
      </c>
      <c r="J51" s="137">
        <v>111276.03</v>
      </c>
      <c r="K51" s="137">
        <v>104407.10000000003</v>
      </c>
      <c r="L51" s="137">
        <v>88092.47</v>
      </c>
      <c r="M51" s="137">
        <v>139495.98000000001</v>
      </c>
      <c r="N51" s="137">
        <v>128630.42</v>
      </c>
      <c r="O51" s="137"/>
      <c r="P51" s="137"/>
      <c r="Q51" s="137">
        <f t="shared" si="0"/>
        <v>1055868.3299999998</v>
      </c>
      <c r="R51" s="133"/>
      <c r="S51" s="134"/>
      <c r="T51" s="131"/>
      <c r="U51" s="137">
        <f>IF($E$5=Master!$D$4,E51,
IF($F$5=Master!$D$4,SUM(E51:F51),
IF($G$5=Master!$D$4,SUM(E51:G51),
IF($H$5=Master!$D$4,SUM(E51:H51),
IF($I$5=Master!$D$4,SUM(E51:I51),
IF($J$5=Master!$D$4,SUM(E51:J51),
IF($K$5=Master!$D$4,SUM(E51:K51),
IF($L$5=Master!$D$4,SUM(E51:L51),
IF($M$5=Master!$D$4,SUM(E51:M51),
IF($N$5=Master!$D$4,SUM(E51:N51),
IF($O$5=Master!$D$4,SUM(E51:O51),
IF($P$5=Master!$D$4,SUM(E51:P51),0))))))))))))</f>
        <v>1055868.3299999998</v>
      </c>
      <c r="V51" s="133"/>
    </row>
    <row r="52" spans="2:22" x14ac:dyDescent="0.2">
      <c r="B52" s="131"/>
      <c r="C52" s="135">
        <v>41003</v>
      </c>
      <c r="D52" s="136" t="s">
        <v>60</v>
      </c>
      <c r="E52" s="137">
        <v>2465818.7599999998</v>
      </c>
      <c r="F52" s="137">
        <v>6059209.0999999996</v>
      </c>
      <c r="G52" s="137">
        <v>6739307.4800000004</v>
      </c>
      <c r="H52" s="137">
        <v>8888676.6799999997</v>
      </c>
      <c r="I52" s="137">
        <v>3280893.36</v>
      </c>
      <c r="J52" s="137">
        <v>5258218.88</v>
      </c>
      <c r="K52" s="137">
        <v>10827152.540000001</v>
      </c>
      <c r="L52" s="137">
        <v>4389332.17</v>
      </c>
      <c r="M52" s="137">
        <v>10922038.149999999</v>
      </c>
      <c r="N52" s="137">
        <v>8762964.459999999</v>
      </c>
      <c r="O52" s="137"/>
      <c r="P52" s="137"/>
      <c r="Q52" s="137">
        <f t="shared" si="0"/>
        <v>67593611.579999998</v>
      </c>
      <c r="R52" s="133"/>
      <c r="S52" s="134"/>
      <c r="T52" s="131"/>
      <c r="U52" s="137">
        <f>IF($E$5=Master!$D$4,E52,
IF($F$5=Master!$D$4,SUM(E52:F52),
IF($G$5=Master!$D$4,SUM(E52:G52),
IF($H$5=Master!$D$4,SUM(E52:H52),
IF($I$5=Master!$D$4,SUM(E52:I52),
IF($J$5=Master!$D$4,SUM(E52:J52),
IF($K$5=Master!$D$4,SUM(E52:K52),
IF($L$5=Master!$D$4,SUM(E52:L52),
IF($M$5=Master!$D$4,SUM(E52:M52),
IF($N$5=Master!$D$4,SUM(E52:N52),
IF($O$5=Master!$D$4,SUM(E52:O52),
IF($P$5=Master!$D$4,SUM(E52:P52),0))))))))))))</f>
        <v>67593611.579999998</v>
      </c>
      <c r="V52" s="133"/>
    </row>
    <row r="53" spans="2:22" x14ac:dyDescent="0.2">
      <c r="B53" s="131"/>
      <c r="C53" s="135">
        <v>41005</v>
      </c>
      <c r="D53" s="136" t="s">
        <v>61</v>
      </c>
      <c r="E53" s="137">
        <v>13785.789999999999</v>
      </c>
      <c r="F53" s="137">
        <v>884791.78</v>
      </c>
      <c r="G53" s="137">
        <v>3393333.59</v>
      </c>
      <c r="H53" s="137">
        <v>2182874.9300000002</v>
      </c>
      <c r="I53" s="137">
        <v>615118.01000000013</v>
      </c>
      <c r="J53" s="137">
        <v>1369960.4400000002</v>
      </c>
      <c r="K53" s="137">
        <v>2425879.5699999998</v>
      </c>
      <c r="L53" s="137">
        <v>1184413.78</v>
      </c>
      <c r="M53" s="137">
        <v>4156032.7399999998</v>
      </c>
      <c r="N53" s="137">
        <v>2259085.6900000009</v>
      </c>
      <c r="O53" s="137"/>
      <c r="P53" s="137"/>
      <c r="Q53" s="137">
        <f t="shared" si="0"/>
        <v>18485276.32</v>
      </c>
      <c r="R53" s="133"/>
      <c r="S53" s="134"/>
      <c r="T53" s="131"/>
      <c r="U53" s="137">
        <f>IF($E$5=Master!$D$4,E53,
IF($F$5=Master!$D$4,SUM(E53:F53),
IF($G$5=Master!$D$4,SUM(E53:G53),
IF($H$5=Master!$D$4,SUM(E53:H53),
IF($I$5=Master!$D$4,SUM(E53:I53),
IF($J$5=Master!$D$4,SUM(E53:J53),
IF($K$5=Master!$D$4,SUM(E53:K53),
IF($L$5=Master!$D$4,SUM(E53:L53),
IF($M$5=Master!$D$4,SUM(E53:M53),
IF($N$5=Master!$D$4,SUM(E53:N53),
IF($O$5=Master!$D$4,SUM(E53:O53),
IF($P$5=Master!$D$4,SUM(E53:P53),0))))))))))))</f>
        <v>18485276.32</v>
      </c>
      <c r="V53" s="133"/>
    </row>
    <row r="54" spans="2:22" ht="38.25" x14ac:dyDescent="0.2">
      <c r="B54" s="131"/>
      <c r="C54" s="135">
        <v>41007</v>
      </c>
      <c r="D54" s="136" t="s">
        <v>62</v>
      </c>
      <c r="E54" s="137">
        <v>0</v>
      </c>
      <c r="F54" s="137">
        <v>2347.9299999999998</v>
      </c>
      <c r="G54" s="137">
        <v>924.5</v>
      </c>
      <c r="H54" s="137">
        <v>13267.61</v>
      </c>
      <c r="I54" s="137">
        <v>5108.71</v>
      </c>
      <c r="J54" s="137">
        <v>4306.49</v>
      </c>
      <c r="K54" s="137">
        <v>6874.0299999999988</v>
      </c>
      <c r="L54" s="137">
        <v>3655.48</v>
      </c>
      <c r="M54" s="137">
        <v>4229.1900000000005</v>
      </c>
      <c r="N54" s="137">
        <v>2105.7000000000003</v>
      </c>
      <c r="O54" s="137"/>
      <c r="P54" s="137"/>
      <c r="Q54" s="137">
        <f t="shared" si="0"/>
        <v>42819.64</v>
      </c>
      <c r="R54" s="133"/>
      <c r="S54" s="134"/>
      <c r="T54" s="131"/>
      <c r="U54" s="137">
        <f>IF($E$5=Master!$D$4,E54,
IF($F$5=Master!$D$4,SUM(E54:F54),
IF($G$5=Master!$D$4,SUM(E54:G54),
IF($H$5=Master!$D$4,SUM(E54:H54),
IF($I$5=Master!$D$4,SUM(E54:I54),
IF($J$5=Master!$D$4,SUM(E54:J54),
IF($K$5=Master!$D$4,SUM(E54:K54),
IF($L$5=Master!$D$4,SUM(E54:L54),
IF($M$5=Master!$D$4,SUM(E54:M54),
IF($N$5=Master!$D$4,SUM(E54:N54),
IF($O$5=Master!$D$4,SUM(E54:O54),
IF($P$5=Master!$D$4,SUM(E54:P54),0))))))))))))</f>
        <v>42819.64</v>
      </c>
      <c r="V54" s="133"/>
    </row>
    <row r="55" spans="2:22" x14ac:dyDescent="0.2">
      <c r="B55" s="131"/>
      <c r="C55" s="135">
        <v>41101</v>
      </c>
      <c r="D55" s="136" t="s">
        <v>64</v>
      </c>
      <c r="E55" s="137">
        <v>254678.12000000002</v>
      </c>
      <c r="F55" s="137">
        <v>412608.85999999993</v>
      </c>
      <c r="G55" s="137">
        <v>3524343.8499999996</v>
      </c>
      <c r="H55" s="137">
        <v>4891646.5299999984</v>
      </c>
      <c r="I55" s="137">
        <v>3134722.0200000009</v>
      </c>
      <c r="J55" s="137">
        <v>4793730.1499999985</v>
      </c>
      <c r="K55" s="137">
        <v>5267872.96</v>
      </c>
      <c r="L55" s="137">
        <v>4605032.9000000004</v>
      </c>
      <c r="M55" s="137">
        <v>5914313.0799999991</v>
      </c>
      <c r="N55" s="137">
        <v>9396084.0900000017</v>
      </c>
      <c r="O55" s="137"/>
      <c r="P55" s="137"/>
      <c r="Q55" s="137">
        <f t="shared" si="0"/>
        <v>42195032.560000002</v>
      </c>
      <c r="R55" s="133"/>
      <c r="S55" s="134"/>
      <c r="T55" s="131"/>
      <c r="U55" s="137">
        <f>IF($E$5=Master!$D$4,E55,
IF($F$5=Master!$D$4,SUM(E55:F55),
IF($G$5=Master!$D$4,SUM(E55:G55),
IF($H$5=Master!$D$4,SUM(E55:H55),
IF($I$5=Master!$D$4,SUM(E55:I55),
IF($J$5=Master!$D$4,SUM(E55:J55),
IF($K$5=Master!$D$4,SUM(E55:K55),
IF($L$5=Master!$D$4,SUM(E55:L55),
IF($M$5=Master!$D$4,SUM(E55:M55),
IF($N$5=Master!$D$4,SUM(E55:N55),
IF($O$5=Master!$D$4,SUM(E55:O55),
IF($P$5=Master!$D$4,SUM(E55:P55),0))))))))))))</f>
        <v>42195032.560000002</v>
      </c>
      <c r="V55" s="133"/>
    </row>
    <row r="56" spans="2:22" x14ac:dyDescent="0.2">
      <c r="B56" s="131"/>
      <c r="C56" s="135">
        <v>41103</v>
      </c>
      <c r="D56" s="136" t="s">
        <v>65</v>
      </c>
      <c r="E56" s="137">
        <v>378893.39</v>
      </c>
      <c r="F56" s="137">
        <v>570123.17999999993</v>
      </c>
      <c r="G56" s="137">
        <v>475632.99</v>
      </c>
      <c r="H56" s="137">
        <v>562542.03999999992</v>
      </c>
      <c r="I56" s="137">
        <v>797186.35000000009</v>
      </c>
      <c r="J56" s="137">
        <v>612196.6100000001</v>
      </c>
      <c r="K56" s="137">
        <v>587254.97000000032</v>
      </c>
      <c r="L56" s="137">
        <v>520335.94000000024</v>
      </c>
      <c r="M56" s="137">
        <v>616749.20000000007</v>
      </c>
      <c r="N56" s="137">
        <v>678754.5</v>
      </c>
      <c r="O56" s="137"/>
      <c r="P56" s="137"/>
      <c r="Q56" s="137">
        <f t="shared" si="0"/>
        <v>5799669.1700000009</v>
      </c>
      <c r="R56" s="133"/>
      <c r="S56" s="134"/>
      <c r="T56" s="131"/>
      <c r="U56" s="137">
        <f>IF($E$5=Master!$D$4,E56,
IF($F$5=Master!$D$4,SUM(E56:F56),
IF($G$5=Master!$D$4,SUM(E56:G56),
IF($H$5=Master!$D$4,SUM(E56:H56),
IF($I$5=Master!$D$4,SUM(E56:I56),
IF($J$5=Master!$D$4,SUM(E56:J56),
IF($K$5=Master!$D$4,SUM(E56:K56),
IF($L$5=Master!$D$4,SUM(E56:L56),
IF($M$5=Master!$D$4,SUM(E56:M56),
IF($N$5=Master!$D$4,SUM(E56:N56),
IF($O$5=Master!$D$4,SUM(E56:O56),
IF($P$5=Master!$D$4,SUM(E56:P56),0))))))))))))</f>
        <v>5799669.1700000009</v>
      </c>
      <c r="V56" s="133"/>
    </row>
    <row r="57" spans="2:22" x14ac:dyDescent="0.2">
      <c r="B57" s="131"/>
      <c r="C57" s="135">
        <v>41104</v>
      </c>
      <c r="D57" s="136" t="s">
        <v>66</v>
      </c>
      <c r="E57" s="137">
        <v>10014.869999999999</v>
      </c>
      <c r="F57" s="137">
        <v>16158.69</v>
      </c>
      <c r="G57" s="137">
        <v>31822.149999999994</v>
      </c>
      <c r="H57" s="137">
        <v>16036.600000000002</v>
      </c>
      <c r="I57" s="137">
        <v>15204.39</v>
      </c>
      <c r="J57" s="137">
        <v>29568.68</v>
      </c>
      <c r="K57" s="137">
        <v>22398.18</v>
      </c>
      <c r="L57" s="137">
        <v>29442.629999999997</v>
      </c>
      <c r="M57" s="137">
        <v>19699.84</v>
      </c>
      <c r="N57" s="137">
        <v>38882.400000000001</v>
      </c>
      <c r="O57" s="137"/>
      <c r="P57" s="137"/>
      <c r="Q57" s="137">
        <f t="shared" si="0"/>
        <v>229228.43</v>
      </c>
      <c r="R57" s="133"/>
      <c r="S57" s="134"/>
      <c r="T57" s="131"/>
      <c r="U57" s="137">
        <f>IF($E$5=Master!$D$4,E57,
IF($F$5=Master!$D$4,SUM(E57:F57),
IF($G$5=Master!$D$4,SUM(E57:G57),
IF($H$5=Master!$D$4,SUM(E57:H57),
IF($I$5=Master!$D$4,SUM(E57:I57),
IF($J$5=Master!$D$4,SUM(E57:J57),
IF($K$5=Master!$D$4,SUM(E57:K57),
IF($L$5=Master!$D$4,SUM(E57:L57),
IF($M$5=Master!$D$4,SUM(E57:M57),
IF($N$5=Master!$D$4,SUM(E57:N57),
IF($O$5=Master!$D$4,SUM(E57:O57),
IF($P$5=Master!$D$4,SUM(E57:P57),0))))))))))))</f>
        <v>229228.43</v>
      </c>
      <c r="V57" s="133"/>
    </row>
    <row r="58" spans="2:22" x14ac:dyDescent="0.2">
      <c r="B58" s="131"/>
      <c r="C58" s="135">
        <v>41107</v>
      </c>
      <c r="D58" s="136" t="s">
        <v>67</v>
      </c>
      <c r="E58" s="137">
        <v>114657.66</v>
      </c>
      <c r="F58" s="137">
        <v>532797.56000000006</v>
      </c>
      <c r="G58" s="137">
        <v>244464.86000000002</v>
      </c>
      <c r="H58" s="137">
        <v>178821.96000000005</v>
      </c>
      <c r="I58" s="137">
        <v>176882.03000000006</v>
      </c>
      <c r="J58" s="137">
        <v>211032.69</v>
      </c>
      <c r="K58" s="137">
        <v>428294.12</v>
      </c>
      <c r="L58" s="137">
        <v>408977.25</v>
      </c>
      <c r="M58" s="137">
        <v>378449.14</v>
      </c>
      <c r="N58" s="137">
        <v>497019.11999999988</v>
      </c>
      <c r="O58" s="137"/>
      <c r="P58" s="137"/>
      <c r="Q58" s="137">
        <f t="shared" si="0"/>
        <v>3171396.3899999997</v>
      </c>
      <c r="R58" s="133"/>
      <c r="S58" s="134"/>
      <c r="T58" s="131"/>
      <c r="U58" s="137">
        <f>IF($E$5=Master!$D$4,E58,
IF($F$5=Master!$D$4,SUM(E58:F58),
IF($G$5=Master!$D$4,SUM(E58:G58),
IF($H$5=Master!$D$4,SUM(E58:H58),
IF($I$5=Master!$D$4,SUM(E58:I58),
IF($J$5=Master!$D$4,SUM(E58:J58),
IF($K$5=Master!$D$4,SUM(E58:K58),
IF($L$5=Master!$D$4,SUM(E58:L58),
IF($M$5=Master!$D$4,SUM(E58:M58),
IF($N$5=Master!$D$4,SUM(E58:N58),
IF($O$5=Master!$D$4,SUM(E58:O58),
IF($P$5=Master!$D$4,SUM(E58:P58),0))))))))))))</f>
        <v>3171396.3899999997</v>
      </c>
      <c r="V58" s="133"/>
    </row>
    <row r="59" spans="2:22" x14ac:dyDescent="0.2">
      <c r="B59" s="131"/>
      <c r="C59" s="135">
        <v>41301</v>
      </c>
      <c r="D59" s="136" t="s">
        <v>68</v>
      </c>
      <c r="E59" s="137">
        <v>92805.04</v>
      </c>
      <c r="F59" s="137">
        <v>115236.31999999999</v>
      </c>
      <c r="G59" s="137">
        <v>290526.44</v>
      </c>
      <c r="H59" s="137">
        <v>359678.48000000004</v>
      </c>
      <c r="I59" s="137">
        <v>135497.77999999997</v>
      </c>
      <c r="J59" s="137">
        <v>295041.39999999997</v>
      </c>
      <c r="K59" s="137">
        <v>142763.87999999998</v>
      </c>
      <c r="L59" s="137">
        <v>109231.52000000002</v>
      </c>
      <c r="M59" s="137">
        <v>149892.57999999996</v>
      </c>
      <c r="N59" s="137">
        <v>359183.51</v>
      </c>
      <c r="O59" s="137"/>
      <c r="P59" s="137"/>
      <c r="Q59" s="137">
        <f t="shared" si="0"/>
        <v>2049856.95</v>
      </c>
      <c r="R59" s="133"/>
      <c r="S59" s="134"/>
      <c r="T59" s="131"/>
      <c r="U59" s="137">
        <f>IF($E$5=Master!$D$4,E59,
IF($F$5=Master!$D$4,SUM(E59:F59),
IF($G$5=Master!$D$4,SUM(E59:G59),
IF($H$5=Master!$D$4,SUM(E59:H59),
IF($I$5=Master!$D$4,SUM(E59:I59),
IF($J$5=Master!$D$4,SUM(E59:J59),
IF($K$5=Master!$D$4,SUM(E59:K59),
IF($L$5=Master!$D$4,SUM(E59:L59),
IF($M$5=Master!$D$4,SUM(E59:M59),
IF($N$5=Master!$D$4,SUM(E59:N59),
IF($O$5=Master!$D$4,SUM(E59:O59),
IF($P$5=Master!$D$4,SUM(E59:P59),0))))))))))))</f>
        <v>2049856.95</v>
      </c>
      <c r="V59" s="133"/>
    </row>
    <row r="60" spans="2:22" x14ac:dyDescent="0.2">
      <c r="B60" s="131"/>
      <c r="C60" s="135">
        <v>41401</v>
      </c>
      <c r="D60" s="136" t="s">
        <v>69</v>
      </c>
      <c r="E60" s="137">
        <v>137913.68000000002</v>
      </c>
      <c r="F60" s="137">
        <v>168139.21000000002</v>
      </c>
      <c r="G60" s="137">
        <v>186395.74000000002</v>
      </c>
      <c r="H60" s="137">
        <v>181055.27000000005</v>
      </c>
      <c r="I60" s="137">
        <v>170574.83000000002</v>
      </c>
      <c r="J60" s="137">
        <v>186063.98000000004</v>
      </c>
      <c r="K60" s="137">
        <v>910912.35999999987</v>
      </c>
      <c r="L60" s="137">
        <v>615611.35</v>
      </c>
      <c r="M60" s="137">
        <v>188475.41999999998</v>
      </c>
      <c r="N60" s="137">
        <v>165838.66999999998</v>
      </c>
      <c r="O60" s="137"/>
      <c r="P60" s="137"/>
      <c r="Q60" s="137">
        <f t="shared" si="0"/>
        <v>2910980.51</v>
      </c>
      <c r="R60" s="133"/>
      <c r="S60" s="134"/>
      <c r="T60" s="131"/>
      <c r="U60" s="137">
        <f>IF($E$5=Master!$D$4,E60,
IF($F$5=Master!$D$4,SUM(E60:F60),
IF($G$5=Master!$D$4,SUM(E60:G60),
IF($H$5=Master!$D$4,SUM(E60:H60),
IF($I$5=Master!$D$4,SUM(E60:I60),
IF($J$5=Master!$D$4,SUM(E60:J60),
IF($K$5=Master!$D$4,SUM(E60:K60),
IF($L$5=Master!$D$4,SUM(E60:L60),
IF($M$5=Master!$D$4,SUM(E60:M60),
IF($N$5=Master!$D$4,SUM(E60:N60),
IF($O$5=Master!$D$4,SUM(E60:O60),
IF($P$5=Master!$D$4,SUM(E60:P60),0))))))))))))</f>
        <v>2910980.51</v>
      </c>
      <c r="V60" s="133"/>
    </row>
    <row r="61" spans="2:22" x14ac:dyDescent="0.2">
      <c r="B61" s="131"/>
      <c r="C61" s="135">
        <v>41501</v>
      </c>
      <c r="D61" s="136" t="s">
        <v>134</v>
      </c>
      <c r="E61" s="137">
        <v>508327.00000000012</v>
      </c>
      <c r="F61" s="137">
        <v>676902.74</v>
      </c>
      <c r="G61" s="137">
        <v>525274.72</v>
      </c>
      <c r="H61" s="137">
        <v>675300.38000000012</v>
      </c>
      <c r="I61" s="137">
        <v>1379239.88</v>
      </c>
      <c r="J61" s="137">
        <v>1239923.1499999999</v>
      </c>
      <c r="K61" s="137">
        <v>520059.31000000006</v>
      </c>
      <c r="L61" s="137">
        <v>722990.89999999991</v>
      </c>
      <c r="M61" s="137">
        <v>618419.15999999992</v>
      </c>
      <c r="N61" s="137">
        <v>377274.07999999984</v>
      </c>
      <c r="O61" s="137"/>
      <c r="P61" s="137"/>
      <c r="Q61" s="137">
        <f t="shared" si="0"/>
        <v>7243711.3200000003</v>
      </c>
      <c r="R61" s="133"/>
      <c r="S61" s="134"/>
      <c r="T61" s="131"/>
      <c r="U61" s="137">
        <f>IF($E$5=Master!$D$4,E61,
IF($F$5=Master!$D$4,SUM(E61:F61),
IF($G$5=Master!$D$4,SUM(E61:G61),
IF($H$5=Master!$D$4,SUM(E61:H61),
IF($I$5=Master!$D$4,SUM(E61:I61),
IF($J$5=Master!$D$4,SUM(E61:J61),
IF($K$5=Master!$D$4,SUM(E61:K61),
IF($L$5=Master!$D$4,SUM(E61:L61),
IF($M$5=Master!$D$4,SUM(E61:M61),
IF($N$5=Master!$D$4,SUM(E61:N61),
IF($O$5=Master!$D$4,SUM(E61:O61),
IF($P$5=Master!$D$4,SUM(E61:P61),0))))))))))))</f>
        <v>7243711.3200000003</v>
      </c>
      <c r="V61" s="133"/>
    </row>
    <row r="62" spans="2:22" x14ac:dyDescent="0.2">
      <c r="B62" s="131"/>
      <c r="C62" s="135">
        <v>41503</v>
      </c>
      <c r="D62" s="136" t="s">
        <v>135</v>
      </c>
      <c r="E62" s="137">
        <v>277615.52</v>
      </c>
      <c r="F62" s="137">
        <v>539384.98</v>
      </c>
      <c r="G62" s="137">
        <v>339477.22</v>
      </c>
      <c r="H62" s="137">
        <v>593992.57000000007</v>
      </c>
      <c r="I62" s="137">
        <v>407237.16000000003</v>
      </c>
      <c r="J62" s="137">
        <v>494218.8000000001</v>
      </c>
      <c r="K62" s="137">
        <v>391920.00000000017</v>
      </c>
      <c r="L62" s="137">
        <v>521849.17</v>
      </c>
      <c r="M62" s="137">
        <v>605794.13</v>
      </c>
      <c r="N62" s="137">
        <v>296637.90999999997</v>
      </c>
      <c r="O62" s="137"/>
      <c r="P62" s="137"/>
      <c r="Q62" s="137">
        <f t="shared" si="0"/>
        <v>4468127.46</v>
      </c>
      <c r="R62" s="133"/>
      <c r="S62" s="134"/>
      <c r="T62" s="131"/>
      <c r="U62" s="137">
        <f>IF($E$5=Master!$D$4,E62,
IF($F$5=Master!$D$4,SUM(E62:F62),
IF($G$5=Master!$D$4,SUM(E62:G62),
IF($H$5=Master!$D$4,SUM(E62:H62),
IF($I$5=Master!$D$4,SUM(E62:I62),
IF($J$5=Master!$D$4,SUM(E62:J62),
IF($K$5=Master!$D$4,SUM(E62:K62),
IF($L$5=Master!$D$4,SUM(E62:L62),
IF($M$5=Master!$D$4,SUM(E62:M62),
IF($N$5=Master!$D$4,SUM(E62:N62),
IF($O$5=Master!$D$4,SUM(E62:O62),
IF($P$5=Master!$D$4,SUM(E62:P62),0))))))))))))</f>
        <v>4468127.46</v>
      </c>
      <c r="V62" s="133"/>
    </row>
    <row r="63" spans="2:22" x14ac:dyDescent="0.2">
      <c r="B63" s="131"/>
      <c r="C63" s="135">
        <v>41505</v>
      </c>
      <c r="D63" s="136" t="s">
        <v>128</v>
      </c>
      <c r="E63" s="137">
        <v>162448.65999999997</v>
      </c>
      <c r="F63" s="137">
        <v>1413331.8599999999</v>
      </c>
      <c r="G63" s="137">
        <v>1261531.2500000002</v>
      </c>
      <c r="H63" s="137">
        <v>2134589.0700000003</v>
      </c>
      <c r="I63" s="137">
        <v>2664566.5</v>
      </c>
      <c r="J63" s="137">
        <v>1156912.8299999998</v>
      </c>
      <c r="K63" s="137">
        <v>1063409.68</v>
      </c>
      <c r="L63" s="137">
        <v>1791642.1600000004</v>
      </c>
      <c r="M63" s="137">
        <v>659001.93000000005</v>
      </c>
      <c r="N63" s="137">
        <v>859956.86</v>
      </c>
      <c r="O63" s="137"/>
      <c r="P63" s="137"/>
      <c r="Q63" s="137">
        <f t="shared" si="0"/>
        <v>13167390.799999999</v>
      </c>
      <c r="R63" s="133"/>
      <c r="S63" s="134"/>
      <c r="T63" s="131"/>
      <c r="U63" s="137">
        <f>IF($E$5=Master!$D$4,E63,
IF($F$5=Master!$D$4,SUM(E63:F63),
IF($G$5=Master!$D$4,SUM(E63:G63),
IF($H$5=Master!$D$4,SUM(E63:H63),
IF($I$5=Master!$D$4,SUM(E63:I63),
IF($J$5=Master!$D$4,SUM(E63:J63),
IF($K$5=Master!$D$4,SUM(E63:K63),
IF($L$5=Master!$D$4,SUM(E63:L63),
IF($M$5=Master!$D$4,SUM(E63:M63),
IF($N$5=Master!$D$4,SUM(E63:N63),
IF($O$5=Master!$D$4,SUM(E63:O63),
IF($P$5=Master!$D$4,SUM(E63:P63),0))))))))))))</f>
        <v>13167390.799999999</v>
      </c>
      <c r="V63" s="133"/>
    </row>
    <row r="64" spans="2:22" x14ac:dyDescent="0.2">
      <c r="B64" s="131"/>
      <c r="C64" s="135">
        <v>41506</v>
      </c>
      <c r="D64" s="136" t="s">
        <v>71</v>
      </c>
      <c r="E64" s="137">
        <v>0</v>
      </c>
      <c r="F64" s="137">
        <v>0</v>
      </c>
      <c r="G64" s="137">
        <v>0</v>
      </c>
      <c r="H64" s="137">
        <v>0</v>
      </c>
      <c r="I64" s="137">
        <v>0</v>
      </c>
      <c r="J64" s="137">
        <v>0</v>
      </c>
      <c r="K64" s="137">
        <v>0</v>
      </c>
      <c r="L64" s="137">
        <v>0</v>
      </c>
      <c r="M64" s="137">
        <v>0</v>
      </c>
      <c r="N64" s="137">
        <v>0</v>
      </c>
      <c r="O64" s="137"/>
      <c r="P64" s="137"/>
      <c r="Q64" s="137">
        <f t="shared" si="0"/>
        <v>0</v>
      </c>
      <c r="R64" s="133"/>
      <c r="S64" s="134"/>
      <c r="T64" s="131"/>
      <c r="U64" s="137">
        <f>IF($E$5=Master!$D$4,E64,
IF($F$5=Master!$D$4,SUM(E64:F64),
IF($G$5=Master!$D$4,SUM(E64:G64),
IF($H$5=Master!$D$4,SUM(E64:H64),
IF($I$5=Master!$D$4,SUM(E64:I64),
IF($J$5=Master!$D$4,SUM(E64:J64),
IF($K$5=Master!$D$4,SUM(E64:K64),
IF($L$5=Master!$D$4,SUM(E64:L64),
IF($M$5=Master!$D$4,SUM(E64:M64),
IF($N$5=Master!$D$4,SUM(E64:N64),
IF($O$5=Master!$D$4,SUM(E64:O64),
IF($P$5=Master!$D$4,SUM(E64:P64),0))))))))))))</f>
        <v>0</v>
      </c>
      <c r="V64" s="133"/>
    </row>
    <row r="65" spans="2:22" x14ac:dyDescent="0.2">
      <c r="B65" s="131"/>
      <c r="C65" s="135">
        <v>41601</v>
      </c>
      <c r="D65" s="136" t="s">
        <v>73</v>
      </c>
      <c r="E65" s="137">
        <v>18555997.530000001</v>
      </c>
      <c r="F65" s="137">
        <v>19383437.989999998</v>
      </c>
      <c r="G65" s="137">
        <v>19088552.019999996</v>
      </c>
      <c r="H65" s="137">
        <v>20621534</v>
      </c>
      <c r="I65" s="137">
        <v>19508399.559999995</v>
      </c>
      <c r="J65" s="137">
        <v>19561024.590000004</v>
      </c>
      <c r="K65" s="137">
        <v>19706703.750000007</v>
      </c>
      <c r="L65" s="137">
        <v>20111546.890000004</v>
      </c>
      <c r="M65" s="137">
        <v>110296.07999999999</v>
      </c>
      <c r="N65" s="137">
        <v>1400349.5600000003</v>
      </c>
      <c r="O65" s="137"/>
      <c r="P65" s="137"/>
      <c r="Q65" s="137">
        <f t="shared" si="0"/>
        <v>158047841.97000003</v>
      </c>
      <c r="R65" s="133"/>
      <c r="S65" s="134"/>
      <c r="T65" s="131"/>
      <c r="U65" s="137">
        <f>IF($E$5=Master!$D$4,E65,
IF($F$5=Master!$D$4,SUM(E65:F65),
IF($G$5=Master!$D$4,SUM(E65:G65),
IF($H$5=Master!$D$4,SUM(E65:H65),
IF($I$5=Master!$D$4,SUM(E65:I65),
IF($J$5=Master!$D$4,SUM(E65:J65),
IF($K$5=Master!$D$4,SUM(E65:K65),
IF($L$5=Master!$D$4,SUM(E65:L65),
IF($M$5=Master!$D$4,SUM(E65:M65),
IF($N$5=Master!$D$4,SUM(E65:N65),
IF($O$5=Master!$D$4,SUM(E65:O65),
IF($P$5=Master!$D$4,SUM(E65:P65),0))))))))))))</f>
        <v>158047841.97000003</v>
      </c>
      <c r="V65" s="133"/>
    </row>
    <row r="66" spans="2:22" x14ac:dyDescent="0.2">
      <c r="B66" s="131"/>
      <c r="C66" s="135">
        <v>41603</v>
      </c>
      <c r="D66" s="136" t="s">
        <v>44</v>
      </c>
      <c r="E66" s="137">
        <v>1537.35</v>
      </c>
      <c r="F66" s="137">
        <v>4548.55</v>
      </c>
      <c r="G66" s="137">
        <v>4697.8300000000008</v>
      </c>
      <c r="H66" s="137">
        <v>4326.9500000000007</v>
      </c>
      <c r="I66" s="137">
        <v>4992.9500000000007</v>
      </c>
      <c r="J66" s="137">
        <v>1838.0499999999997</v>
      </c>
      <c r="K66" s="137">
        <v>10947.95</v>
      </c>
      <c r="L66" s="137">
        <v>1550.0000000000002</v>
      </c>
      <c r="M66" s="137">
        <v>4361.28</v>
      </c>
      <c r="N66" s="137">
        <v>4206.37</v>
      </c>
      <c r="O66" s="137"/>
      <c r="P66" s="137"/>
      <c r="Q66" s="137">
        <f t="shared" si="0"/>
        <v>43007.280000000006</v>
      </c>
      <c r="R66" s="133"/>
      <c r="S66" s="134"/>
      <c r="T66" s="131"/>
      <c r="U66" s="137">
        <f>IF($E$5=Master!$D$4,E66,
IF($F$5=Master!$D$4,SUM(E66:F66),
IF($G$5=Master!$D$4,SUM(E66:G66),
IF($H$5=Master!$D$4,SUM(E66:H66),
IF($I$5=Master!$D$4,SUM(E66:I66),
IF($J$5=Master!$D$4,SUM(E66:J66),
IF($K$5=Master!$D$4,SUM(E66:K66),
IF($L$5=Master!$D$4,SUM(E66:L66),
IF($M$5=Master!$D$4,SUM(E66:M66),
IF($N$5=Master!$D$4,SUM(E66:N66),
IF($O$5=Master!$D$4,SUM(E66:O66),
IF($P$5=Master!$D$4,SUM(E66:P66),0))))))))))))</f>
        <v>43007.280000000006</v>
      </c>
      <c r="V66" s="133"/>
    </row>
    <row r="67" spans="2:22" x14ac:dyDescent="0.2">
      <c r="B67" s="131"/>
      <c r="C67" s="135">
        <v>41604</v>
      </c>
      <c r="D67" s="136" t="s">
        <v>45</v>
      </c>
      <c r="E67" s="137">
        <v>25565.360000000001</v>
      </c>
      <c r="F67" s="137">
        <v>25483.570000000007</v>
      </c>
      <c r="G67" s="137">
        <v>25482.93</v>
      </c>
      <c r="H67" s="137">
        <v>30694.750000000011</v>
      </c>
      <c r="I67" s="137">
        <v>34033</v>
      </c>
      <c r="J67" s="137">
        <v>36299.5</v>
      </c>
      <c r="K67" s="137">
        <v>30242.11</v>
      </c>
      <c r="L67" s="137">
        <v>23318.690000000006</v>
      </c>
      <c r="M67" s="137">
        <v>27852.27</v>
      </c>
      <c r="N67" s="137">
        <v>26576.42</v>
      </c>
      <c r="O67" s="137"/>
      <c r="P67" s="137"/>
      <c r="Q67" s="137">
        <f t="shared" si="0"/>
        <v>285548.60000000003</v>
      </c>
      <c r="R67" s="133"/>
      <c r="S67" s="134"/>
      <c r="T67" s="131"/>
      <c r="U67" s="137">
        <f>IF($E$5=Master!$D$4,E67,
IF($F$5=Master!$D$4,SUM(E67:F67),
IF($G$5=Master!$D$4,SUM(E67:G67),
IF($H$5=Master!$D$4,SUM(E67:H67),
IF($I$5=Master!$D$4,SUM(E67:I67),
IF($J$5=Master!$D$4,SUM(E67:J67),
IF($K$5=Master!$D$4,SUM(E67:K67),
IF($L$5=Master!$D$4,SUM(E67:L67),
IF($M$5=Master!$D$4,SUM(E67:M67),
IF($N$5=Master!$D$4,SUM(E67:N67),
IF($O$5=Master!$D$4,SUM(E67:O67),
IF($P$5=Master!$D$4,SUM(E67:P67),0))))))))))))</f>
        <v>285548.60000000003</v>
      </c>
      <c r="V67" s="133"/>
    </row>
    <row r="68" spans="2:22" x14ac:dyDescent="0.2">
      <c r="B68" s="131"/>
      <c r="C68" s="135">
        <v>41801</v>
      </c>
      <c r="D68" s="136" t="s">
        <v>74</v>
      </c>
      <c r="E68" s="137">
        <v>91164.44</v>
      </c>
      <c r="F68" s="137">
        <v>157997.57999999999</v>
      </c>
      <c r="G68" s="137">
        <v>161878.35000000003</v>
      </c>
      <c r="H68" s="137">
        <v>251921.18999999997</v>
      </c>
      <c r="I68" s="137">
        <v>155291.51999999999</v>
      </c>
      <c r="J68" s="137">
        <v>144095.38</v>
      </c>
      <c r="K68" s="137">
        <v>190775.85</v>
      </c>
      <c r="L68" s="137">
        <v>259656.93</v>
      </c>
      <c r="M68" s="137">
        <v>217128.29999999993</v>
      </c>
      <c r="N68" s="137">
        <v>193914.06999999995</v>
      </c>
      <c r="O68" s="137"/>
      <c r="P68" s="137"/>
      <c r="Q68" s="137">
        <f t="shared" si="0"/>
        <v>1823823.6099999999</v>
      </c>
      <c r="R68" s="133"/>
      <c r="S68" s="134"/>
      <c r="T68" s="131"/>
      <c r="U68" s="137">
        <f>IF($E$5=Master!$D$4,E68,
IF($F$5=Master!$D$4,SUM(E68:F68),
IF($G$5=Master!$D$4,SUM(E68:G68),
IF($H$5=Master!$D$4,SUM(E68:H68),
IF($I$5=Master!$D$4,SUM(E68:I68),
IF($J$5=Master!$D$4,SUM(E68:J68),
IF($K$5=Master!$D$4,SUM(E68:K68),
IF($L$5=Master!$D$4,SUM(E68:L68),
IF($M$5=Master!$D$4,SUM(E68:M68),
IF($N$5=Master!$D$4,SUM(E68:N68),
IF($O$5=Master!$D$4,SUM(E68:O68),
IF($P$5=Master!$D$4,SUM(E68:P68),0))))))))))))</f>
        <v>1823823.6099999999</v>
      </c>
      <c r="V68" s="133"/>
    </row>
    <row r="69" spans="2:22" x14ac:dyDescent="0.2">
      <c r="B69" s="131"/>
      <c r="C69" s="135">
        <v>42001</v>
      </c>
      <c r="D69" s="136" t="s">
        <v>75</v>
      </c>
      <c r="E69" s="137">
        <v>128230.95</v>
      </c>
      <c r="F69" s="137">
        <v>299089.46000000002</v>
      </c>
      <c r="G69" s="137">
        <v>1495820.0799999998</v>
      </c>
      <c r="H69" s="137">
        <v>636849.5</v>
      </c>
      <c r="I69" s="137">
        <v>1013216.9700000001</v>
      </c>
      <c r="J69" s="137">
        <v>317405.85000000003</v>
      </c>
      <c r="K69" s="137">
        <v>932300.14999999991</v>
      </c>
      <c r="L69" s="137">
        <v>504921.14</v>
      </c>
      <c r="M69" s="137">
        <v>433249.63</v>
      </c>
      <c r="N69" s="137">
        <v>1103366.77</v>
      </c>
      <c r="O69" s="137"/>
      <c r="P69" s="137"/>
      <c r="Q69" s="137">
        <f t="shared" si="0"/>
        <v>6864450.5</v>
      </c>
      <c r="R69" s="133"/>
      <c r="S69" s="134"/>
      <c r="T69" s="131"/>
      <c r="U69" s="137">
        <f>IF($E$5=Master!$D$4,E69,
IF($F$5=Master!$D$4,SUM(E69:F69),
IF($G$5=Master!$D$4,SUM(E69:G69),
IF($H$5=Master!$D$4,SUM(E69:H69),
IF($I$5=Master!$D$4,SUM(E69:I69),
IF($J$5=Master!$D$4,SUM(E69:J69),
IF($K$5=Master!$D$4,SUM(E69:K69),
IF($L$5=Master!$D$4,SUM(E69:L69),
IF($M$5=Master!$D$4,SUM(E69:M69),
IF($N$5=Master!$D$4,SUM(E69:N69),
IF($O$5=Master!$D$4,SUM(E69:O69),
IF($P$5=Master!$D$4,SUM(E69:P69),0))))))))))))</f>
        <v>6864450.5</v>
      </c>
      <c r="V69" s="133"/>
    </row>
    <row r="70" spans="2:22" x14ac:dyDescent="0.2">
      <c r="B70" s="131"/>
      <c r="C70" s="135">
        <v>42002</v>
      </c>
      <c r="D70" s="136" t="s">
        <v>76</v>
      </c>
      <c r="E70" s="137">
        <v>91905.46</v>
      </c>
      <c r="F70" s="137">
        <v>129698.67999999998</v>
      </c>
      <c r="G70" s="137">
        <v>128955.41999999997</v>
      </c>
      <c r="H70" s="137">
        <v>145067.81999999998</v>
      </c>
      <c r="I70" s="137">
        <v>125439.43</v>
      </c>
      <c r="J70" s="137">
        <v>177335.78999999998</v>
      </c>
      <c r="K70" s="137">
        <v>179126.99999999997</v>
      </c>
      <c r="L70" s="137">
        <v>124434.75000000001</v>
      </c>
      <c r="M70" s="137">
        <v>137834.04000000004</v>
      </c>
      <c r="N70" s="137">
        <v>159364.71999999994</v>
      </c>
      <c r="O70" s="137"/>
      <c r="P70" s="137"/>
      <c r="Q70" s="137">
        <f t="shared" si="0"/>
        <v>1399163.1099999999</v>
      </c>
      <c r="R70" s="133"/>
      <c r="S70" s="134"/>
      <c r="T70" s="131"/>
      <c r="U70" s="137">
        <f>IF($E$5=Master!$D$4,E70,
IF($F$5=Master!$D$4,SUM(E70:F70),
IF($G$5=Master!$D$4,SUM(E70:G70),
IF($H$5=Master!$D$4,SUM(E70:H70),
IF($I$5=Master!$D$4,SUM(E70:I70),
IF($J$5=Master!$D$4,SUM(E70:J70),
IF($K$5=Master!$D$4,SUM(E70:K70),
IF($L$5=Master!$D$4,SUM(E70:L70),
IF($M$5=Master!$D$4,SUM(E70:M70),
IF($N$5=Master!$D$4,SUM(E70:N70),
IF($O$5=Master!$D$4,SUM(E70:O70),
IF($P$5=Master!$D$4,SUM(E70:P70),0))))))))))))</f>
        <v>1399163.1099999999</v>
      </c>
      <c r="V70" s="133"/>
    </row>
    <row r="71" spans="2:22" x14ac:dyDescent="0.2">
      <c r="B71" s="131"/>
      <c r="C71" s="135">
        <v>42004</v>
      </c>
      <c r="D71" s="136" t="s">
        <v>77</v>
      </c>
      <c r="E71" s="137">
        <v>437535.97</v>
      </c>
      <c r="F71" s="137">
        <v>583138.76</v>
      </c>
      <c r="G71" s="137">
        <v>580441.51000000013</v>
      </c>
      <c r="H71" s="137">
        <v>529350.55999999982</v>
      </c>
      <c r="I71" s="137">
        <v>535128.07999999984</v>
      </c>
      <c r="J71" s="137">
        <v>555830.47000000009</v>
      </c>
      <c r="K71" s="137">
        <v>613511.61000000022</v>
      </c>
      <c r="L71" s="137">
        <v>601028.19999999972</v>
      </c>
      <c r="M71" s="137">
        <v>652765.73999999987</v>
      </c>
      <c r="N71" s="137">
        <v>0</v>
      </c>
      <c r="O71" s="137"/>
      <c r="P71" s="137"/>
      <c r="Q71" s="137">
        <f t="shared" si="0"/>
        <v>5088730.9000000004</v>
      </c>
      <c r="R71" s="133"/>
      <c r="S71" s="134"/>
      <c r="T71" s="131"/>
      <c r="U71" s="137">
        <f>IF($E$5=Master!$D$4,E71,
IF($F$5=Master!$D$4,SUM(E71:F71),
IF($G$5=Master!$D$4,SUM(E71:G71),
IF($H$5=Master!$D$4,SUM(E71:H71),
IF($I$5=Master!$D$4,SUM(E71:I71),
IF($J$5=Master!$D$4,SUM(E71:J71),
IF($K$5=Master!$D$4,SUM(E71:K71),
IF($L$5=Master!$D$4,SUM(E71:L71),
IF($M$5=Master!$D$4,SUM(E71:M71),
IF($N$5=Master!$D$4,SUM(E71:N71),
IF($O$5=Master!$D$4,SUM(E71:O71),
IF($P$5=Master!$D$4,SUM(E71:P71),0))))))))))))</f>
        <v>5088730.9000000004</v>
      </c>
      <c r="V71" s="133"/>
    </row>
    <row r="72" spans="2:22" x14ac:dyDescent="0.2">
      <c r="B72" s="131"/>
      <c r="C72" s="135">
        <v>42101</v>
      </c>
      <c r="D72" s="136" t="s">
        <v>78</v>
      </c>
      <c r="E72" s="137">
        <v>41950.750000000007</v>
      </c>
      <c r="F72" s="137">
        <v>3416602.2399999998</v>
      </c>
      <c r="G72" s="137">
        <v>425330.23</v>
      </c>
      <c r="H72" s="137">
        <v>219740.05999999991</v>
      </c>
      <c r="I72" s="137">
        <v>728464.74</v>
      </c>
      <c r="J72" s="137">
        <v>302349.78999999986</v>
      </c>
      <c r="K72" s="137">
        <v>3785925.58</v>
      </c>
      <c r="L72" s="137">
        <v>497876.26</v>
      </c>
      <c r="M72" s="137">
        <v>492920.4499999999</v>
      </c>
      <c r="N72" s="137">
        <v>353175.9</v>
      </c>
      <c r="O72" s="137"/>
      <c r="P72" s="137"/>
      <c r="Q72" s="137">
        <f t="shared" si="0"/>
        <v>10264336</v>
      </c>
      <c r="R72" s="133"/>
      <c r="S72" s="134"/>
      <c r="T72" s="131"/>
      <c r="U72" s="137">
        <f>IF($E$5=Master!$D$4,E72,
IF($F$5=Master!$D$4,SUM(E72:F72),
IF($G$5=Master!$D$4,SUM(E72:G72),
IF($H$5=Master!$D$4,SUM(E72:H72),
IF($I$5=Master!$D$4,SUM(E72:I72),
IF($J$5=Master!$D$4,SUM(E72:J72),
IF($K$5=Master!$D$4,SUM(E72:K72),
IF($L$5=Master!$D$4,SUM(E72:L72),
IF($M$5=Master!$D$4,SUM(E72:M72),
IF($N$5=Master!$D$4,SUM(E72:N72),
IF($O$5=Master!$D$4,SUM(E72:O72),
IF($P$5=Master!$D$4,SUM(E72:P72),0))))))))))))</f>
        <v>10264336</v>
      </c>
      <c r="V72" s="133"/>
    </row>
    <row r="73" spans="2:22" x14ac:dyDescent="0.2">
      <c r="B73" s="131"/>
      <c r="C73" s="135">
        <v>42401</v>
      </c>
      <c r="D73" s="136" t="s">
        <v>123</v>
      </c>
      <c r="E73" s="137">
        <v>133033.34</v>
      </c>
      <c r="F73" s="137">
        <v>679345.92999999993</v>
      </c>
      <c r="G73" s="137">
        <v>454233.48</v>
      </c>
      <c r="H73" s="137">
        <v>580893.55000000005</v>
      </c>
      <c r="I73" s="137">
        <v>2299327.1700000004</v>
      </c>
      <c r="J73" s="137">
        <v>323762.82</v>
      </c>
      <c r="K73" s="137">
        <v>290848.45999999996</v>
      </c>
      <c r="L73" s="137">
        <v>150185.26999999996</v>
      </c>
      <c r="M73" s="137">
        <v>82472.56</v>
      </c>
      <c r="N73" s="137">
        <v>294709.05000000005</v>
      </c>
      <c r="O73" s="137"/>
      <c r="P73" s="137"/>
      <c r="Q73" s="137">
        <f t="shared" ref="Q73:Q104" si="1">SUM(E73:P73)</f>
        <v>5288811.63</v>
      </c>
      <c r="R73" s="133"/>
      <c r="S73" s="134"/>
      <c r="T73" s="131"/>
      <c r="U73" s="137">
        <f>IF($E$5=Master!$D$4,E73,
IF($F$5=Master!$D$4,SUM(E73:F73),
IF($G$5=Master!$D$4,SUM(E73:G73),
IF($H$5=Master!$D$4,SUM(E73:H73),
IF($I$5=Master!$D$4,SUM(E73:I73),
IF($J$5=Master!$D$4,SUM(E73:J73),
IF($K$5=Master!$D$4,SUM(E73:K73),
IF($L$5=Master!$D$4,SUM(E73:L73),
IF($M$5=Master!$D$4,SUM(E73:M73),
IF($N$5=Master!$D$4,SUM(E73:N73),
IF($O$5=Master!$D$4,SUM(E73:O73),
IF($P$5=Master!$D$4,SUM(E73:P73),0))))))))))))</f>
        <v>5288811.63</v>
      </c>
      <c r="V73" s="133"/>
    </row>
    <row r="74" spans="2:22" x14ac:dyDescent="0.2">
      <c r="B74" s="131"/>
      <c r="C74" s="135">
        <v>42402</v>
      </c>
      <c r="D74" s="136" t="s">
        <v>57</v>
      </c>
      <c r="E74" s="137">
        <v>29654.100000000002</v>
      </c>
      <c r="F74" s="137">
        <v>171134.12</v>
      </c>
      <c r="G74" s="137">
        <v>185021.15</v>
      </c>
      <c r="H74" s="137">
        <v>302993.28000000003</v>
      </c>
      <c r="I74" s="137">
        <v>176605.28</v>
      </c>
      <c r="J74" s="137">
        <v>538705.30999999994</v>
      </c>
      <c r="K74" s="137">
        <v>477078.67</v>
      </c>
      <c r="L74" s="137">
        <v>248873.49999999997</v>
      </c>
      <c r="M74" s="137">
        <v>40684.400000000001</v>
      </c>
      <c r="N74" s="137">
        <v>247167.1</v>
      </c>
      <c r="O74" s="137"/>
      <c r="P74" s="137"/>
      <c r="Q74" s="137">
        <f t="shared" si="1"/>
        <v>2417916.9099999997</v>
      </c>
      <c r="R74" s="133"/>
      <c r="S74" s="134"/>
      <c r="T74" s="131"/>
      <c r="U74" s="137">
        <f>IF($E$5=Master!$D$4,E74,
IF($F$5=Master!$D$4,SUM(E74:F74),
IF($G$5=Master!$D$4,SUM(E74:G74),
IF($H$5=Master!$D$4,SUM(E74:H74),
IF($I$5=Master!$D$4,SUM(E74:I74),
IF($J$5=Master!$D$4,SUM(E74:J74),
IF($K$5=Master!$D$4,SUM(E74:K74),
IF($L$5=Master!$D$4,SUM(E74:L74),
IF($M$5=Master!$D$4,SUM(E74:M74),
IF($N$5=Master!$D$4,SUM(E74:N74),
IF($O$5=Master!$D$4,SUM(E74:O74),
IF($P$5=Master!$D$4,SUM(E74:P74),0))))))))))))</f>
        <v>2417916.9099999997</v>
      </c>
      <c r="V74" s="133"/>
    </row>
    <row r="75" spans="2:22" x14ac:dyDescent="0.2">
      <c r="B75" s="131"/>
      <c r="C75" s="135">
        <v>42403</v>
      </c>
      <c r="D75" s="136" t="s">
        <v>70</v>
      </c>
      <c r="E75" s="137">
        <v>586072.27</v>
      </c>
      <c r="F75" s="137">
        <v>1895769.09</v>
      </c>
      <c r="G75" s="137">
        <v>237548.76999999993</v>
      </c>
      <c r="H75" s="137">
        <v>157551.09999999998</v>
      </c>
      <c r="I75" s="137">
        <v>169735.58000000005</v>
      </c>
      <c r="J75" s="137">
        <v>188392.01999999996</v>
      </c>
      <c r="K75" s="137">
        <v>234034.70000000004</v>
      </c>
      <c r="L75" s="137">
        <v>158134.25</v>
      </c>
      <c r="M75" s="137">
        <v>193034.4</v>
      </c>
      <c r="N75" s="137">
        <v>202922.38000000003</v>
      </c>
      <c r="O75" s="137"/>
      <c r="P75" s="137"/>
      <c r="Q75" s="137">
        <f t="shared" si="1"/>
        <v>4023194.5600000005</v>
      </c>
      <c r="R75" s="133"/>
      <c r="S75" s="134"/>
      <c r="T75" s="131"/>
      <c r="U75" s="137">
        <f>IF($E$5=Master!$D$4,E75,
IF($F$5=Master!$D$4,SUM(E75:F75),
IF($G$5=Master!$D$4,SUM(E75:G75),
IF($H$5=Master!$D$4,SUM(E75:H75),
IF($I$5=Master!$D$4,SUM(E75:I75),
IF($J$5=Master!$D$4,SUM(E75:J75),
IF($K$5=Master!$D$4,SUM(E75:K75),
IF($L$5=Master!$D$4,SUM(E75:L75),
IF($M$5=Master!$D$4,SUM(E75:M75),
IF($N$5=Master!$D$4,SUM(E75:N75),
IF($O$5=Master!$D$4,SUM(E75:O75),
IF($P$5=Master!$D$4,SUM(E75:P75),0))))))))))))</f>
        <v>4023194.5600000005</v>
      </c>
      <c r="V75" s="133"/>
    </row>
    <row r="76" spans="2:22" x14ac:dyDescent="0.2">
      <c r="B76" s="131"/>
      <c r="C76" s="135">
        <v>42404</v>
      </c>
      <c r="D76" s="136" t="s">
        <v>72</v>
      </c>
      <c r="E76" s="137">
        <v>117445.75999999999</v>
      </c>
      <c r="F76" s="137">
        <v>155146.25</v>
      </c>
      <c r="G76" s="137">
        <v>136756.92000000004</v>
      </c>
      <c r="H76" s="137">
        <v>152879.5</v>
      </c>
      <c r="I76" s="137">
        <v>155812.74000000002</v>
      </c>
      <c r="J76" s="137">
        <v>154708.09000000003</v>
      </c>
      <c r="K76" s="137">
        <v>136344.76999999999</v>
      </c>
      <c r="L76" s="137">
        <v>131386.15</v>
      </c>
      <c r="M76" s="137">
        <v>130434.00000000001</v>
      </c>
      <c r="N76" s="137">
        <v>131105.77999999997</v>
      </c>
      <c r="O76" s="137"/>
      <c r="P76" s="137"/>
      <c r="Q76" s="137">
        <f t="shared" si="1"/>
        <v>1402019.96</v>
      </c>
      <c r="R76" s="133"/>
      <c r="S76" s="134"/>
      <c r="T76" s="131"/>
      <c r="U76" s="137">
        <f>IF($E$5=Master!$D$4,E76,
IF($F$5=Master!$D$4,SUM(E76:F76),
IF($G$5=Master!$D$4,SUM(E76:G76),
IF($H$5=Master!$D$4,SUM(E76:H76),
IF($I$5=Master!$D$4,SUM(E76:I76),
IF($J$5=Master!$D$4,SUM(E76:J76),
IF($K$5=Master!$D$4,SUM(E76:K76),
IF($L$5=Master!$D$4,SUM(E76:L76),
IF($M$5=Master!$D$4,SUM(E76:M76),
IF($N$5=Master!$D$4,SUM(E76:N76),
IF($O$5=Master!$D$4,SUM(E76:O76),
IF($P$5=Master!$D$4,SUM(E76:P76),0))))))))))))</f>
        <v>1402019.96</v>
      </c>
      <c r="V76" s="133"/>
    </row>
    <row r="77" spans="2:22" x14ac:dyDescent="0.2">
      <c r="B77" s="131"/>
      <c r="C77" s="135">
        <v>42501</v>
      </c>
      <c r="D77" s="136" t="s">
        <v>124</v>
      </c>
      <c r="E77" s="137">
        <v>427050.17000000004</v>
      </c>
      <c r="F77" s="137">
        <v>86289.880000000019</v>
      </c>
      <c r="G77" s="137">
        <v>203428.4</v>
      </c>
      <c r="H77" s="137">
        <v>891906.21</v>
      </c>
      <c r="I77" s="137">
        <v>183298.95</v>
      </c>
      <c r="J77" s="137">
        <v>2901150.44</v>
      </c>
      <c r="K77" s="137">
        <v>296313.02999999997</v>
      </c>
      <c r="L77" s="137">
        <v>54994.13</v>
      </c>
      <c r="M77" s="137">
        <v>146979.96</v>
      </c>
      <c r="N77" s="137">
        <v>2846189.88</v>
      </c>
      <c r="O77" s="137"/>
      <c r="P77" s="137"/>
      <c r="Q77" s="137">
        <f t="shared" si="1"/>
        <v>8037601.0499999998</v>
      </c>
      <c r="R77" s="133"/>
      <c r="S77" s="134"/>
      <c r="T77" s="131"/>
      <c r="U77" s="137">
        <f>IF($E$5=Master!$D$4,E77,
IF($F$5=Master!$D$4,SUM(E77:F77),
IF($G$5=Master!$D$4,SUM(E77:G77),
IF($H$5=Master!$D$4,SUM(E77:H77),
IF($I$5=Master!$D$4,SUM(E77:I77),
IF($J$5=Master!$D$4,SUM(E77:J77),
IF($K$5=Master!$D$4,SUM(E77:K77),
IF($L$5=Master!$D$4,SUM(E77:L77),
IF($M$5=Master!$D$4,SUM(E77:M77),
IF($N$5=Master!$D$4,SUM(E77:N77),
IF($O$5=Master!$D$4,SUM(E77:O77),
IF($P$5=Master!$D$4,SUM(E77:P77),0))))))))))))</f>
        <v>8037601.0499999998</v>
      </c>
      <c r="V77" s="133"/>
    </row>
    <row r="78" spans="2:22" x14ac:dyDescent="0.2">
      <c r="B78" s="131"/>
      <c r="C78" s="135">
        <v>42502</v>
      </c>
      <c r="D78" s="136" t="s">
        <v>63</v>
      </c>
      <c r="E78" s="137">
        <v>10803.289999999999</v>
      </c>
      <c r="F78" s="137">
        <v>15907.499999999998</v>
      </c>
      <c r="G78" s="137">
        <v>13671.87</v>
      </c>
      <c r="H78" s="137">
        <v>10938.93</v>
      </c>
      <c r="I78" s="137">
        <v>14726.959999999997</v>
      </c>
      <c r="J78" s="137">
        <v>14223.059999999998</v>
      </c>
      <c r="K78" s="137">
        <v>23174.34</v>
      </c>
      <c r="L78" s="137">
        <v>12213.1</v>
      </c>
      <c r="M78" s="137">
        <v>12280.46</v>
      </c>
      <c r="N78" s="137">
        <v>15241.44</v>
      </c>
      <c r="O78" s="137"/>
      <c r="P78" s="137"/>
      <c r="Q78" s="137">
        <f t="shared" si="1"/>
        <v>143180.94999999998</v>
      </c>
      <c r="R78" s="133"/>
      <c r="S78" s="134"/>
      <c r="T78" s="131"/>
      <c r="U78" s="137">
        <f>IF($E$5=Master!$D$4,E78,
IF($F$5=Master!$D$4,SUM(E78:F78),
IF($G$5=Master!$D$4,SUM(E78:G78),
IF($H$5=Master!$D$4,SUM(E78:H78),
IF($I$5=Master!$D$4,SUM(E78:I78),
IF($J$5=Master!$D$4,SUM(E78:J78),
IF($K$5=Master!$D$4,SUM(E78:K78),
IF($L$5=Master!$D$4,SUM(E78:L78),
IF($M$5=Master!$D$4,SUM(E78:M78),
IF($N$5=Master!$D$4,SUM(E78:N78),
IF($O$5=Master!$D$4,SUM(E78:O78),
IF($P$5=Master!$D$4,SUM(E78:P78),0))))))))))))</f>
        <v>143180.94999999998</v>
      </c>
      <c r="V78" s="133"/>
    </row>
    <row r="79" spans="2:22" x14ac:dyDescent="0.2">
      <c r="B79" s="131"/>
      <c r="C79" s="135">
        <v>42801</v>
      </c>
      <c r="D79" s="136" t="s">
        <v>136</v>
      </c>
      <c r="E79" s="137">
        <v>0</v>
      </c>
      <c r="F79" s="137">
        <v>0</v>
      </c>
      <c r="G79" s="137">
        <v>0</v>
      </c>
      <c r="H79" s="137">
        <v>0</v>
      </c>
      <c r="I79" s="137">
        <v>0</v>
      </c>
      <c r="J79" s="137">
        <v>0</v>
      </c>
      <c r="K79" s="137">
        <v>0</v>
      </c>
      <c r="L79" s="137">
        <v>0</v>
      </c>
      <c r="M79" s="137">
        <v>80613.350000000006</v>
      </c>
      <c r="N79" s="137">
        <v>885872.98</v>
      </c>
      <c r="O79" s="137"/>
      <c r="P79" s="137"/>
      <c r="Q79" s="137">
        <f t="shared" si="1"/>
        <v>966486.33</v>
      </c>
      <c r="R79" s="133"/>
      <c r="S79" s="134"/>
      <c r="T79" s="131"/>
      <c r="U79" s="137">
        <f>IF($E$5=Master!$D$4,E79,
IF($F$5=Master!$D$4,SUM(E79:F79),
IF($G$5=Master!$D$4,SUM(E79:G79),
IF($H$5=Master!$D$4,SUM(E79:H79),
IF($I$5=Master!$D$4,SUM(E79:I79),
IF($J$5=Master!$D$4,SUM(E79:J79),
IF($K$5=Master!$D$4,SUM(E79:K79),
IF($L$5=Master!$D$4,SUM(E79:L79),
IF($M$5=Master!$D$4,SUM(E79:M79),
IF($N$5=Master!$D$4,SUM(E79:N79),
IF($O$5=Master!$D$4,SUM(E79:O79),
IF($P$5=Master!$D$4,SUM(E79:P79),0))))))))))))</f>
        <v>966486.33</v>
      </c>
      <c r="V79" s="133"/>
    </row>
    <row r="80" spans="2:22" x14ac:dyDescent="0.2">
      <c r="B80" s="131"/>
      <c r="C80" s="135">
        <v>42901</v>
      </c>
      <c r="D80" s="136" t="s">
        <v>137</v>
      </c>
      <c r="E80" s="137">
        <v>0</v>
      </c>
      <c r="F80" s="137">
        <v>0</v>
      </c>
      <c r="G80" s="137">
        <v>0</v>
      </c>
      <c r="H80" s="137">
        <v>0</v>
      </c>
      <c r="I80" s="137">
        <v>0</v>
      </c>
      <c r="J80" s="137">
        <v>0</v>
      </c>
      <c r="K80" s="137">
        <v>0</v>
      </c>
      <c r="L80" s="137">
        <v>0</v>
      </c>
      <c r="M80" s="137">
        <v>17507170.16</v>
      </c>
      <c r="N80" s="137">
        <v>21223468.079999994</v>
      </c>
      <c r="O80" s="137"/>
      <c r="P80" s="137"/>
      <c r="Q80" s="137">
        <f t="shared" si="1"/>
        <v>38730638.239999995</v>
      </c>
      <c r="R80" s="133"/>
      <c r="S80" s="134"/>
      <c r="T80" s="131"/>
      <c r="U80" s="137">
        <f>IF($E$5=Master!$D$4,E80,
IF($F$5=Master!$D$4,SUM(E80:F80),
IF($G$5=Master!$D$4,SUM(E80:G80),
IF($H$5=Master!$D$4,SUM(E80:H80),
IF($I$5=Master!$D$4,SUM(E80:I80),
IF($J$5=Master!$D$4,SUM(E80:J80),
IF($K$5=Master!$D$4,SUM(E80:K80),
IF($L$5=Master!$D$4,SUM(E80:L80),
IF($M$5=Master!$D$4,SUM(E80:M80),
IF($N$5=Master!$D$4,SUM(E80:N80),
IF($O$5=Master!$D$4,SUM(E80:O80),
IF($P$5=Master!$D$4,SUM(E80:P80),0))))))))))))</f>
        <v>38730638.239999995</v>
      </c>
      <c r="V80" s="133"/>
    </row>
    <row r="81" spans="2:22" ht="25.5" x14ac:dyDescent="0.2">
      <c r="B81" s="131"/>
      <c r="C81" s="135">
        <v>43001</v>
      </c>
      <c r="D81" s="136" t="s">
        <v>138</v>
      </c>
      <c r="E81" s="137">
        <v>0</v>
      </c>
      <c r="F81" s="137">
        <v>0</v>
      </c>
      <c r="G81" s="137">
        <v>0</v>
      </c>
      <c r="H81" s="137">
        <v>0</v>
      </c>
      <c r="I81" s="137">
        <v>0</v>
      </c>
      <c r="J81" s="137">
        <v>0</v>
      </c>
      <c r="K81" s="137">
        <v>0</v>
      </c>
      <c r="L81" s="137">
        <v>4545.87</v>
      </c>
      <c r="M81" s="137">
        <v>30695.239999999998</v>
      </c>
      <c r="N81" s="137">
        <v>95303.09</v>
      </c>
      <c r="O81" s="137"/>
      <c r="P81" s="137"/>
      <c r="Q81" s="137">
        <f t="shared" si="1"/>
        <v>130544.2</v>
      </c>
      <c r="R81" s="133"/>
      <c r="S81" s="134"/>
      <c r="T81" s="131"/>
      <c r="U81" s="137">
        <f>IF($E$5=Master!$D$4,E81,
IF($F$5=Master!$D$4,SUM(E81:F81),
IF($G$5=Master!$D$4,SUM(E81:G81),
IF($H$5=Master!$D$4,SUM(E81:H81),
IF($I$5=Master!$D$4,SUM(E81:I81),
IF($J$5=Master!$D$4,SUM(E81:J81),
IF($K$5=Master!$D$4,SUM(E81:K81),
IF($L$5=Master!$D$4,SUM(E81:L81),
IF($M$5=Master!$D$4,SUM(E81:M81),
IF($N$5=Master!$D$4,SUM(E81:N81),
IF($O$5=Master!$D$4,SUM(E81:O81),
IF($P$5=Master!$D$4,SUM(E81:P81),0))))))))))))</f>
        <v>130544.2</v>
      </c>
      <c r="V81" s="133"/>
    </row>
    <row r="82" spans="2:22" x14ac:dyDescent="0.2">
      <c r="B82" s="131"/>
      <c r="C82" s="135">
        <v>43201</v>
      </c>
      <c r="D82" s="136" t="s">
        <v>139</v>
      </c>
      <c r="E82" s="137">
        <v>0</v>
      </c>
      <c r="F82" s="137">
        <v>0</v>
      </c>
      <c r="G82" s="137">
        <v>0</v>
      </c>
      <c r="H82" s="137">
        <v>0</v>
      </c>
      <c r="I82" s="137">
        <v>0</v>
      </c>
      <c r="J82" s="137">
        <v>0</v>
      </c>
      <c r="K82" s="137">
        <v>0</v>
      </c>
      <c r="L82" s="137">
        <v>0</v>
      </c>
      <c r="M82" s="137">
        <v>63111.98</v>
      </c>
      <c r="N82" s="137">
        <v>75688.580000000016</v>
      </c>
      <c r="O82" s="137"/>
      <c r="P82" s="137"/>
      <c r="Q82" s="137">
        <f t="shared" si="1"/>
        <v>138800.56000000003</v>
      </c>
      <c r="R82" s="133"/>
      <c r="S82" s="134"/>
      <c r="T82" s="131"/>
      <c r="U82" s="137">
        <f>IF($E$5=Master!$D$4,E82,
IF($F$5=Master!$D$4,SUM(E82:F82),
IF($G$5=Master!$D$4,SUM(E82:G82),
IF($H$5=Master!$D$4,SUM(E82:H82),
IF($I$5=Master!$D$4,SUM(E82:I82),
IF($J$5=Master!$D$4,SUM(E82:J82),
IF($K$5=Master!$D$4,SUM(E82:K82),
IF($L$5=Master!$D$4,SUM(E82:L82),
IF($M$5=Master!$D$4,SUM(E82:M82),
IF($N$5=Master!$D$4,SUM(E82:N82),
IF($O$5=Master!$D$4,SUM(E82:O82),
IF($P$5=Master!$D$4,SUM(E82:P82),0))))))))))))</f>
        <v>138800.56000000003</v>
      </c>
      <c r="V82" s="133"/>
    </row>
    <row r="83" spans="2:22" x14ac:dyDescent="0.2">
      <c r="B83" s="131"/>
      <c r="C83" s="135">
        <v>43301</v>
      </c>
      <c r="D83" s="136" t="s">
        <v>140</v>
      </c>
      <c r="E83" s="137">
        <v>0</v>
      </c>
      <c r="F83" s="137">
        <v>0</v>
      </c>
      <c r="G83" s="137">
        <v>0</v>
      </c>
      <c r="H83" s="137">
        <v>0</v>
      </c>
      <c r="I83" s="137">
        <v>0</v>
      </c>
      <c r="J83" s="137">
        <v>0</v>
      </c>
      <c r="K83" s="137">
        <v>0</v>
      </c>
      <c r="L83" s="137">
        <v>4772.9100000000008</v>
      </c>
      <c r="M83" s="137">
        <v>77140.900000000009</v>
      </c>
      <c r="N83" s="137">
        <v>232911.18000000002</v>
      </c>
      <c r="O83" s="137"/>
      <c r="P83" s="137"/>
      <c r="Q83" s="137">
        <f t="shared" si="1"/>
        <v>314824.99000000005</v>
      </c>
      <c r="R83" s="133"/>
      <c r="S83" s="134"/>
      <c r="T83" s="131"/>
      <c r="U83" s="137">
        <f>IF($E$5=Master!$D$4,E83,
IF($F$5=Master!$D$4,SUM(E83:F83),
IF($G$5=Master!$D$4,SUM(E83:G83),
IF($H$5=Master!$D$4,SUM(E83:H83),
IF($I$5=Master!$D$4,SUM(E83:I83),
IF($J$5=Master!$D$4,SUM(E83:J83),
IF($K$5=Master!$D$4,SUM(E83:K83),
IF($L$5=Master!$D$4,SUM(E83:L83),
IF($M$5=Master!$D$4,SUM(E83:M83),
IF($N$5=Master!$D$4,SUM(E83:N83),
IF($O$5=Master!$D$4,SUM(E83:O83),
IF($P$5=Master!$D$4,SUM(E83:P83),0))))))))))))</f>
        <v>314824.99000000005</v>
      </c>
      <c r="V83" s="133"/>
    </row>
    <row r="84" spans="2:22" x14ac:dyDescent="0.2">
      <c r="B84" s="131"/>
      <c r="C84" s="135">
        <v>50201</v>
      </c>
      <c r="D84" s="136" t="s">
        <v>79</v>
      </c>
      <c r="E84" s="137">
        <v>46800.61</v>
      </c>
      <c r="F84" s="137">
        <v>60320.890000000014</v>
      </c>
      <c r="G84" s="137">
        <v>63050.550000000017</v>
      </c>
      <c r="H84" s="137">
        <v>62176.55</v>
      </c>
      <c r="I84" s="137">
        <v>66118.789999999994</v>
      </c>
      <c r="J84" s="137">
        <v>66055.790000000008</v>
      </c>
      <c r="K84" s="137">
        <v>63959.560000000005</v>
      </c>
      <c r="L84" s="137">
        <v>55976.630000000012</v>
      </c>
      <c r="M84" s="137">
        <v>60581.649999999987</v>
      </c>
      <c r="N84" s="137">
        <v>73859.299999999988</v>
      </c>
      <c r="O84" s="137"/>
      <c r="P84" s="137"/>
      <c r="Q84" s="137">
        <f t="shared" si="1"/>
        <v>618900.32000000007</v>
      </c>
      <c r="R84" s="133"/>
      <c r="S84" s="134"/>
      <c r="T84" s="131"/>
      <c r="U84" s="137">
        <f>IF($E$5=Master!$D$4,E84,
IF($F$5=Master!$D$4,SUM(E84:F84),
IF($G$5=Master!$D$4,SUM(E84:G84),
IF($H$5=Master!$D$4,SUM(E84:H84),
IF($I$5=Master!$D$4,SUM(E84:I84),
IF($J$5=Master!$D$4,SUM(E84:J84),
IF($K$5=Master!$D$4,SUM(E84:K84),
IF($L$5=Master!$D$4,SUM(E84:L84),
IF($M$5=Master!$D$4,SUM(E84:M84),
IF($N$5=Master!$D$4,SUM(E84:N84),
IF($O$5=Master!$D$4,SUM(E84:O84),
IF($P$5=Master!$D$4,SUM(E84:P84),0))))))))))))</f>
        <v>618900.32000000007</v>
      </c>
      <c r="V84" s="133"/>
    </row>
    <row r="85" spans="2:22" x14ac:dyDescent="0.2">
      <c r="B85" s="131"/>
      <c r="C85" s="135">
        <v>50301</v>
      </c>
      <c r="D85" s="136" t="s">
        <v>80</v>
      </c>
      <c r="E85" s="137">
        <v>157630.54000000004</v>
      </c>
      <c r="F85" s="137">
        <v>171504.35000000009</v>
      </c>
      <c r="G85" s="137">
        <v>179608.22000000003</v>
      </c>
      <c r="H85" s="137">
        <v>213990.08000000007</v>
      </c>
      <c r="I85" s="137">
        <v>177323.29000000007</v>
      </c>
      <c r="J85" s="137">
        <v>195630.34</v>
      </c>
      <c r="K85" s="137">
        <v>229871.19999999992</v>
      </c>
      <c r="L85" s="137">
        <v>170054.87999999998</v>
      </c>
      <c r="M85" s="137">
        <v>174297.72999999998</v>
      </c>
      <c r="N85" s="137">
        <v>206714.00999999998</v>
      </c>
      <c r="O85" s="137"/>
      <c r="P85" s="137"/>
      <c r="Q85" s="137">
        <f t="shared" si="1"/>
        <v>1876624.6400000001</v>
      </c>
      <c r="R85" s="133"/>
      <c r="S85" s="134"/>
      <c r="T85" s="131"/>
      <c r="U85" s="137">
        <f>IF($E$5=Master!$D$4,E85,
IF($F$5=Master!$D$4,SUM(E85:F85),
IF($G$5=Master!$D$4,SUM(E85:G85),
IF($H$5=Master!$D$4,SUM(E85:H85),
IF($I$5=Master!$D$4,SUM(E85:I85),
IF($J$5=Master!$D$4,SUM(E85:J85),
IF($K$5=Master!$D$4,SUM(E85:K85),
IF($L$5=Master!$D$4,SUM(E85:L85),
IF($M$5=Master!$D$4,SUM(E85:M85),
IF($N$5=Master!$D$4,SUM(E85:N85),
IF($O$5=Master!$D$4,SUM(E85:O85),
IF($P$5=Master!$D$4,SUM(E85:P85),0))))))))))))</f>
        <v>1876624.6400000001</v>
      </c>
      <c r="V85" s="133"/>
    </row>
    <row r="86" spans="2:22" x14ac:dyDescent="0.2">
      <c r="B86" s="131"/>
      <c r="C86" s="135">
        <v>50401</v>
      </c>
      <c r="D86" s="136" t="s">
        <v>81</v>
      </c>
      <c r="E86" s="137">
        <v>113881.1</v>
      </c>
      <c r="F86" s="137">
        <v>181340.53</v>
      </c>
      <c r="G86" s="137">
        <v>282174.88999999996</v>
      </c>
      <c r="H86" s="137">
        <v>183102.97999999998</v>
      </c>
      <c r="I86" s="137">
        <v>188167.33</v>
      </c>
      <c r="J86" s="137">
        <v>372669.44</v>
      </c>
      <c r="K86" s="137">
        <v>236516.08</v>
      </c>
      <c r="L86" s="137">
        <v>42363.93</v>
      </c>
      <c r="M86" s="137">
        <v>313361.93999999989</v>
      </c>
      <c r="N86" s="137">
        <v>242769.37</v>
      </c>
      <c r="O86" s="137"/>
      <c r="P86" s="137"/>
      <c r="Q86" s="137">
        <f t="shared" si="1"/>
        <v>2156347.59</v>
      </c>
      <c r="R86" s="133"/>
      <c r="S86" s="134"/>
      <c r="T86" s="131"/>
      <c r="U86" s="137">
        <f>IF($E$5=Master!$D$4,E86,
IF($F$5=Master!$D$4,SUM(E86:F86),
IF($G$5=Master!$D$4,SUM(E86:G86),
IF($H$5=Master!$D$4,SUM(E86:H86),
IF($I$5=Master!$D$4,SUM(E86:I86),
IF($J$5=Master!$D$4,SUM(E86:J86),
IF($K$5=Master!$D$4,SUM(E86:K86),
IF($L$5=Master!$D$4,SUM(E86:L86),
IF($M$5=Master!$D$4,SUM(E86:M86),
IF($N$5=Master!$D$4,SUM(E86:N86),
IF($O$5=Master!$D$4,SUM(E86:O86),
IF($P$5=Master!$D$4,SUM(E86:P86),0))))))))))))</f>
        <v>2156347.59</v>
      </c>
      <c r="V86" s="133"/>
    </row>
    <row r="87" spans="2:22" x14ac:dyDescent="0.2">
      <c r="B87" s="131"/>
      <c r="C87" s="135">
        <v>50801</v>
      </c>
      <c r="D87" s="136" t="s">
        <v>82</v>
      </c>
      <c r="E87" s="137">
        <v>0</v>
      </c>
      <c r="F87" s="137">
        <v>78783.34</v>
      </c>
      <c r="G87" s="137">
        <v>39391.67</v>
      </c>
      <c r="H87" s="137">
        <v>39391.67</v>
      </c>
      <c r="I87" s="137">
        <v>39391.67</v>
      </c>
      <c r="J87" s="137">
        <v>39391.67</v>
      </c>
      <c r="K87" s="137">
        <v>39391.67</v>
      </c>
      <c r="L87" s="137">
        <v>39391.67</v>
      </c>
      <c r="M87" s="137">
        <v>39391.67</v>
      </c>
      <c r="N87" s="137">
        <v>39391.660000000003</v>
      </c>
      <c r="O87" s="137"/>
      <c r="P87" s="137"/>
      <c r="Q87" s="137">
        <f t="shared" si="1"/>
        <v>393916.68999999994</v>
      </c>
      <c r="R87" s="133"/>
      <c r="S87" s="134"/>
      <c r="T87" s="131"/>
      <c r="U87" s="137">
        <f>IF($E$5=Master!$D$4,E87,
IF($F$5=Master!$D$4,SUM(E87:F87),
IF($G$5=Master!$D$4,SUM(E87:G87),
IF($H$5=Master!$D$4,SUM(E87:H87),
IF($I$5=Master!$D$4,SUM(E87:I87),
IF($J$5=Master!$D$4,SUM(E87:J87),
IF($K$5=Master!$D$4,SUM(E87:K87),
IF($L$5=Master!$D$4,SUM(E87:L87),
IF($M$5=Master!$D$4,SUM(E87:M87),
IF($N$5=Master!$D$4,SUM(E87:N87),
IF($O$5=Master!$D$4,SUM(E87:O87),
IF($P$5=Master!$D$4,SUM(E87:P87),0))))))))))))</f>
        <v>393916.68999999994</v>
      </c>
      <c r="V87" s="133"/>
    </row>
    <row r="88" spans="2:22" x14ac:dyDescent="0.2">
      <c r="B88" s="131"/>
      <c r="C88" s="135">
        <v>50901</v>
      </c>
      <c r="D88" s="136" t="s">
        <v>83</v>
      </c>
      <c r="E88" s="137">
        <v>679230.62000000011</v>
      </c>
      <c r="F88" s="137">
        <v>858826.38999999966</v>
      </c>
      <c r="G88" s="137">
        <v>900940.57999999973</v>
      </c>
      <c r="H88" s="137">
        <v>826678.29000000027</v>
      </c>
      <c r="I88" s="137">
        <v>895148.41000000015</v>
      </c>
      <c r="J88" s="137">
        <v>1141091.6899999997</v>
      </c>
      <c r="K88" s="137">
        <v>1729722.1400000001</v>
      </c>
      <c r="L88" s="137">
        <v>1422605.34</v>
      </c>
      <c r="M88" s="137">
        <v>1200377.3299999996</v>
      </c>
      <c r="N88" s="137">
        <v>1091932.6100000001</v>
      </c>
      <c r="O88" s="137"/>
      <c r="P88" s="137"/>
      <c r="Q88" s="137">
        <f t="shared" si="1"/>
        <v>10746553.399999999</v>
      </c>
      <c r="R88" s="133"/>
      <c r="S88" s="134"/>
      <c r="T88" s="131"/>
      <c r="U88" s="137">
        <f>IF($E$5=Master!$D$4,E88,
IF($F$5=Master!$D$4,SUM(E88:F88),
IF($G$5=Master!$D$4,SUM(E88:G88),
IF($H$5=Master!$D$4,SUM(E88:H88),
IF($I$5=Master!$D$4,SUM(E88:I88),
IF($J$5=Master!$D$4,SUM(E88:J88),
IF($K$5=Master!$D$4,SUM(E88:K88),
IF($L$5=Master!$D$4,SUM(E88:L88),
IF($M$5=Master!$D$4,SUM(E88:M88),
IF($N$5=Master!$D$4,SUM(E88:N88),
IF($O$5=Master!$D$4,SUM(E88:O88),
IF($P$5=Master!$D$4,SUM(E88:P88),0))))))))))))</f>
        <v>10746553.399999999</v>
      </c>
      <c r="V88" s="133"/>
    </row>
    <row r="89" spans="2:22" ht="25.5" x14ac:dyDescent="0.2">
      <c r="B89" s="131"/>
      <c r="C89" s="135">
        <v>51001</v>
      </c>
      <c r="D89" s="136" t="s">
        <v>84</v>
      </c>
      <c r="E89" s="137">
        <v>61941.31</v>
      </c>
      <c r="F89" s="137">
        <v>76561.010000000009</v>
      </c>
      <c r="G89" s="137">
        <v>90445.319999999992</v>
      </c>
      <c r="H89" s="137">
        <v>78710.729999999981</v>
      </c>
      <c r="I89" s="137">
        <v>89811.91</v>
      </c>
      <c r="J89" s="137">
        <v>95127.11</v>
      </c>
      <c r="K89" s="137">
        <v>124711.43999999999</v>
      </c>
      <c r="L89" s="137">
        <v>108200.68000000002</v>
      </c>
      <c r="M89" s="137">
        <v>97891.199999999997</v>
      </c>
      <c r="N89" s="137">
        <v>100217.00000000001</v>
      </c>
      <c r="O89" s="137"/>
      <c r="P89" s="137"/>
      <c r="Q89" s="137">
        <f t="shared" si="1"/>
        <v>923617.71</v>
      </c>
      <c r="R89" s="133"/>
      <c r="S89" s="134"/>
      <c r="T89" s="131"/>
      <c r="U89" s="137">
        <f>IF($E$5=Master!$D$4,E89,
IF($F$5=Master!$D$4,SUM(E89:F89),
IF($G$5=Master!$D$4,SUM(E89:G89),
IF($H$5=Master!$D$4,SUM(E89:H89),
IF($I$5=Master!$D$4,SUM(E89:I89),
IF($J$5=Master!$D$4,SUM(E89:J89),
IF($K$5=Master!$D$4,SUM(E89:K89),
IF($L$5=Master!$D$4,SUM(E89:L89),
IF($M$5=Master!$D$4,SUM(E89:M89),
IF($N$5=Master!$D$4,SUM(E89:N89),
IF($O$5=Master!$D$4,SUM(E89:O89),
IF($P$5=Master!$D$4,SUM(E89:P89),0))))))))))))</f>
        <v>923617.71</v>
      </c>
      <c r="V89" s="133"/>
    </row>
    <row r="90" spans="2:22" x14ac:dyDescent="0.2">
      <c r="B90" s="131"/>
      <c r="C90" s="135">
        <v>51101</v>
      </c>
      <c r="D90" s="136" t="s">
        <v>85</v>
      </c>
      <c r="E90" s="137">
        <v>0</v>
      </c>
      <c r="F90" s="137">
        <v>60000</v>
      </c>
      <c r="G90" s="137">
        <v>30000</v>
      </c>
      <c r="H90" s="137">
        <v>30000</v>
      </c>
      <c r="I90" s="137">
        <v>30000</v>
      </c>
      <c r="J90" s="137">
        <v>30000</v>
      </c>
      <c r="K90" s="137">
        <v>30000</v>
      </c>
      <c r="L90" s="137">
        <v>0</v>
      </c>
      <c r="M90" s="137">
        <v>0</v>
      </c>
      <c r="N90" s="137">
        <v>90000</v>
      </c>
      <c r="O90" s="137"/>
      <c r="P90" s="137"/>
      <c r="Q90" s="137">
        <f t="shared" si="1"/>
        <v>300000</v>
      </c>
      <c r="R90" s="133"/>
      <c r="S90" s="134"/>
      <c r="T90" s="131"/>
      <c r="U90" s="137">
        <f>IF($E$5=Master!$D$4,E90,
IF($F$5=Master!$D$4,SUM(E90:F90),
IF($G$5=Master!$D$4,SUM(E90:G90),
IF($H$5=Master!$D$4,SUM(E90:H90),
IF($I$5=Master!$D$4,SUM(E90:I90),
IF($J$5=Master!$D$4,SUM(E90:J90),
IF($K$5=Master!$D$4,SUM(E90:K90),
IF($L$5=Master!$D$4,SUM(E90:L90),
IF($M$5=Master!$D$4,SUM(E90:M90),
IF($N$5=Master!$D$4,SUM(E90:N90),
IF($O$5=Master!$D$4,SUM(E90:O90),
IF($P$5=Master!$D$4,SUM(E90:P90),0))))))))))))</f>
        <v>300000</v>
      </c>
      <c r="V90" s="133"/>
    </row>
    <row r="91" spans="2:22" x14ac:dyDescent="0.2">
      <c r="B91" s="131"/>
      <c r="C91" s="135">
        <v>51301</v>
      </c>
      <c r="D91" s="136" t="s">
        <v>86</v>
      </c>
      <c r="E91" s="137">
        <v>14875.329999999998</v>
      </c>
      <c r="F91" s="137">
        <v>31286.91</v>
      </c>
      <c r="G91" s="137">
        <v>40415.81</v>
      </c>
      <c r="H91" s="137">
        <v>45045.71</v>
      </c>
      <c r="I91" s="137">
        <v>34748.89</v>
      </c>
      <c r="J91" s="137">
        <v>50111.01</v>
      </c>
      <c r="K91" s="137">
        <v>42062.64</v>
      </c>
      <c r="L91" s="137">
        <v>35072.57</v>
      </c>
      <c r="M91" s="137">
        <v>35860.100000000006</v>
      </c>
      <c r="N91" s="137">
        <v>62057.189999999995</v>
      </c>
      <c r="O91" s="137"/>
      <c r="P91" s="137"/>
      <c r="Q91" s="137">
        <f t="shared" si="1"/>
        <v>391536.16</v>
      </c>
      <c r="R91" s="133"/>
      <c r="S91" s="134"/>
      <c r="T91" s="131"/>
      <c r="U91" s="137">
        <f>IF($E$5=Master!$D$4,E91,
IF($F$5=Master!$D$4,SUM(E91:F91),
IF($G$5=Master!$D$4,SUM(E91:G91),
IF($H$5=Master!$D$4,SUM(E91:H91),
IF($I$5=Master!$D$4,SUM(E91:I91),
IF($J$5=Master!$D$4,SUM(E91:J91),
IF($K$5=Master!$D$4,SUM(E91:K91),
IF($L$5=Master!$D$4,SUM(E91:L91),
IF($M$5=Master!$D$4,SUM(E91:M91),
IF($N$5=Master!$D$4,SUM(E91:N91),
IF($O$5=Master!$D$4,SUM(E91:O91),
IF($P$5=Master!$D$4,SUM(E91:P91),0))))))))))))</f>
        <v>391536.16</v>
      </c>
      <c r="V91" s="133"/>
    </row>
    <row r="92" spans="2:22" x14ac:dyDescent="0.2">
      <c r="B92" s="131"/>
      <c r="C92" s="135">
        <v>51401</v>
      </c>
      <c r="D92" s="136" t="s">
        <v>87</v>
      </c>
      <c r="E92" s="137">
        <v>6933.4299999999994</v>
      </c>
      <c r="F92" s="137">
        <v>8238.6899999999987</v>
      </c>
      <c r="G92" s="137">
        <v>8580.239999999998</v>
      </c>
      <c r="H92" s="137">
        <v>7917.4499999999989</v>
      </c>
      <c r="I92" s="137">
        <v>8131.8300000000008</v>
      </c>
      <c r="J92" s="137">
        <v>6179.1200000000008</v>
      </c>
      <c r="K92" s="137">
        <v>6492.9999999999991</v>
      </c>
      <c r="L92" s="137">
        <v>6517.5900000000011</v>
      </c>
      <c r="M92" s="137">
        <v>6495.760000000002</v>
      </c>
      <c r="N92" s="137">
        <v>6187.1099999999988</v>
      </c>
      <c r="O92" s="137"/>
      <c r="P92" s="137"/>
      <c r="Q92" s="137">
        <f t="shared" si="1"/>
        <v>71674.22</v>
      </c>
      <c r="R92" s="133"/>
      <c r="S92" s="134"/>
      <c r="T92" s="131"/>
      <c r="U92" s="137">
        <f>IF($E$5=Master!$D$4,E92,
IF($F$5=Master!$D$4,SUM(E92:F92),
IF($G$5=Master!$D$4,SUM(E92:G92),
IF($H$5=Master!$D$4,SUM(E92:H92),
IF($I$5=Master!$D$4,SUM(E92:I92),
IF($J$5=Master!$D$4,SUM(E92:J92),
IF($K$5=Master!$D$4,SUM(E92:K92),
IF($L$5=Master!$D$4,SUM(E92:L92),
IF($M$5=Master!$D$4,SUM(E92:M92),
IF($N$5=Master!$D$4,SUM(E92:N92),
IF($O$5=Master!$D$4,SUM(E92:O92),
IF($P$5=Master!$D$4,SUM(E92:P92),0))))))))))))</f>
        <v>71674.22</v>
      </c>
      <c r="V92" s="133"/>
    </row>
    <row r="93" spans="2:22" x14ac:dyDescent="0.2">
      <c r="B93" s="131"/>
      <c r="C93" s="135">
        <v>51601</v>
      </c>
      <c r="D93" s="136" t="s">
        <v>88</v>
      </c>
      <c r="E93" s="137">
        <v>32243.27</v>
      </c>
      <c r="F93" s="137">
        <v>37552.459999999992</v>
      </c>
      <c r="G93" s="137">
        <v>43127.320000000022</v>
      </c>
      <c r="H93" s="137">
        <v>37445.779999999992</v>
      </c>
      <c r="I93" s="137">
        <v>39609.119999999995</v>
      </c>
      <c r="J93" s="137">
        <v>43967.829999999987</v>
      </c>
      <c r="K93" s="137">
        <v>40311.099999999991</v>
      </c>
      <c r="L93" s="137">
        <v>39999.259999999987</v>
      </c>
      <c r="M93" s="137">
        <v>42878.14</v>
      </c>
      <c r="N93" s="137">
        <v>40137.33</v>
      </c>
      <c r="O93" s="137"/>
      <c r="P93" s="137"/>
      <c r="Q93" s="137">
        <f t="shared" si="1"/>
        <v>397271.61000000004</v>
      </c>
      <c r="R93" s="133"/>
      <c r="S93" s="134"/>
      <c r="T93" s="131"/>
      <c r="U93" s="137">
        <f>IF($E$5=Master!$D$4,E93,
IF($F$5=Master!$D$4,SUM(E93:F93),
IF($G$5=Master!$D$4,SUM(E93:G93),
IF($H$5=Master!$D$4,SUM(E93:H93),
IF($I$5=Master!$D$4,SUM(E93:I93),
IF($J$5=Master!$D$4,SUM(E93:J93),
IF($K$5=Master!$D$4,SUM(E93:K93),
IF($L$5=Master!$D$4,SUM(E93:L93),
IF($M$5=Master!$D$4,SUM(E93:M93),
IF($N$5=Master!$D$4,SUM(E93:N93),
IF($O$5=Master!$D$4,SUM(E93:O93),
IF($P$5=Master!$D$4,SUM(E93:P93),0))))))))))))</f>
        <v>397271.61000000004</v>
      </c>
      <c r="V93" s="133"/>
    </row>
    <row r="94" spans="2:22" x14ac:dyDescent="0.2">
      <c r="B94" s="131"/>
      <c r="C94" s="135">
        <v>51801</v>
      </c>
      <c r="D94" s="136" t="s">
        <v>89</v>
      </c>
      <c r="E94" s="137">
        <v>0</v>
      </c>
      <c r="F94" s="137">
        <v>3118952.72</v>
      </c>
      <c r="G94" s="137">
        <v>1413625</v>
      </c>
      <c r="H94" s="137">
        <v>1705327.72</v>
      </c>
      <c r="I94" s="137">
        <v>1559476.36</v>
      </c>
      <c r="J94" s="137">
        <v>1559476.3599999999</v>
      </c>
      <c r="K94" s="137">
        <v>1559476.36</v>
      </c>
      <c r="L94" s="137">
        <v>1559476.36</v>
      </c>
      <c r="M94" s="137">
        <v>1559476.3599999999</v>
      </c>
      <c r="N94" s="137">
        <v>1559476.36</v>
      </c>
      <c r="O94" s="137"/>
      <c r="P94" s="137"/>
      <c r="Q94" s="137">
        <f t="shared" si="1"/>
        <v>15594763.599999998</v>
      </c>
      <c r="R94" s="133"/>
      <c r="S94" s="134"/>
      <c r="T94" s="131"/>
      <c r="U94" s="137">
        <f>IF($E$5=Master!$D$4,E94,
IF($F$5=Master!$D$4,SUM(E94:F94),
IF($G$5=Master!$D$4,SUM(E94:G94),
IF($H$5=Master!$D$4,SUM(E94:H94),
IF($I$5=Master!$D$4,SUM(E94:I94),
IF($J$5=Master!$D$4,SUM(E94:J94),
IF($K$5=Master!$D$4,SUM(E94:K94),
IF($L$5=Master!$D$4,SUM(E94:L94),
IF($M$5=Master!$D$4,SUM(E94:M94),
IF($N$5=Master!$D$4,SUM(E94:N94),
IF($O$5=Master!$D$4,SUM(E94:O94),
IF($P$5=Master!$D$4,SUM(E94:P94),0))))))))))))</f>
        <v>15594763.599999998</v>
      </c>
      <c r="V94" s="133"/>
    </row>
    <row r="95" spans="2:22" ht="25.5" x14ac:dyDescent="0.2">
      <c r="B95" s="131"/>
      <c r="C95" s="135">
        <v>51901</v>
      </c>
      <c r="D95" s="136" t="s">
        <v>90</v>
      </c>
      <c r="E95" s="137">
        <v>20469.059999999998</v>
      </c>
      <c r="F95" s="137">
        <v>49806.270000000004</v>
      </c>
      <c r="G95" s="137">
        <v>30973.430000000008</v>
      </c>
      <c r="H95" s="137">
        <v>41242.610000000022</v>
      </c>
      <c r="I95" s="137">
        <v>36132.780000000021</v>
      </c>
      <c r="J95" s="137">
        <v>36237.420000000013</v>
      </c>
      <c r="K95" s="137">
        <v>39657.360000000008</v>
      </c>
      <c r="L95" s="137">
        <v>39609.62000000001</v>
      </c>
      <c r="M95" s="137">
        <v>39669.039999999994</v>
      </c>
      <c r="N95" s="137">
        <v>42240.65</v>
      </c>
      <c r="O95" s="137"/>
      <c r="P95" s="137"/>
      <c r="Q95" s="137">
        <f t="shared" si="1"/>
        <v>376038.24000000011</v>
      </c>
      <c r="R95" s="133"/>
      <c r="S95" s="134"/>
      <c r="T95" s="131"/>
      <c r="U95" s="137">
        <f>IF($E$5=Master!$D$4,E95,
IF($F$5=Master!$D$4,SUM(E95:F95),
IF($G$5=Master!$D$4,SUM(E95:G95),
IF($H$5=Master!$D$4,SUM(E95:H95),
IF($I$5=Master!$D$4,SUM(E95:I95),
IF($J$5=Master!$D$4,SUM(E95:J95),
IF($K$5=Master!$D$4,SUM(E95:K95),
IF($L$5=Master!$D$4,SUM(E95:L95),
IF($M$5=Master!$D$4,SUM(E95:M95),
IF($N$5=Master!$D$4,SUM(E95:N95),
IF($O$5=Master!$D$4,SUM(E95:O95),
IF($P$5=Master!$D$4,SUM(E95:P95),0))))))))))))</f>
        <v>376038.24000000011</v>
      </c>
      <c r="V95" s="133"/>
    </row>
    <row r="96" spans="2:22" x14ac:dyDescent="0.2">
      <c r="B96" s="131"/>
      <c r="C96" s="135">
        <v>52001</v>
      </c>
      <c r="D96" s="136" t="s">
        <v>91</v>
      </c>
      <c r="E96" s="137">
        <v>111779.54</v>
      </c>
      <c r="F96" s="137">
        <v>154965.41</v>
      </c>
      <c r="G96" s="137">
        <v>165720.90000000005</v>
      </c>
      <c r="H96" s="137">
        <v>115239.59999999999</v>
      </c>
      <c r="I96" s="137">
        <v>119919.00000000003</v>
      </c>
      <c r="J96" s="137">
        <v>105903.12000000004</v>
      </c>
      <c r="K96" s="137">
        <v>117735.42000000001</v>
      </c>
      <c r="L96" s="137">
        <v>79789.25</v>
      </c>
      <c r="M96" s="137">
        <v>127552.03000000003</v>
      </c>
      <c r="N96" s="137">
        <v>105076.90000000002</v>
      </c>
      <c r="O96" s="137"/>
      <c r="P96" s="137"/>
      <c r="Q96" s="137">
        <f t="shared" si="1"/>
        <v>1203681.17</v>
      </c>
      <c r="R96" s="133"/>
      <c r="S96" s="134"/>
      <c r="T96" s="131"/>
      <c r="U96" s="137">
        <f>IF($E$5=Master!$D$4,E96,
IF($F$5=Master!$D$4,SUM(E96:F96),
IF($G$5=Master!$D$4,SUM(E96:G96),
IF($H$5=Master!$D$4,SUM(E96:H96),
IF($I$5=Master!$D$4,SUM(E96:I96),
IF($J$5=Master!$D$4,SUM(E96:J96),
IF($K$5=Master!$D$4,SUM(E96:K96),
IF($L$5=Master!$D$4,SUM(E96:L96),
IF($M$5=Master!$D$4,SUM(E96:M96),
IF($N$5=Master!$D$4,SUM(E96:N96),
IF($O$5=Master!$D$4,SUM(E96:O96),
IF($P$5=Master!$D$4,SUM(E96:P96),0))))))))))))</f>
        <v>1203681.17</v>
      </c>
      <c r="V96" s="133"/>
    </row>
    <row r="97" spans="2:22" x14ac:dyDescent="0.2">
      <c r="B97" s="131"/>
      <c r="C97" s="135">
        <v>52301</v>
      </c>
      <c r="D97" s="136" t="s">
        <v>92</v>
      </c>
      <c r="E97" s="137">
        <v>27153.62</v>
      </c>
      <c r="F97" s="137">
        <v>31200.420000000002</v>
      </c>
      <c r="G97" s="137">
        <v>46597.55000000001</v>
      </c>
      <c r="H97" s="137">
        <v>38160.39</v>
      </c>
      <c r="I97" s="137">
        <v>35639.550000000003</v>
      </c>
      <c r="J97" s="137">
        <v>35118.920000000006</v>
      </c>
      <c r="K97" s="137">
        <v>34377.290000000015</v>
      </c>
      <c r="L97" s="137">
        <v>33591.300000000003</v>
      </c>
      <c r="M97" s="137">
        <v>30362.139999999996</v>
      </c>
      <c r="N97" s="137">
        <v>32288.82</v>
      </c>
      <c r="O97" s="137"/>
      <c r="P97" s="137"/>
      <c r="Q97" s="137">
        <f t="shared" si="1"/>
        <v>344490.00000000006</v>
      </c>
      <c r="R97" s="133"/>
      <c r="S97" s="134"/>
      <c r="T97" s="131"/>
      <c r="U97" s="137">
        <f>IF($E$5=Master!$D$4,E97,
IF($F$5=Master!$D$4,SUM(E97:F97),
IF($G$5=Master!$D$4,SUM(E97:G97),
IF($H$5=Master!$D$4,SUM(E97:H97),
IF($I$5=Master!$D$4,SUM(E97:I97),
IF($J$5=Master!$D$4,SUM(E97:J97),
IF($K$5=Master!$D$4,SUM(E97:K97),
IF($L$5=Master!$D$4,SUM(E97:L97),
IF($M$5=Master!$D$4,SUM(E97:M97),
IF($N$5=Master!$D$4,SUM(E97:N97),
IF($O$5=Master!$D$4,SUM(E97:O97),
IF($P$5=Master!$D$4,SUM(E97:P97),0))))))))))))</f>
        <v>344490.00000000006</v>
      </c>
      <c r="V97" s="133"/>
    </row>
    <row r="98" spans="2:22" x14ac:dyDescent="0.2">
      <c r="B98" s="131"/>
      <c r="C98" s="135">
        <v>52401</v>
      </c>
      <c r="D98" s="136" t="s">
        <v>93</v>
      </c>
      <c r="E98" s="137">
        <v>0</v>
      </c>
      <c r="F98" s="137">
        <v>18214.559999999998</v>
      </c>
      <c r="G98" s="137">
        <v>0</v>
      </c>
      <c r="H98" s="137">
        <v>43158.25</v>
      </c>
      <c r="I98" s="137">
        <v>8214.56</v>
      </c>
      <c r="J98" s="137">
        <v>0</v>
      </c>
      <c r="K98" s="137">
        <v>0</v>
      </c>
      <c r="L98" s="137">
        <v>32858.240000000005</v>
      </c>
      <c r="M98" s="137">
        <v>8713.6</v>
      </c>
      <c r="N98" s="137">
        <v>8713.6</v>
      </c>
      <c r="O98" s="137"/>
      <c r="P98" s="137"/>
      <c r="Q98" s="137">
        <f t="shared" si="1"/>
        <v>119872.81000000001</v>
      </c>
      <c r="R98" s="133"/>
      <c r="S98" s="134"/>
      <c r="T98" s="131"/>
      <c r="U98" s="137">
        <f>IF($E$5=Master!$D$4,E98,
IF($F$5=Master!$D$4,SUM(E98:F98),
IF($G$5=Master!$D$4,SUM(E98:G98),
IF($H$5=Master!$D$4,SUM(E98:H98),
IF($I$5=Master!$D$4,SUM(E98:I98),
IF($J$5=Master!$D$4,SUM(E98:J98),
IF($K$5=Master!$D$4,SUM(E98:K98),
IF($L$5=Master!$D$4,SUM(E98:L98),
IF($M$5=Master!$D$4,SUM(E98:M98),
IF($N$5=Master!$D$4,SUM(E98:N98),
IF($O$5=Master!$D$4,SUM(E98:O98),
IF($P$5=Master!$D$4,SUM(E98:P98),0))))))))))))</f>
        <v>119872.81000000001</v>
      </c>
      <c r="V98" s="133"/>
    </row>
    <row r="99" spans="2:22" x14ac:dyDescent="0.2">
      <c r="B99" s="131"/>
      <c r="C99" s="135">
        <v>52601</v>
      </c>
      <c r="D99" s="136" t="s">
        <v>94</v>
      </c>
      <c r="E99" s="137">
        <v>13406.569999999998</v>
      </c>
      <c r="F99" s="137">
        <v>35834.179999999993</v>
      </c>
      <c r="G99" s="137">
        <v>19031.509999999998</v>
      </c>
      <c r="H99" s="137">
        <v>36910.139999999992</v>
      </c>
      <c r="I99" s="137">
        <v>29412.830000000005</v>
      </c>
      <c r="J99" s="137">
        <v>30734.830000000005</v>
      </c>
      <c r="K99" s="137">
        <v>35383.279999999999</v>
      </c>
      <c r="L99" s="137">
        <v>28409.27</v>
      </c>
      <c r="M99" s="137">
        <v>28198.790000000005</v>
      </c>
      <c r="N99" s="137">
        <v>46964.46</v>
      </c>
      <c r="O99" s="137"/>
      <c r="P99" s="137"/>
      <c r="Q99" s="137">
        <f t="shared" si="1"/>
        <v>304285.86000000004</v>
      </c>
      <c r="R99" s="133"/>
      <c r="S99" s="134"/>
      <c r="T99" s="131"/>
      <c r="U99" s="137">
        <f>IF($E$5=Master!$D$4,E99,
IF($F$5=Master!$D$4,SUM(E99:F99),
IF($G$5=Master!$D$4,SUM(E99:G99),
IF($H$5=Master!$D$4,SUM(E99:H99),
IF($I$5=Master!$D$4,SUM(E99:I99),
IF($J$5=Master!$D$4,SUM(E99:J99),
IF($K$5=Master!$D$4,SUM(E99:K99),
IF($L$5=Master!$D$4,SUM(E99:L99),
IF($M$5=Master!$D$4,SUM(E99:M99),
IF($N$5=Master!$D$4,SUM(E99:N99),
IF($O$5=Master!$D$4,SUM(E99:O99),
IF($P$5=Master!$D$4,SUM(E99:P99),0))))))))))))</f>
        <v>304285.86000000004</v>
      </c>
      <c r="V99" s="133"/>
    </row>
    <row r="100" spans="2:22" x14ac:dyDescent="0.2">
      <c r="B100" s="131"/>
      <c r="C100" s="135">
        <v>60101</v>
      </c>
      <c r="D100" s="136" t="s">
        <v>95</v>
      </c>
      <c r="E100" s="137">
        <v>50196321.829999998</v>
      </c>
      <c r="F100" s="137">
        <v>60762697.570000008</v>
      </c>
      <c r="G100" s="137">
        <v>61527975.640000001</v>
      </c>
      <c r="H100" s="137">
        <v>61514605.559999995</v>
      </c>
      <c r="I100" s="137">
        <v>61238391.089999989</v>
      </c>
      <c r="J100" s="137">
        <v>62283082.609999955</v>
      </c>
      <c r="K100" s="137">
        <v>61966306.849999957</v>
      </c>
      <c r="L100" s="137">
        <v>62484117.140000001</v>
      </c>
      <c r="M100" s="137">
        <v>62375483.459999964</v>
      </c>
      <c r="N100" s="137">
        <v>63063391.829999961</v>
      </c>
      <c r="O100" s="137"/>
      <c r="P100" s="137"/>
      <c r="Q100" s="137">
        <f t="shared" si="1"/>
        <v>607412373.5799998</v>
      </c>
      <c r="R100" s="133"/>
      <c r="S100" s="134"/>
      <c r="T100" s="131"/>
      <c r="U100" s="137">
        <f>IF($E$5=Master!$D$4,E100,
IF($F$5=Master!$D$4,SUM(E100:F100),
IF($G$5=Master!$D$4,SUM(E100:G100),
IF($H$5=Master!$D$4,SUM(E100:H100),
IF($I$5=Master!$D$4,SUM(E100:I100),
IF($J$5=Master!$D$4,SUM(E100:J100),
IF($K$5=Master!$D$4,SUM(E100:K100),
IF($L$5=Master!$D$4,SUM(E100:L100),
IF($M$5=Master!$D$4,SUM(E100:M100),
IF($N$5=Master!$D$4,SUM(E100:N100),
IF($O$5=Master!$D$4,SUM(E100:O100),
IF($P$5=Master!$D$4,SUM(E100:P100),0))))))))))))</f>
        <v>607412373.5799998</v>
      </c>
      <c r="V100" s="133"/>
    </row>
    <row r="101" spans="2:22" x14ac:dyDescent="0.2">
      <c r="B101" s="131"/>
      <c r="C101" s="135">
        <v>60201</v>
      </c>
      <c r="D101" s="136" t="s">
        <v>96</v>
      </c>
      <c r="E101" s="137">
        <v>17537117.289999995</v>
      </c>
      <c r="F101" s="137">
        <v>37521410.400000006</v>
      </c>
      <c r="G101" s="137">
        <v>36704277.379999995</v>
      </c>
      <c r="H101" s="137">
        <v>36821944.280000001</v>
      </c>
      <c r="I101" s="137">
        <v>34287752.449999996</v>
      </c>
      <c r="J101" s="137">
        <v>35749793.680000015</v>
      </c>
      <c r="K101" s="137">
        <v>39481719.549999982</v>
      </c>
      <c r="L101" s="137">
        <v>30313499.549999993</v>
      </c>
      <c r="M101" s="137">
        <v>37456464.599999987</v>
      </c>
      <c r="N101" s="137">
        <v>34870246.469999991</v>
      </c>
      <c r="O101" s="137"/>
      <c r="P101" s="137"/>
      <c r="Q101" s="137">
        <f t="shared" si="1"/>
        <v>340744225.64999992</v>
      </c>
      <c r="R101" s="133"/>
      <c r="S101" s="134"/>
      <c r="T101" s="131"/>
      <c r="U101" s="137">
        <f>IF($E$5=Master!$D$4,E101,
IF($F$5=Master!$D$4,SUM(E101:F101),
IF($G$5=Master!$D$4,SUM(E101:G101),
IF($H$5=Master!$D$4,SUM(E101:H101),
IF($I$5=Master!$D$4,SUM(E101:I101),
IF($J$5=Master!$D$4,SUM(E101:J101),
IF($K$5=Master!$D$4,SUM(E101:K101),
IF($L$5=Master!$D$4,SUM(E101:L101),
IF($M$5=Master!$D$4,SUM(E101:M101),
IF($N$5=Master!$D$4,SUM(E101:N101),
IF($O$5=Master!$D$4,SUM(E101:O101),
IF($P$5=Master!$D$4,SUM(E101:P101),0))))))))))))</f>
        <v>340744225.64999992</v>
      </c>
      <c r="V101" s="133"/>
    </row>
    <row r="102" spans="2:22" x14ac:dyDescent="0.2">
      <c r="B102" s="131"/>
      <c r="C102" s="135">
        <v>60301</v>
      </c>
      <c r="D102" s="136" t="s">
        <v>97</v>
      </c>
      <c r="E102" s="137">
        <v>1610157.3499999987</v>
      </c>
      <c r="F102" s="137">
        <v>5519046.3999999939</v>
      </c>
      <c r="G102" s="137">
        <v>5897407.1799999913</v>
      </c>
      <c r="H102" s="137">
        <v>4689255.59</v>
      </c>
      <c r="I102" s="137">
        <v>4387795.1299999962</v>
      </c>
      <c r="J102" s="137">
        <v>5207660.1799999978</v>
      </c>
      <c r="K102" s="137">
        <v>5710181.589999998</v>
      </c>
      <c r="L102" s="137">
        <v>4419368.4600000009</v>
      </c>
      <c r="M102" s="137">
        <v>7065626.009999997</v>
      </c>
      <c r="N102" s="137">
        <v>7355704.9799999921</v>
      </c>
      <c r="O102" s="137"/>
      <c r="P102" s="137"/>
      <c r="Q102" s="137">
        <f t="shared" si="1"/>
        <v>51862202.86999996</v>
      </c>
      <c r="R102" s="133"/>
      <c r="S102" s="134"/>
      <c r="T102" s="131"/>
      <c r="U102" s="137">
        <f>IF($E$5=Master!$D$4,E102,
IF($F$5=Master!$D$4,SUM(E102:F102),
IF($G$5=Master!$D$4,SUM(E102:G102),
IF($H$5=Master!$D$4,SUM(E102:H102),
IF($I$5=Master!$D$4,SUM(E102:I102),
IF($J$5=Master!$D$4,SUM(E102:J102),
IF($K$5=Master!$D$4,SUM(E102:K102),
IF($L$5=Master!$D$4,SUM(E102:L102),
IF($M$5=Master!$D$4,SUM(E102:M102),
IF($N$5=Master!$D$4,SUM(E102:N102),
IF($O$5=Master!$D$4,SUM(E102:O102),
IF($P$5=Master!$D$4,SUM(E102:P102),0))))))))))))</f>
        <v>51862202.86999996</v>
      </c>
      <c r="V102" s="133"/>
    </row>
    <row r="103" spans="2:22" x14ac:dyDescent="0.2">
      <c r="B103" s="131"/>
      <c r="C103" s="135">
        <v>60501</v>
      </c>
      <c r="D103" s="136" t="s">
        <v>98</v>
      </c>
      <c r="E103" s="137">
        <v>7906.9700000000012</v>
      </c>
      <c r="F103" s="137">
        <v>15933.31</v>
      </c>
      <c r="G103" s="137">
        <v>16568.879999999997</v>
      </c>
      <c r="H103" s="137">
        <v>17229.16</v>
      </c>
      <c r="I103" s="137">
        <v>14775.35</v>
      </c>
      <c r="J103" s="137">
        <v>19266.3</v>
      </c>
      <c r="K103" s="137">
        <v>7442373.5800000019</v>
      </c>
      <c r="L103" s="137">
        <v>14248.24</v>
      </c>
      <c r="M103" s="137">
        <v>14429.68</v>
      </c>
      <c r="N103" s="137">
        <v>63428.05000000001</v>
      </c>
      <c r="O103" s="137"/>
      <c r="P103" s="137"/>
      <c r="Q103" s="137">
        <f t="shared" si="1"/>
        <v>7626159.5200000014</v>
      </c>
      <c r="R103" s="133"/>
      <c r="S103" s="134"/>
      <c r="T103" s="131"/>
      <c r="U103" s="137">
        <f>IF($E$5=Master!$D$4,E103,
IF($F$5=Master!$D$4,SUM(E103:F103),
IF($G$5=Master!$D$4,SUM(E103:G103),
IF($H$5=Master!$D$4,SUM(E103:H103),
IF($I$5=Master!$D$4,SUM(E103:I103),
IF($J$5=Master!$D$4,SUM(E103:J103),
IF($K$5=Master!$D$4,SUM(E103:K103),
IF($L$5=Master!$D$4,SUM(E103:L103),
IF($M$5=Master!$D$4,SUM(E103:M103),
IF($N$5=Master!$D$4,SUM(E103:N103),
IF($O$5=Master!$D$4,SUM(E103:O103),
IF($P$5=Master!$D$4,SUM(E103:P103),0))))))))))))</f>
        <v>7626159.5200000014</v>
      </c>
      <c r="V103" s="133"/>
    </row>
    <row r="104" spans="2:22" x14ac:dyDescent="0.2">
      <c r="B104" s="131"/>
      <c r="C104" s="135">
        <v>60601</v>
      </c>
      <c r="D104" s="136" t="s">
        <v>99</v>
      </c>
      <c r="E104" s="137">
        <v>11388.289999999999</v>
      </c>
      <c r="F104" s="137">
        <v>38497.310000000005</v>
      </c>
      <c r="G104" s="137">
        <v>22934.589999999997</v>
      </c>
      <c r="H104" s="137">
        <v>23680.750000000004</v>
      </c>
      <c r="I104" s="137">
        <v>25941.560000000005</v>
      </c>
      <c r="J104" s="137">
        <v>22706.909999999996</v>
      </c>
      <c r="K104" s="137">
        <v>92635.88</v>
      </c>
      <c r="L104" s="137">
        <v>41857.380000000005</v>
      </c>
      <c r="M104" s="137">
        <v>128752.77</v>
      </c>
      <c r="N104" s="137">
        <v>35144.61</v>
      </c>
      <c r="O104" s="137"/>
      <c r="P104" s="137"/>
      <c r="Q104" s="137">
        <f t="shared" si="1"/>
        <v>443540.05000000005</v>
      </c>
      <c r="R104" s="133"/>
      <c r="S104" s="134"/>
      <c r="T104" s="131"/>
      <c r="U104" s="137">
        <f>IF($E$5=Master!$D$4,E104,
IF($F$5=Master!$D$4,SUM(E104:F104),
IF($G$5=Master!$D$4,SUM(E104:G104),
IF($H$5=Master!$D$4,SUM(E104:H104),
IF($I$5=Master!$D$4,SUM(E104:I104),
IF($J$5=Master!$D$4,SUM(E104:J104),
IF($K$5=Master!$D$4,SUM(E104:K104),
IF($L$5=Master!$D$4,SUM(E104:L104),
IF($M$5=Master!$D$4,SUM(E104:M104),
IF($N$5=Master!$D$4,SUM(E104:N104),
IF($O$5=Master!$D$4,SUM(E104:O104),
IF($P$5=Master!$D$4,SUM(E104:P104),0))))))))))))</f>
        <v>443540.05000000005</v>
      </c>
      <c r="V104" s="133"/>
    </row>
    <row r="105" spans="2:22" ht="13.5" thickBot="1" x14ac:dyDescent="0.25">
      <c r="B105" s="106"/>
      <c r="C105" s="138"/>
      <c r="D105" s="139"/>
      <c r="E105" s="140"/>
      <c r="F105" s="140"/>
      <c r="G105" s="140"/>
      <c r="H105" s="140"/>
      <c r="I105" s="140"/>
      <c r="J105" s="140"/>
      <c r="K105" s="140"/>
      <c r="L105" s="140"/>
      <c r="M105" s="140"/>
      <c r="N105" s="140"/>
      <c r="O105" s="140"/>
      <c r="P105" s="140"/>
      <c r="Q105" s="140"/>
      <c r="R105" s="112"/>
      <c r="S105" s="134"/>
      <c r="T105" s="106"/>
      <c r="U105" s="140"/>
      <c r="V105" s="112"/>
    </row>
    <row r="106" spans="2:22" ht="13.5" thickTop="1" x14ac:dyDescent="0.2"/>
    <row r="108" spans="2:22" ht="13.5" thickBot="1" x14ac:dyDescent="0.25"/>
    <row r="109" spans="2:22" s="124" customFormat="1" ht="14.25" thickTop="1" thickBot="1" x14ac:dyDescent="0.25">
      <c r="B109" s="34"/>
      <c r="C109" s="36"/>
      <c r="D109" s="36"/>
      <c r="E109" s="122"/>
      <c r="F109" s="122"/>
      <c r="G109" s="122"/>
      <c r="H109" s="122"/>
      <c r="I109" s="122"/>
      <c r="J109" s="122"/>
      <c r="K109" s="122"/>
      <c r="L109" s="122"/>
      <c r="M109" s="122"/>
      <c r="N109" s="122"/>
      <c r="O109" s="122"/>
      <c r="P109" s="122"/>
      <c r="Q109" s="122"/>
      <c r="R109" s="40"/>
      <c r="S109" s="123"/>
      <c r="T109" s="34"/>
      <c r="U109" s="122"/>
      <c r="V109" s="40"/>
    </row>
    <row r="110" spans="2:22" s="124" customFormat="1" ht="19.5" thickBot="1" x14ac:dyDescent="0.25">
      <c r="B110" s="51"/>
      <c r="C110" s="53"/>
      <c r="D110" s="53"/>
      <c r="E110" s="178" t="s">
        <v>126</v>
      </c>
      <c r="F110" s="179"/>
      <c r="G110" s="179"/>
      <c r="H110" s="179"/>
      <c r="I110" s="179"/>
      <c r="J110" s="179"/>
      <c r="K110" s="179"/>
      <c r="L110" s="179"/>
      <c r="M110" s="179"/>
      <c r="N110" s="179"/>
      <c r="O110" s="179"/>
      <c r="P110" s="179"/>
      <c r="Q110" s="180"/>
      <c r="R110" s="55"/>
      <c r="S110" s="123"/>
      <c r="T110" s="51"/>
      <c r="V110" s="55"/>
    </row>
    <row r="111" spans="2:22" s="124" customFormat="1" x14ac:dyDescent="0.2">
      <c r="B111" s="51"/>
      <c r="C111" s="53"/>
      <c r="D111" s="53"/>
      <c r="E111" s="125" t="s">
        <v>9</v>
      </c>
      <c r="F111" s="125" t="s">
        <v>100</v>
      </c>
      <c r="G111" s="125" t="s">
        <v>101</v>
      </c>
      <c r="H111" s="125" t="s">
        <v>102</v>
      </c>
      <c r="I111" s="125" t="s">
        <v>103</v>
      </c>
      <c r="J111" s="125" t="s">
        <v>104</v>
      </c>
      <c r="K111" s="125" t="s">
        <v>105</v>
      </c>
      <c r="L111" s="125" t="s">
        <v>106</v>
      </c>
      <c r="M111" s="125" t="s">
        <v>107</v>
      </c>
      <c r="N111" s="125" t="s">
        <v>108</v>
      </c>
      <c r="O111" s="125" t="s">
        <v>109</v>
      </c>
      <c r="P111" s="125" t="s">
        <v>110</v>
      </c>
      <c r="Q111" s="125" t="s">
        <v>111</v>
      </c>
      <c r="R111" s="55"/>
      <c r="S111" s="123"/>
      <c r="T111" s="51"/>
      <c r="U111" s="125" t="s">
        <v>111</v>
      </c>
      <c r="V111" s="55"/>
    </row>
    <row r="112" spans="2:22" s="130" customFormat="1" ht="13.5" thickBot="1" x14ac:dyDescent="0.3">
      <c r="B112" s="67"/>
      <c r="C112" s="126" t="s">
        <v>114</v>
      </c>
      <c r="D112" s="127" t="s">
        <v>112</v>
      </c>
      <c r="E112" s="128"/>
      <c r="F112" s="128"/>
      <c r="G112" s="128"/>
      <c r="H112" s="128"/>
      <c r="I112" s="128"/>
      <c r="J112" s="128"/>
      <c r="K112" s="128"/>
      <c r="L112" s="128"/>
      <c r="M112" s="128"/>
      <c r="N112" s="128"/>
      <c r="O112" s="128"/>
      <c r="P112" s="128"/>
      <c r="Q112" s="128"/>
      <c r="R112" s="72"/>
      <c r="S112" s="129"/>
      <c r="T112" s="67"/>
      <c r="U112" s="128"/>
      <c r="V112" s="72"/>
    </row>
    <row r="113" spans="2:22" ht="13.5" thickBot="1" x14ac:dyDescent="0.25">
      <c r="B113" s="131"/>
      <c r="C113" s="184" t="s">
        <v>117</v>
      </c>
      <c r="D113" s="185"/>
      <c r="E113" s="132">
        <f t="shared" ref="E113:Q113" si="2">SUM(E114:E210)</f>
        <v>218634976.23000002</v>
      </c>
      <c r="F113" s="132">
        <f t="shared" si="2"/>
        <v>216888372.37000003</v>
      </c>
      <c r="G113" s="132">
        <f t="shared" si="2"/>
        <v>284705733.53000009</v>
      </c>
      <c r="H113" s="132">
        <f t="shared" si="2"/>
        <v>348800863.02000004</v>
      </c>
      <c r="I113" s="132">
        <f t="shared" si="2"/>
        <v>285781177.75999999</v>
      </c>
      <c r="J113" s="132">
        <f t="shared" si="2"/>
        <v>269860260.65999997</v>
      </c>
      <c r="K113" s="132">
        <f t="shared" si="2"/>
        <v>284626702.51999998</v>
      </c>
      <c r="L113" s="132">
        <f t="shared" si="2"/>
        <v>203635256.55000004</v>
      </c>
      <c r="M113" s="132">
        <f t="shared" si="2"/>
        <v>364575713.23000002</v>
      </c>
      <c r="N113" s="132">
        <f t="shared" si="2"/>
        <v>347940075.93999994</v>
      </c>
      <c r="O113" s="132">
        <f t="shared" si="2"/>
        <v>347940075.92999995</v>
      </c>
      <c r="P113" s="132">
        <f t="shared" si="2"/>
        <v>347940046.2700001</v>
      </c>
      <c r="Q113" s="132">
        <f t="shared" si="2"/>
        <v>3521329254.0099998</v>
      </c>
      <c r="R113" s="133"/>
      <c r="S113" s="134"/>
      <c r="T113" s="131"/>
      <c r="U113" s="132">
        <f>SUM(U114:U210)</f>
        <v>2825449131.8099985</v>
      </c>
      <c r="V113" s="133"/>
    </row>
    <row r="114" spans="2:22" x14ac:dyDescent="0.2">
      <c r="B114" s="131"/>
      <c r="C114" s="135">
        <v>10101</v>
      </c>
      <c r="D114" s="136" t="s">
        <v>20</v>
      </c>
      <c r="E114" s="137">
        <v>146887.60999999999</v>
      </c>
      <c r="F114" s="137">
        <v>122248.79999999999</v>
      </c>
      <c r="G114" s="137">
        <v>138843.75</v>
      </c>
      <c r="H114" s="137">
        <v>235107.34000000003</v>
      </c>
      <c r="I114" s="137">
        <v>148194.39000000001</v>
      </c>
      <c r="J114" s="137">
        <v>100562</v>
      </c>
      <c r="K114" s="137">
        <v>98638.60000000002</v>
      </c>
      <c r="L114" s="137">
        <v>89875.749999999985</v>
      </c>
      <c r="M114" s="137">
        <v>93870.299999999988</v>
      </c>
      <c r="N114" s="137">
        <v>93870.299999999988</v>
      </c>
      <c r="O114" s="137">
        <v>93870.299999999988</v>
      </c>
      <c r="P114" s="137">
        <v>93870.220000000016</v>
      </c>
      <c r="Q114" s="137">
        <f>SUM(E114:P114)</f>
        <v>1455839.36</v>
      </c>
      <c r="R114" s="133"/>
      <c r="S114" s="134"/>
      <c r="T114" s="131"/>
      <c r="U114" s="137">
        <f>IF($E$5=Master!$D$4,E114,
IF($F$5=Master!$D$4,SUM(E114:F114),
IF($G$5=Master!$D$4,SUM(E114:G114),
IF($H$5=Master!$D$4,SUM(E114:H114),
IF($I$5=Master!$D$4,SUM(E114:I114),
IF($J$5=Master!$D$4,SUM(E114:J114),
IF($K$5=Master!$D$4,SUM(E114:K114),
IF($L$5=Master!$D$4,SUM(E114:L114),
IF($M$5=Master!$D$4,SUM(E114:M114),
IF($N$5=Master!$D$4,SUM(E114:N114),
IF($O$5=Master!$D$4,SUM(E114:O114),
IF($P$5=Master!$D$4,SUM(E114:P114),0))))))))))))</f>
        <v>1268098.8400000001</v>
      </c>
      <c r="V114" s="133"/>
    </row>
    <row r="115" spans="2:22" x14ac:dyDescent="0.2">
      <c r="B115" s="131"/>
      <c r="C115" s="135">
        <v>20101</v>
      </c>
      <c r="D115" s="136" t="s">
        <v>21</v>
      </c>
      <c r="E115" s="137">
        <v>733053.36</v>
      </c>
      <c r="F115" s="137">
        <v>1096730.6499999999</v>
      </c>
      <c r="G115" s="137">
        <v>990580.60000000009</v>
      </c>
      <c r="H115" s="137">
        <v>1223659.1199999999</v>
      </c>
      <c r="I115" s="137">
        <v>820613.61</v>
      </c>
      <c r="J115" s="137">
        <v>900344.53999999992</v>
      </c>
      <c r="K115" s="137">
        <v>946053.7699999999</v>
      </c>
      <c r="L115" s="137">
        <v>858605.62999999989</v>
      </c>
      <c r="M115" s="137">
        <v>954225.4</v>
      </c>
      <c r="N115" s="137">
        <v>953925.4800000001</v>
      </c>
      <c r="O115" s="137">
        <v>953925.4800000001</v>
      </c>
      <c r="P115" s="137">
        <v>953925.38</v>
      </c>
      <c r="Q115" s="137">
        <f t="shared" ref="Q115:Q178" si="3">SUM(E115:P115)</f>
        <v>11385643.020000001</v>
      </c>
      <c r="R115" s="133"/>
      <c r="S115" s="134"/>
      <c r="T115" s="131"/>
      <c r="U115" s="137">
        <f>IF($E$5=Master!$D$4,E115,
IF($F$5=Master!$D$4,SUM(E115:F115),
IF($G$5=Master!$D$4,SUM(E115:G115),
IF($H$5=Master!$D$4,SUM(E115:H115),
IF($I$5=Master!$D$4,SUM(E115:I115),
IF($J$5=Master!$D$4,SUM(E115:J115),
IF($K$5=Master!$D$4,SUM(E115:K115),
IF($L$5=Master!$D$4,SUM(E115:L115),
IF($M$5=Master!$D$4,SUM(E115:M115),
IF($N$5=Master!$D$4,SUM(E115:N115),
IF($O$5=Master!$D$4,SUM(E115:O115),
IF($P$5=Master!$D$4,SUM(E115:P115),0))))))))))))</f>
        <v>9477792.1600000001</v>
      </c>
      <c r="V115" s="133"/>
    </row>
    <row r="116" spans="2:22" x14ac:dyDescent="0.2">
      <c r="B116" s="131"/>
      <c r="C116" s="135">
        <v>20102</v>
      </c>
      <c r="D116" s="136" t="s">
        <v>22</v>
      </c>
      <c r="E116" s="137">
        <v>36855.360000000001</v>
      </c>
      <c r="F116" s="137">
        <v>36515.360000000001</v>
      </c>
      <c r="G116" s="137">
        <v>31294.780000000002</v>
      </c>
      <c r="H116" s="137">
        <v>33672.61</v>
      </c>
      <c r="I116" s="137">
        <v>36578.920000000006</v>
      </c>
      <c r="J116" s="137">
        <v>42172.280000000006</v>
      </c>
      <c r="K116" s="137">
        <v>34220.850000000006</v>
      </c>
      <c r="L116" s="137">
        <v>26475.239999999998</v>
      </c>
      <c r="M116" s="137">
        <v>54898.920000000006</v>
      </c>
      <c r="N116" s="137">
        <v>54898.920000000006</v>
      </c>
      <c r="O116" s="137">
        <v>54898.920000000006</v>
      </c>
      <c r="P116" s="137">
        <v>54898.839999999989</v>
      </c>
      <c r="Q116" s="137">
        <f t="shared" si="3"/>
        <v>497380.99999999994</v>
      </c>
      <c r="R116" s="133"/>
      <c r="S116" s="134"/>
      <c r="T116" s="131"/>
      <c r="U116" s="137">
        <f>IF($E$5=Master!$D$4,E116,
IF($F$5=Master!$D$4,SUM(E116:F116),
IF($G$5=Master!$D$4,SUM(E116:G116),
IF($H$5=Master!$D$4,SUM(E116:H116),
IF($I$5=Master!$D$4,SUM(E116:I116),
IF($J$5=Master!$D$4,SUM(E116:J116),
IF($K$5=Master!$D$4,SUM(E116:K116),
IF($L$5=Master!$D$4,SUM(E116:L116),
IF($M$5=Master!$D$4,SUM(E116:M116),
IF($N$5=Master!$D$4,SUM(E116:N116),
IF($O$5=Master!$D$4,SUM(E116:O116),
IF($P$5=Master!$D$4,SUM(E116:P116),0))))))))))))</f>
        <v>387583.24</v>
      </c>
      <c r="V116" s="133"/>
    </row>
    <row r="117" spans="2:22" x14ac:dyDescent="0.2">
      <c r="B117" s="131"/>
      <c r="C117" s="135">
        <v>20105</v>
      </c>
      <c r="D117" s="136" t="s">
        <v>23</v>
      </c>
      <c r="E117" s="137">
        <v>3658.34</v>
      </c>
      <c r="F117" s="137">
        <v>3658.34</v>
      </c>
      <c r="G117" s="137">
        <v>91.67</v>
      </c>
      <c r="H117" s="137">
        <v>6891.67</v>
      </c>
      <c r="I117" s="137">
        <v>3491.67</v>
      </c>
      <c r="J117" s="137">
        <v>4491.67</v>
      </c>
      <c r="K117" s="137">
        <v>3491.67</v>
      </c>
      <c r="L117" s="137">
        <v>3400</v>
      </c>
      <c r="M117" s="137">
        <v>3681.5</v>
      </c>
      <c r="N117" s="137">
        <v>3681.5</v>
      </c>
      <c r="O117" s="137">
        <v>3681.5</v>
      </c>
      <c r="P117" s="137">
        <v>3681.4700000000003</v>
      </c>
      <c r="Q117" s="137">
        <f t="shared" si="3"/>
        <v>43901</v>
      </c>
      <c r="R117" s="133"/>
      <c r="S117" s="134"/>
      <c r="T117" s="131"/>
      <c r="U117" s="137">
        <f>IF($E$5=Master!$D$4,E117,
IF($F$5=Master!$D$4,SUM(E117:F117),
IF($G$5=Master!$D$4,SUM(E117:G117),
IF($H$5=Master!$D$4,SUM(E117:H117),
IF($I$5=Master!$D$4,SUM(E117:I117),
IF($J$5=Master!$D$4,SUM(E117:J117),
IF($K$5=Master!$D$4,SUM(E117:K117),
IF($L$5=Master!$D$4,SUM(E117:L117),
IF($M$5=Master!$D$4,SUM(E117:M117),
IF($N$5=Master!$D$4,SUM(E117:N117),
IF($O$5=Master!$D$4,SUM(E117:O117),
IF($P$5=Master!$D$4,SUM(E117:P117),0))))))))))))</f>
        <v>36538.03</v>
      </c>
      <c r="V117" s="133"/>
    </row>
    <row r="118" spans="2:22" x14ac:dyDescent="0.2">
      <c r="B118" s="131"/>
      <c r="C118" s="135">
        <v>30101</v>
      </c>
      <c r="D118" s="136" t="s">
        <v>24</v>
      </c>
      <c r="E118" s="137">
        <v>92144.090000000011</v>
      </c>
      <c r="F118" s="137">
        <v>87780.410000000018</v>
      </c>
      <c r="G118" s="137">
        <v>99269.530000000013</v>
      </c>
      <c r="H118" s="137">
        <v>88351.130000000019</v>
      </c>
      <c r="I118" s="137">
        <v>85848.46</v>
      </c>
      <c r="J118" s="137">
        <v>99629.110000000015</v>
      </c>
      <c r="K118" s="137">
        <v>78172.09</v>
      </c>
      <c r="L118" s="137">
        <v>91861.229999999981</v>
      </c>
      <c r="M118" s="137">
        <v>142930.63</v>
      </c>
      <c r="N118" s="137">
        <v>142930.63</v>
      </c>
      <c r="O118" s="137">
        <v>142930.63</v>
      </c>
      <c r="P118" s="137">
        <v>142930.57000000004</v>
      </c>
      <c r="Q118" s="137">
        <f t="shared" si="3"/>
        <v>1294778.51</v>
      </c>
      <c r="R118" s="133"/>
      <c r="S118" s="134"/>
      <c r="T118" s="131"/>
      <c r="U118" s="137">
        <f>IF($E$5=Master!$D$4,E118,
IF($F$5=Master!$D$4,SUM(E118:F118),
IF($G$5=Master!$D$4,SUM(E118:G118),
IF($H$5=Master!$D$4,SUM(E118:H118),
IF($I$5=Master!$D$4,SUM(E118:I118),
IF($J$5=Master!$D$4,SUM(E118:J118),
IF($K$5=Master!$D$4,SUM(E118:K118),
IF($L$5=Master!$D$4,SUM(E118:L118),
IF($M$5=Master!$D$4,SUM(E118:M118),
IF($N$5=Master!$D$4,SUM(E118:N118),
IF($O$5=Master!$D$4,SUM(E118:O118),
IF($P$5=Master!$D$4,SUM(E118:P118),0))))))))))))</f>
        <v>1008917.31</v>
      </c>
      <c r="V118" s="133"/>
    </row>
    <row r="119" spans="2:22" x14ac:dyDescent="0.2">
      <c r="B119" s="131"/>
      <c r="C119" s="135">
        <v>30201</v>
      </c>
      <c r="D119" s="136" t="s">
        <v>25</v>
      </c>
      <c r="E119" s="137">
        <v>2458817.0000000056</v>
      </c>
      <c r="F119" s="137">
        <v>2569671.0000000079</v>
      </c>
      <c r="G119" s="137">
        <v>2462464.4400000018</v>
      </c>
      <c r="H119" s="137">
        <v>2353898.100000001</v>
      </c>
      <c r="I119" s="137">
        <v>2354652.6099999989</v>
      </c>
      <c r="J119" s="137">
        <v>2457663.060000001</v>
      </c>
      <c r="K119" s="137">
        <v>2960527.9000000008</v>
      </c>
      <c r="L119" s="137">
        <v>2520920.330000001</v>
      </c>
      <c r="M119" s="137">
        <v>3203485.4199999929</v>
      </c>
      <c r="N119" s="137">
        <v>3125935.6799999927</v>
      </c>
      <c r="O119" s="137">
        <v>3125935.6799999927</v>
      </c>
      <c r="P119" s="137">
        <v>3125932.939999992</v>
      </c>
      <c r="Q119" s="137">
        <f t="shared" si="3"/>
        <v>32719904.159999989</v>
      </c>
      <c r="R119" s="133"/>
      <c r="S119" s="134"/>
      <c r="T119" s="131"/>
      <c r="U119" s="137">
        <f>IF($E$5=Master!$D$4,E119,
IF($F$5=Master!$D$4,SUM(E119:F119),
IF($G$5=Master!$D$4,SUM(E119:G119),
IF($H$5=Master!$D$4,SUM(E119:H119),
IF($I$5=Master!$D$4,SUM(E119:I119),
IF($J$5=Master!$D$4,SUM(E119:J119),
IF($K$5=Master!$D$4,SUM(E119:K119),
IF($L$5=Master!$D$4,SUM(E119:L119),
IF($M$5=Master!$D$4,SUM(E119:M119),
IF($N$5=Master!$D$4,SUM(E119:N119),
IF($O$5=Master!$D$4,SUM(E119:O119),
IF($P$5=Master!$D$4,SUM(E119:P119),0))))))))))))</f>
        <v>26468035.540000007</v>
      </c>
      <c r="V119" s="133"/>
    </row>
    <row r="120" spans="2:22" x14ac:dyDescent="0.2">
      <c r="B120" s="131"/>
      <c r="C120" s="135">
        <v>30301</v>
      </c>
      <c r="D120" s="136" t="s">
        <v>26</v>
      </c>
      <c r="E120" s="137">
        <v>888575.23000000021</v>
      </c>
      <c r="F120" s="137">
        <v>946014.68999999983</v>
      </c>
      <c r="G120" s="137">
        <v>988191.99000000034</v>
      </c>
      <c r="H120" s="137">
        <v>887562.00999999978</v>
      </c>
      <c r="I120" s="137">
        <v>911176.10000000009</v>
      </c>
      <c r="J120" s="137">
        <v>1071036.4100000006</v>
      </c>
      <c r="K120" s="137">
        <v>857666.84999999974</v>
      </c>
      <c r="L120" s="137">
        <v>913115.58000000019</v>
      </c>
      <c r="M120" s="137">
        <v>1600513.7399999981</v>
      </c>
      <c r="N120" s="137">
        <v>1554451.7300000002</v>
      </c>
      <c r="O120" s="137">
        <v>1554451.7300000002</v>
      </c>
      <c r="P120" s="137">
        <v>1554449.7999999996</v>
      </c>
      <c r="Q120" s="137">
        <f t="shared" si="3"/>
        <v>13727205.859999998</v>
      </c>
      <c r="R120" s="133"/>
      <c r="S120" s="134"/>
      <c r="T120" s="131"/>
      <c r="U120" s="137">
        <f>IF($E$5=Master!$D$4,E120,
IF($F$5=Master!$D$4,SUM(E120:F120),
IF($G$5=Master!$D$4,SUM(E120:G120),
IF($H$5=Master!$D$4,SUM(E120:H120),
IF($I$5=Master!$D$4,SUM(E120:I120),
IF($J$5=Master!$D$4,SUM(E120:J120),
IF($K$5=Master!$D$4,SUM(E120:K120),
IF($L$5=Master!$D$4,SUM(E120:L120),
IF($M$5=Master!$D$4,SUM(E120:M120),
IF($N$5=Master!$D$4,SUM(E120:N120),
IF($O$5=Master!$D$4,SUM(E120:O120),
IF($P$5=Master!$D$4,SUM(E120:P120),0))))))))))))</f>
        <v>10618304.329999998</v>
      </c>
      <c r="V120" s="133"/>
    </row>
    <row r="121" spans="2:22" x14ac:dyDescent="0.2">
      <c r="B121" s="131"/>
      <c r="C121" s="135">
        <v>30401</v>
      </c>
      <c r="D121" s="136" t="s">
        <v>27</v>
      </c>
      <c r="E121" s="137">
        <v>42897.15</v>
      </c>
      <c r="F121" s="137">
        <v>56788.060000000005</v>
      </c>
      <c r="G121" s="137">
        <v>82515.940000000017</v>
      </c>
      <c r="H121" s="137">
        <v>53801.950000000004</v>
      </c>
      <c r="I121" s="137">
        <v>60337.270000000004</v>
      </c>
      <c r="J121" s="137">
        <v>60718.83</v>
      </c>
      <c r="K121" s="137">
        <v>78671.790000000008</v>
      </c>
      <c r="L121" s="137">
        <v>38070.36</v>
      </c>
      <c r="M121" s="137">
        <v>81283.67</v>
      </c>
      <c r="N121" s="137">
        <v>81283.67</v>
      </c>
      <c r="O121" s="137">
        <v>81283.67</v>
      </c>
      <c r="P121" s="137">
        <v>81283.519999999975</v>
      </c>
      <c r="Q121" s="137">
        <f t="shared" si="3"/>
        <v>798935.88000000024</v>
      </c>
      <c r="R121" s="133"/>
      <c r="S121" s="134"/>
      <c r="T121" s="131"/>
      <c r="U121" s="137">
        <f>IF($E$5=Master!$D$4,E121,
IF($F$5=Master!$D$4,SUM(E121:F121),
IF($G$5=Master!$D$4,SUM(E121:G121),
IF($H$5=Master!$D$4,SUM(E121:H121),
IF($I$5=Master!$D$4,SUM(E121:I121),
IF($J$5=Master!$D$4,SUM(E121:J121),
IF($K$5=Master!$D$4,SUM(E121:K121),
IF($L$5=Master!$D$4,SUM(E121:L121),
IF($M$5=Master!$D$4,SUM(E121:M121),
IF($N$5=Master!$D$4,SUM(E121:N121),
IF($O$5=Master!$D$4,SUM(E121:O121),
IF($P$5=Master!$D$4,SUM(E121:P121),0))))))))))))</f>
        <v>636368.69000000018</v>
      </c>
      <c r="V121" s="133"/>
    </row>
    <row r="122" spans="2:22" x14ac:dyDescent="0.2">
      <c r="B122" s="131"/>
      <c r="C122" s="135">
        <v>40101</v>
      </c>
      <c r="D122" s="136" t="s">
        <v>28</v>
      </c>
      <c r="E122" s="137">
        <v>440193.76000000007</v>
      </c>
      <c r="F122" s="137">
        <v>581369.22000000009</v>
      </c>
      <c r="G122" s="137">
        <v>530446.59999999986</v>
      </c>
      <c r="H122" s="137">
        <v>483071.04</v>
      </c>
      <c r="I122" s="137">
        <v>544480.31999999995</v>
      </c>
      <c r="J122" s="137">
        <v>506711.12999999995</v>
      </c>
      <c r="K122" s="137">
        <v>425205.56999999977</v>
      </c>
      <c r="L122" s="137">
        <v>360138.08999999985</v>
      </c>
      <c r="M122" s="137">
        <v>490723.13000000024</v>
      </c>
      <c r="N122" s="137">
        <v>490723.13000000024</v>
      </c>
      <c r="O122" s="137">
        <v>490723.13000000024</v>
      </c>
      <c r="P122" s="137">
        <v>490722.62999999995</v>
      </c>
      <c r="Q122" s="137">
        <f t="shared" si="3"/>
        <v>5834507.7499999991</v>
      </c>
      <c r="R122" s="133"/>
      <c r="S122" s="134"/>
      <c r="T122" s="131"/>
      <c r="U122" s="137">
        <f>IF($E$5=Master!$D$4,E122,
IF($F$5=Master!$D$4,SUM(E122:F122),
IF($G$5=Master!$D$4,SUM(E122:G122),
IF($H$5=Master!$D$4,SUM(E122:H122),
IF($I$5=Master!$D$4,SUM(E122:I122),
IF($J$5=Master!$D$4,SUM(E122:J122),
IF($K$5=Master!$D$4,SUM(E122:K122),
IF($L$5=Master!$D$4,SUM(E122:L122),
IF($M$5=Master!$D$4,SUM(E122:M122),
IF($N$5=Master!$D$4,SUM(E122:N122),
IF($O$5=Master!$D$4,SUM(E122:O122),
IF($P$5=Master!$D$4,SUM(E122:P122),0))))))))))))</f>
        <v>4853061.9899999993</v>
      </c>
      <c r="V122" s="133"/>
    </row>
    <row r="123" spans="2:22" x14ac:dyDescent="0.2">
      <c r="B123" s="131"/>
      <c r="C123" s="135">
        <v>40102</v>
      </c>
      <c r="D123" s="136" t="s">
        <v>29</v>
      </c>
      <c r="E123" s="137">
        <v>85699.44</v>
      </c>
      <c r="F123" s="137">
        <v>87182.37000000001</v>
      </c>
      <c r="G123" s="137">
        <v>88210.11</v>
      </c>
      <c r="H123" s="137">
        <v>74284.38</v>
      </c>
      <c r="I123" s="137">
        <v>79549.73000000001</v>
      </c>
      <c r="J123" s="137">
        <v>111083.80999999998</v>
      </c>
      <c r="K123" s="137">
        <v>105399.34</v>
      </c>
      <c r="L123" s="137">
        <v>61644.49</v>
      </c>
      <c r="M123" s="137">
        <v>112310.74</v>
      </c>
      <c r="N123" s="137">
        <v>112310.74</v>
      </c>
      <c r="O123" s="137">
        <v>112310.74</v>
      </c>
      <c r="P123" s="137">
        <v>112310.74</v>
      </c>
      <c r="Q123" s="137">
        <f t="shared" si="3"/>
        <v>1142296.6299999999</v>
      </c>
      <c r="R123" s="133"/>
      <c r="S123" s="134"/>
      <c r="T123" s="131"/>
      <c r="U123" s="137">
        <f>IF($E$5=Master!$D$4,E123,
IF($F$5=Master!$D$4,SUM(E123:F123),
IF($G$5=Master!$D$4,SUM(E123:G123),
IF($H$5=Master!$D$4,SUM(E123:H123),
IF($I$5=Master!$D$4,SUM(E123:I123),
IF($J$5=Master!$D$4,SUM(E123:J123),
IF($K$5=Master!$D$4,SUM(E123:K123),
IF($L$5=Master!$D$4,SUM(E123:L123),
IF($M$5=Master!$D$4,SUM(E123:M123),
IF($N$5=Master!$D$4,SUM(E123:N123),
IF($O$5=Master!$D$4,SUM(E123:O123),
IF($P$5=Master!$D$4,SUM(E123:P123),0))))))))))))</f>
        <v>917675.14999999991</v>
      </c>
      <c r="V123" s="133"/>
    </row>
    <row r="124" spans="2:22" x14ac:dyDescent="0.2">
      <c r="B124" s="131"/>
      <c r="C124" s="135">
        <v>40103</v>
      </c>
      <c r="D124" s="136" t="s">
        <v>30</v>
      </c>
      <c r="E124" s="137">
        <v>41849.050000000003</v>
      </c>
      <c r="F124" s="137">
        <v>60042.03</v>
      </c>
      <c r="G124" s="137">
        <v>68267.680000000008</v>
      </c>
      <c r="H124" s="137">
        <v>40899.200000000004</v>
      </c>
      <c r="I124" s="137">
        <v>54416.66</v>
      </c>
      <c r="J124" s="137">
        <v>40949.840000000004</v>
      </c>
      <c r="K124" s="137">
        <v>47715.94</v>
      </c>
      <c r="L124" s="137">
        <v>27333.33</v>
      </c>
      <c r="M124" s="137">
        <v>46756.82</v>
      </c>
      <c r="N124" s="137">
        <v>46756.82</v>
      </c>
      <c r="O124" s="137">
        <v>46756.82</v>
      </c>
      <c r="P124" s="137">
        <v>46756.80999999999</v>
      </c>
      <c r="Q124" s="137">
        <f t="shared" si="3"/>
        <v>568501</v>
      </c>
      <c r="R124" s="133"/>
      <c r="S124" s="134"/>
      <c r="T124" s="131"/>
      <c r="U124" s="137">
        <f>IF($E$5=Master!$D$4,E124,
IF($F$5=Master!$D$4,SUM(E124:F124),
IF($G$5=Master!$D$4,SUM(E124:G124),
IF($H$5=Master!$D$4,SUM(E124:H124),
IF($I$5=Master!$D$4,SUM(E124:I124),
IF($J$5=Master!$D$4,SUM(E124:J124),
IF($K$5=Master!$D$4,SUM(E124:K124),
IF($L$5=Master!$D$4,SUM(E124:L124),
IF($M$5=Master!$D$4,SUM(E124:M124),
IF($N$5=Master!$D$4,SUM(E124:N124),
IF($O$5=Master!$D$4,SUM(E124:O124),
IF($P$5=Master!$D$4,SUM(E124:P124),0))))))))))))</f>
        <v>474987.37000000005</v>
      </c>
      <c r="V124" s="133"/>
    </row>
    <row r="125" spans="2:22" x14ac:dyDescent="0.2">
      <c r="B125" s="131"/>
      <c r="C125" s="135">
        <v>40105</v>
      </c>
      <c r="D125" s="136" t="s">
        <v>31</v>
      </c>
      <c r="E125" s="137">
        <v>29133.66</v>
      </c>
      <c r="F125" s="137">
        <v>31576.07</v>
      </c>
      <c r="G125" s="137">
        <v>45275.37</v>
      </c>
      <c r="H125" s="137">
        <v>29327.970000000005</v>
      </c>
      <c r="I125" s="137">
        <v>30037.74</v>
      </c>
      <c r="J125" s="137">
        <v>39742.94000000001</v>
      </c>
      <c r="K125" s="137">
        <v>36078.12000000001</v>
      </c>
      <c r="L125" s="137">
        <v>28988.45</v>
      </c>
      <c r="M125" s="137">
        <v>48683.85</v>
      </c>
      <c r="N125" s="137">
        <v>48683.85</v>
      </c>
      <c r="O125" s="137">
        <v>48683.85</v>
      </c>
      <c r="P125" s="137">
        <v>48683.77</v>
      </c>
      <c r="Q125" s="137">
        <f t="shared" si="3"/>
        <v>464895.63999999996</v>
      </c>
      <c r="R125" s="133"/>
      <c r="S125" s="134"/>
      <c r="T125" s="131"/>
      <c r="U125" s="137">
        <f>IF($E$5=Master!$D$4,E125,
IF($F$5=Master!$D$4,SUM(E125:F125),
IF($G$5=Master!$D$4,SUM(E125:G125),
IF($H$5=Master!$D$4,SUM(E125:H125),
IF($I$5=Master!$D$4,SUM(E125:I125),
IF($J$5=Master!$D$4,SUM(E125:J125),
IF($K$5=Master!$D$4,SUM(E125:K125),
IF($L$5=Master!$D$4,SUM(E125:L125),
IF($M$5=Master!$D$4,SUM(E125:M125),
IF($N$5=Master!$D$4,SUM(E125:N125),
IF($O$5=Master!$D$4,SUM(E125:O125),
IF($P$5=Master!$D$4,SUM(E125:P125),0))))))))))))</f>
        <v>367528.01999999996</v>
      </c>
      <c r="V125" s="133"/>
    </row>
    <row r="126" spans="2:22" x14ac:dyDescent="0.2">
      <c r="B126" s="131"/>
      <c r="C126" s="135">
        <v>40116</v>
      </c>
      <c r="D126" s="136" t="s">
        <v>32</v>
      </c>
      <c r="E126" s="137">
        <v>3246.05</v>
      </c>
      <c r="F126" s="137">
        <v>3265.8100000000004</v>
      </c>
      <c r="G126" s="137">
        <v>488.16</v>
      </c>
      <c r="H126" s="137">
        <v>6492.1</v>
      </c>
      <c r="I126" s="137">
        <v>7.92</v>
      </c>
      <c r="J126" s="137">
        <v>6107.92</v>
      </c>
      <c r="K126" s="137">
        <v>3246.05</v>
      </c>
      <c r="L126" s="137">
        <v>3246.05</v>
      </c>
      <c r="M126" s="137">
        <v>3361.87</v>
      </c>
      <c r="N126" s="137">
        <v>3361.87</v>
      </c>
      <c r="O126" s="137">
        <v>3361.87</v>
      </c>
      <c r="P126" s="137">
        <v>3361.83</v>
      </c>
      <c r="Q126" s="137">
        <f t="shared" si="3"/>
        <v>39547.5</v>
      </c>
      <c r="R126" s="133"/>
      <c r="S126" s="134"/>
      <c r="T126" s="131"/>
      <c r="U126" s="137">
        <f>IF($E$5=Master!$D$4,E126,
IF($F$5=Master!$D$4,SUM(E126:F126),
IF($G$5=Master!$D$4,SUM(E126:G126),
IF($H$5=Master!$D$4,SUM(E126:H126),
IF($I$5=Master!$D$4,SUM(E126:I126),
IF($J$5=Master!$D$4,SUM(E126:J126),
IF($K$5=Master!$D$4,SUM(E126:K126),
IF($L$5=Master!$D$4,SUM(E126:L126),
IF($M$5=Master!$D$4,SUM(E126:M126),
IF($N$5=Master!$D$4,SUM(E126:N126),
IF($O$5=Master!$D$4,SUM(E126:O126),
IF($P$5=Master!$D$4,SUM(E126:P126),0))))))))))))</f>
        <v>32823.799999999996</v>
      </c>
      <c r="V126" s="133"/>
    </row>
    <row r="127" spans="2:22" x14ac:dyDescent="0.2">
      <c r="B127" s="131"/>
      <c r="C127" s="135">
        <v>40122</v>
      </c>
      <c r="D127" s="136" t="s">
        <v>33</v>
      </c>
      <c r="E127" s="137">
        <v>0</v>
      </c>
      <c r="F127" s="137">
        <v>0</v>
      </c>
      <c r="G127" s="137">
        <v>0</v>
      </c>
      <c r="H127" s="137">
        <v>0</v>
      </c>
      <c r="I127" s="137">
        <v>0</v>
      </c>
      <c r="J127" s="137">
        <v>0</v>
      </c>
      <c r="K127" s="137">
        <v>0</v>
      </c>
      <c r="L127" s="137">
        <v>0</v>
      </c>
      <c r="M127" s="137">
        <v>3150</v>
      </c>
      <c r="N127" s="137">
        <v>3150</v>
      </c>
      <c r="O127" s="137">
        <v>3150</v>
      </c>
      <c r="P127" s="137">
        <v>3150</v>
      </c>
      <c r="Q127" s="137">
        <f t="shared" si="3"/>
        <v>12600</v>
      </c>
      <c r="R127" s="133"/>
      <c r="S127" s="134"/>
      <c r="T127" s="131"/>
      <c r="U127" s="137">
        <f>IF($E$5=Master!$D$4,E127,
IF($F$5=Master!$D$4,SUM(E127:F127),
IF($G$5=Master!$D$4,SUM(E127:G127),
IF($H$5=Master!$D$4,SUM(E127:H127),
IF($I$5=Master!$D$4,SUM(E127:I127),
IF($J$5=Master!$D$4,SUM(E127:J127),
IF($K$5=Master!$D$4,SUM(E127:K127),
IF($L$5=Master!$D$4,SUM(E127:L127),
IF($M$5=Master!$D$4,SUM(E127:M127),
IF($N$5=Master!$D$4,SUM(E127:N127),
IF($O$5=Master!$D$4,SUM(E127:O127),
IF($P$5=Master!$D$4,SUM(E127:P127),0))))))))))))</f>
        <v>6300</v>
      </c>
      <c r="V127" s="133"/>
    </row>
    <row r="128" spans="2:22" x14ac:dyDescent="0.2">
      <c r="B128" s="131"/>
      <c r="C128" s="135">
        <v>40201</v>
      </c>
      <c r="D128" s="136" t="s">
        <v>34</v>
      </c>
      <c r="E128" s="137">
        <v>242486.91999999998</v>
      </c>
      <c r="F128" s="137">
        <v>541627.02</v>
      </c>
      <c r="G128" s="137">
        <v>519879.43999999994</v>
      </c>
      <c r="H128" s="137">
        <v>270468.55</v>
      </c>
      <c r="I128" s="137">
        <v>312416.53999999998</v>
      </c>
      <c r="J128" s="137">
        <v>300390.99999999994</v>
      </c>
      <c r="K128" s="137">
        <v>225433.26999999996</v>
      </c>
      <c r="L128" s="137">
        <v>127715.65000000001</v>
      </c>
      <c r="M128" s="137">
        <v>1038569.2999999999</v>
      </c>
      <c r="N128" s="137">
        <v>1038002.6</v>
      </c>
      <c r="O128" s="137">
        <v>1038002.6</v>
      </c>
      <c r="P128" s="137">
        <v>1038002.1999999998</v>
      </c>
      <c r="Q128" s="137">
        <f t="shared" si="3"/>
        <v>6692995.0899999989</v>
      </c>
      <c r="R128" s="133"/>
      <c r="S128" s="134"/>
      <c r="T128" s="131"/>
      <c r="U128" s="137">
        <f>IF($E$5=Master!$D$4,E128,
IF($F$5=Master!$D$4,SUM(E128:F128),
IF($G$5=Master!$D$4,SUM(E128:G128),
IF($H$5=Master!$D$4,SUM(E128:H128),
IF($I$5=Master!$D$4,SUM(E128:I128),
IF($J$5=Master!$D$4,SUM(E128:J128),
IF($K$5=Master!$D$4,SUM(E128:K128),
IF($L$5=Master!$D$4,SUM(E128:L128),
IF($M$5=Master!$D$4,SUM(E128:M128),
IF($N$5=Master!$D$4,SUM(E128:N128),
IF($O$5=Master!$D$4,SUM(E128:O128),
IF($P$5=Master!$D$4,SUM(E128:P128),0))))))))))))</f>
        <v>4616990.2899999991</v>
      </c>
      <c r="V128" s="133"/>
    </row>
    <row r="129" spans="2:22" x14ac:dyDescent="0.2">
      <c r="B129" s="131"/>
      <c r="C129" s="135">
        <v>40202</v>
      </c>
      <c r="D129" s="136" t="s">
        <v>35</v>
      </c>
      <c r="E129" s="137">
        <v>1139748.3600000001</v>
      </c>
      <c r="F129" s="137">
        <v>1230107.3900000001</v>
      </c>
      <c r="G129" s="137">
        <v>1178611.9700000002</v>
      </c>
      <c r="H129" s="137">
        <v>1115713.6900000004</v>
      </c>
      <c r="I129" s="137">
        <v>1143915.1600000001</v>
      </c>
      <c r="J129" s="137">
        <v>1213884.1300000004</v>
      </c>
      <c r="K129" s="137">
        <v>1140454.6600000001</v>
      </c>
      <c r="L129" s="137">
        <v>1073132.53</v>
      </c>
      <c r="M129" s="137">
        <v>1582369.6099999996</v>
      </c>
      <c r="N129" s="137">
        <v>1582369.6099999996</v>
      </c>
      <c r="O129" s="137">
        <v>1582369.6099999996</v>
      </c>
      <c r="P129" s="137">
        <v>1582369.3199999998</v>
      </c>
      <c r="Q129" s="137">
        <f t="shared" si="3"/>
        <v>15565046.039999999</v>
      </c>
      <c r="R129" s="133"/>
      <c r="S129" s="134"/>
      <c r="T129" s="131"/>
      <c r="U129" s="137">
        <f>IF($E$5=Master!$D$4,E129,
IF($F$5=Master!$D$4,SUM(E129:F129),
IF($G$5=Master!$D$4,SUM(E129:G129),
IF($H$5=Master!$D$4,SUM(E129:H129),
IF($I$5=Master!$D$4,SUM(E129:I129),
IF($J$5=Master!$D$4,SUM(E129:J129),
IF($K$5=Master!$D$4,SUM(E129:K129),
IF($L$5=Master!$D$4,SUM(E129:L129),
IF($M$5=Master!$D$4,SUM(E129:M129),
IF($N$5=Master!$D$4,SUM(E129:N129),
IF($O$5=Master!$D$4,SUM(E129:O129),
IF($P$5=Master!$D$4,SUM(E129:P129),0))))))))))))</f>
        <v>12400307.109999999</v>
      </c>
      <c r="V129" s="133"/>
    </row>
    <row r="130" spans="2:22" x14ac:dyDescent="0.2">
      <c r="B130" s="131"/>
      <c r="C130" s="135">
        <v>40204</v>
      </c>
      <c r="D130" s="136" t="s">
        <v>36</v>
      </c>
      <c r="E130" s="137">
        <v>33750.980000000003</v>
      </c>
      <c r="F130" s="137">
        <v>62631.200000000004</v>
      </c>
      <c r="G130" s="137">
        <v>48249.340000000004</v>
      </c>
      <c r="H130" s="137">
        <v>54288.54</v>
      </c>
      <c r="I130" s="137">
        <v>38490.680000000008</v>
      </c>
      <c r="J130" s="137">
        <v>33812.510000000009</v>
      </c>
      <c r="K130" s="137">
        <v>37182.1</v>
      </c>
      <c r="L130" s="137">
        <v>30152.590000000007</v>
      </c>
      <c r="M130" s="137">
        <v>39877.07999999998</v>
      </c>
      <c r="N130" s="137">
        <v>39877.07999999998</v>
      </c>
      <c r="O130" s="137">
        <v>39877.07999999998</v>
      </c>
      <c r="P130" s="137">
        <v>39877.06</v>
      </c>
      <c r="Q130" s="137">
        <f t="shared" si="3"/>
        <v>498066.23999999993</v>
      </c>
      <c r="R130" s="133"/>
      <c r="S130" s="134"/>
      <c r="T130" s="131"/>
      <c r="U130" s="137">
        <f>IF($E$5=Master!$D$4,E130,
IF($F$5=Master!$D$4,SUM(E130:F130),
IF($G$5=Master!$D$4,SUM(E130:G130),
IF($H$5=Master!$D$4,SUM(E130:H130),
IF($I$5=Master!$D$4,SUM(E130:I130),
IF($J$5=Master!$D$4,SUM(E130:J130),
IF($K$5=Master!$D$4,SUM(E130:K130),
IF($L$5=Master!$D$4,SUM(E130:L130),
IF($M$5=Master!$D$4,SUM(E130:M130),
IF($N$5=Master!$D$4,SUM(E130:N130),
IF($O$5=Master!$D$4,SUM(E130:O130),
IF($P$5=Master!$D$4,SUM(E130:P130),0))))))))))))</f>
        <v>418312.1</v>
      </c>
      <c r="V130" s="133"/>
    </row>
    <row r="131" spans="2:22" x14ac:dyDescent="0.2">
      <c r="B131" s="131"/>
      <c r="C131" s="135">
        <v>40301</v>
      </c>
      <c r="D131" s="136" t="s">
        <v>37</v>
      </c>
      <c r="E131" s="137">
        <v>8088097.0000000009</v>
      </c>
      <c r="F131" s="137">
        <v>11269943.939999996</v>
      </c>
      <c r="G131" s="137">
        <v>11125746.02</v>
      </c>
      <c r="H131" s="137">
        <v>10728450.580000009</v>
      </c>
      <c r="I131" s="137">
        <v>9661884.5900000036</v>
      </c>
      <c r="J131" s="137">
        <v>11525582.920000011</v>
      </c>
      <c r="K131" s="137">
        <v>10953248.570000002</v>
      </c>
      <c r="L131" s="137">
        <v>8058132.0799999954</v>
      </c>
      <c r="M131" s="137">
        <v>11267389.880000012</v>
      </c>
      <c r="N131" s="137">
        <v>11177025.64000001</v>
      </c>
      <c r="O131" s="137">
        <v>11177025.64000001</v>
      </c>
      <c r="P131" s="137">
        <v>11177024.240000008</v>
      </c>
      <c r="Q131" s="137">
        <f t="shared" si="3"/>
        <v>126209551.10000007</v>
      </c>
      <c r="R131" s="133"/>
      <c r="S131" s="134"/>
      <c r="T131" s="131"/>
      <c r="U131" s="137">
        <f>IF($E$5=Master!$D$4,E131,
IF($F$5=Master!$D$4,SUM(E131:F131),
IF($G$5=Master!$D$4,SUM(E131:G131),
IF($H$5=Master!$D$4,SUM(E131:H131),
IF($I$5=Master!$D$4,SUM(E131:I131),
IF($J$5=Master!$D$4,SUM(E131:J131),
IF($K$5=Master!$D$4,SUM(E131:K131),
IF($L$5=Master!$D$4,SUM(E131:L131),
IF($M$5=Master!$D$4,SUM(E131:M131),
IF($N$5=Master!$D$4,SUM(E131:N131),
IF($O$5=Master!$D$4,SUM(E131:O131),
IF($P$5=Master!$D$4,SUM(E131:P131),0))))))))))))</f>
        <v>103855501.22000004</v>
      </c>
      <c r="V131" s="133"/>
    </row>
    <row r="132" spans="2:22" x14ac:dyDescent="0.2">
      <c r="B132" s="131"/>
      <c r="C132" s="135">
        <v>40401</v>
      </c>
      <c r="D132" s="136" t="s">
        <v>38</v>
      </c>
      <c r="E132" s="137">
        <v>5171496.7200000007</v>
      </c>
      <c r="F132" s="137">
        <v>4751645.6599999974</v>
      </c>
      <c r="G132" s="137">
        <v>5015090.379999999</v>
      </c>
      <c r="H132" s="137">
        <v>6032932.8999999994</v>
      </c>
      <c r="I132" s="137">
        <v>5619658.2999999989</v>
      </c>
      <c r="J132" s="137">
        <v>5801889.4200000009</v>
      </c>
      <c r="K132" s="137">
        <v>4901460.3100000015</v>
      </c>
      <c r="L132" s="137">
        <v>4196760.4099999983</v>
      </c>
      <c r="M132" s="137">
        <v>9090039.4700000025</v>
      </c>
      <c r="N132" s="137">
        <v>9086706.1400000006</v>
      </c>
      <c r="O132" s="137">
        <v>9086706.1400000006</v>
      </c>
      <c r="P132" s="137">
        <v>9086705.4700000007</v>
      </c>
      <c r="Q132" s="137">
        <f t="shared" si="3"/>
        <v>77841091.319999993</v>
      </c>
      <c r="R132" s="133"/>
      <c r="S132" s="134"/>
      <c r="T132" s="131"/>
      <c r="U132" s="137">
        <f>IF($E$5=Master!$D$4,E132,
IF($F$5=Master!$D$4,SUM(E132:F132),
IF($G$5=Master!$D$4,SUM(E132:G132),
IF($H$5=Master!$D$4,SUM(E132:H132),
IF($I$5=Master!$D$4,SUM(E132:I132),
IF($J$5=Master!$D$4,SUM(E132:J132),
IF($K$5=Master!$D$4,SUM(E132:K132),
IF($L$5=Master!$D$4,SUM(E132:L132),
IF($M$5=Master!$D$4,SUM(E132:M132),
IF($N$5=Master!$D$4,SUM(E132:N132),
IF($O$5=Master!$D$4,SUM(E132:O132),
IF($P$5=Master!$D$4,SUM(E132:P132),0))))))))))))</f>
        <v>59667679.709999993</v>
      </c>
      <c r="V132" s="133"/>
    </row>
    <row r="133" spans="2:22" x14ac:dyDescent="0.2">
      <c r="B133" s="131"/>
      <c r="C133" s="135">
        <v>40402</v>
      </c>
      <c r="D133" s="136" t="s">
        <v>39</v>
      </c>
      <c r="E133" s="137">
        <v>36599.480000000003</v>
      </c>
      <c r="F133" s="137">
        <v>66403.549999999988</v>
      </c>
      <c r="G133" s="137">
        <v>62378.18</v>
      </c>
      <c r="H133" s="137">
        <v>32555.49</v>
      </c>
      <c r="I133" s="137">
        <v>34876.859999999993</v>
      </c>
      <c r="J133" s="137">
        <v>52085.55</v>
      </c>
      <c r="K133" s="137">
        <v>43880.73</v>
      </c>
      <c r="L133" s="137">
        <v>62786.64</v>
      </c>
      <c r="M133" s="137">
        <v>76019.63</v>
      </c>
      <c r="N133" s="137">
        <v>76019.63</v>
      </c>
      <c r="O133" s="137">
        <v>76019.63</v>
      </c>
      <c r="P133" s="137">
        <v>76019.53</v>
      </c>
      <c r="Q133" s="137">
        <f t="shared" si="3"/>
        <v>695644.9</v>
      </c>
      <c r="R133" s="133"/>
      <c r="S133" s="134"/>
      <c r="T133" s="131"/>
      <c r="U133" s="137">
        <f>IF($E$5=Master!$D$4,E133,
IF($F$5=Master!$D$4,SUM(E133:F133),
IF($G$5=Master!$D$4,SUM(E133:G133),
IF($H$5=Master!$D$4,SUM(E133:H133),
IF($I$5=Master!$D$4,SUM(E133:I133),
IF($J$5=Master!$D$4,SUM(E133:J133),
IF($K$5=Master!$D$4,SUM(E133:K133),
IF($L$5=Master!$D$4,SUM(E133:L133),
IF($M$5=Master!$D$4,SUM(E133:M133),
IF($N$5=Master!$D$4,SUM(E133:N133),
IF($O$5=Master!$D$4,SUM(E133:O133),
IF($P$5=Master!$D$4,SUM(E133:P133),0))))))))))))</f>
        <v>543605.74</v>
      </c>
      <c r="V133" s="133"/>
    </row>
    <row r="134" spans="2:22" x14ac:dyDescent="0.2">
      <c r="B134" s="131"/>
      <c r="C134" s="135">
        <v>40501</v>
      </c>
      <c r="D134" s="136" t="s">
        <v>1</v>
      </c>
      <c r="E134" s="137">
        <v>42060828.039999999</v>
      </c>
      <c r="F134" s="137">
        <v>12767457.610000001</v>
      </c>
      <c r="G134" s="137">
        <v>73664377.669999987</v>
      </c>
      <c r="H134" s="137">
        <v>135233723.25999999</v>
      </c>
      <c r="I134" s="137">
        <v>79821622.74000001</v>
      </c>
      <c r="J134" s="137">
        <v>57257833.539999999</v>
      </c>
      <c r="K134" s="137">
        <v>55547593.670000002</v>
      </c>
      <c r="L134" s="137">
        <v>17145939.880000003</v>
      </c>
      <c r="M134" s="137">
        <v>86862026.810000002</v>
      </c>
      <c r="N134" s="137">
        <v>75671959.219999999</v>
      </c>
      <c r="O134" s="137">
        <v>75671959.219999999</v>
      </c>
      <c r="P134" s="137">
        <v>75671958.620000005</v>
      </c>
      <c r="Q134" s="137">
        <f t="shared" si="3"/>
        <v>787377280.28000009</v>
      </c>
      <c r="R134" s="133"/>
      <c r="S134" s="134"/>
      <c r="T134" s="131"/>
      <c r="U134" s="137">
        <f>IF($E$5=Master!$D$4,E134,
IF($F$5=Master!$D$4,SUM(E134:F134),
IF($G$5=Master!$D$4,SUM(E134:G134),
IF($H$5=Master!$D$4,SUM(E134:H134),
IF($I$5=Master!$D$4,SUM(E134:I134),
IF($J$5=Master!$D$4,SUM(E134:J134),
IF($K$5=Master!$D$4,SUM(E134:K134),
IF($L$5=Master!$D$4,SUM(E134:L134),
IF($M$5=Master!$D$4,SUM(E134:M134),
IF($N$5=Master!$D$4,SUM(E134:N134),
IF($O$5=Master!$D$4,SUM(E134:O134),
IF($P$5=Master!$D$4,SUM(E134:P134),0))))))))))))</f>
        <v>636033362.44000006</v>
      </c>
      <c r="V134" s="133"/>
    </row>
    <row r="135" spans="2:22" x14ac:dyDescent="0.2">
      <c r="B135" s="131"/>
      <c r="C135" s="135">
        <v>40503</v>
      </c>
      <c r="D135" s="136" t="s">
        <v>131</v>
      </c>
      <c r="E135" s="137">
        <v>807209.53000000014</v>
      </c>
      <c r="F135" s="137">
        <v>838017.96</v>
      </c>
      <c r="G135" s="137">
        <v>929554.79</v>
      </c>
      <c r="H135" s="137">
        <v>886008.29</v>
      </c>
      <c r="I135" s="137">
        <v>879698.84000000008</v>
      </c>
      <c r="J135" s="137">
        <v>1020220.8099999998</v>
      </c>
      <c r="K135" s="137">
        <v>869710.45000000019</v>
      </c>
      <c r="L135" s="137">
        <v>761974.77</v>
      </c>
      <c r="M135" s="137">
        <v>1145465.02</v>
      </c>
      <c r="N135" s="137">
        <v>1145465.02</v>
      </c>
      <c r="O135" s="137">
        <v>1145465.02</v>
      </c>
      <c r="P135" s="137">
        <v>1145464.7399999998</v>
      </c>
      <c r="Q135" s="137">
        <f t="shared" si="3"/>
        <v>11574255.239999998</v>
      </c>
      <c r="R135" s="133"/>
      <c r="S135" s="134"/>
      <c r="T135" s="131"/>
      <c r="U135" s="137">
        <f>IF($E$5=Master!$D$4,E135,
IF($F$5=Master!$D$4,SUM(E135:F135),
IF($G$5=Master!$D$4,SUM(E135:G135),
IF($H$5=Master!$D$4,SUM(E135:H135),
IF($I$5=Master!$D$4,SUM(E135:I135),
IF($J$5=Master!$D$4,SUM(E135:J135),
IF($K$5=Master!$D$4,SUM(E135:K135),
IF($L$5=Master!$D$4,SUM(E135:L135),
IF($M$5=Master!$D$4,SUM(E135:M135),
IF($N$5=Master!$D$4,SUM(E135:N135),
IF($O$5=Master!$D$4,SUM(E135:O135),
IF($P$5=Master!$D$4,SUM(E135:P135),0))))))))))))</f>
        <v>9283325.4799999986</v>
      </c>
      <c r="V135" s="133"/>
    </row>
    <row r="136" spans="2:22" x14ac:dyDescent="0.2">
      <c r="B136" s="131"/>
      <c r="C136" s="135">
        <v>40504</v>
      </c>
      <c r="D136" s="136" t="s">
        <v>127</v>
      </c>
      <c r="E136" s="137">
        <v>875797.11999999953</v>
      </c>
      <c r="F136" s="137">
        <v>975558.42999999935</v>
      </c>
      <c r="G136" s="137">
        <v>886315.76999999967</v>
      </c>
      <c r="H136" s="137">
        <v>858096.83999999939</v>
      </c>
      <c r="I136" s="137">
        <v>891115.67999999959</v>
      </c>
      <c r="J136" s="137">
        <v>897965.19</v>
      </c>
      <c r="K136" s="137">
        <v>879167.96999999951</v>
      </c>
      <c r="L136" s="137">
        <v>634066.72</v>
      </c>
      <c r="M136" s="137">
        <v>1077472.4000000004</v>
      </c>
      <c r="N136" s="137">
        <v>1069932.5000000002</v>
      </c>
      <c r="O136" s="137">
        <v>1069932.5000000002</v>
      </c>
      <c r="P136" s="137">
        <v>1069932.1300000004</v>
      </c>
      <c r="Q136" s="137">
        <f t="shared" si="3"/>
        <v>11185353.249999998</v>
      </c>
      <c r="R136" s="133"/>
      <c r="S136" s="134"/>
      <c r="T136" s="131"/>
      <c r="U136" s="137">
        <f>IF($E$5=Master!$D$4,E136,
IF($F$5=Master!$D$4,SUM(E136:F136),
IF($G$5=Master!$D$4,SUM(E136:G136),
IF($H$5=Master!$D$4,SUM(E136:H136),
IF($I$5=Master!$D$4,SUM(E136:I136),
IF($J$5=Master!$D$4,SUM(E136:J136),
IF($K$5=Master!$D$4,SUM(E136:K136),
IF($L$5=Master!$D$4,SUM(E136:L136),
IF($M$5=Master!$D$4,SUM(E136:M136),
IF($N$5=Master!$D$4,SUM(E136:N136),
IF($O$5=Master!$D$4,SUM(E136:O136),
IF($P$5=Master!$D$4,SUM(E136:P136),0))))))))))))</f>
        <v>9045488.6199999973</v>
      </c>
      <c r="V136" s="133"/>
    </row>
    <row r="137" spans="2:22" x14ac:dyDescent="0.2">
      <c r="B137" s="131"/>
      <c r="C137" s="135">
        <v>40510</v>
      </c>
      <c r="D137" s="136" t="s">
        <v>40</v>
      </c>
      <c r="E137" s="137">
        <v>5593700.5499999998</v>
      </c>
      <c r="F137" s="137">
        <v>159442.38999999998</v>
      </c>
      <c r="G137" s="137">
        <v>217938.81999999998</v>
      </c>
      <c r="H137" s="137">
        <v>168454.66</v>
      </c>
      <c r="I137" s="137">
        <v>219256.86000000007</v>
      </c>
      <c r="J137" s="137">
        <v>201741.51000000007</v>
      </c>
      <c r="K137" s="137">
        <v>208184.50000000003</v>
      </c>
      <c r="L137" s="137">
        <v>153940.31</v>
      </c>
      <c r="M137" s="137">
        <v>1060844.0899999999</v>
      </c>
      <c r="N137" s="137">
        <v>1029344.09</v>
      </c>
      <c r="O137" s="137">
        <v>1029344.09</v>
      </c>
      <c r="P137" s="137">
        <v>1029343.6999999997</v>
      </c>
      <c r="Q137" s="137">
        <f t="shared" si="3"/>
        <v>11071535.569999998</v>
      </c>
      <c r="R137" s="133"/>
      <c r="S137" s="134"/>
      <c r="T137" s="131"/>
      <c r="U137" s="137">
        <f>IF($E$5=Master!$D$4,E137,
IF($F$5=Master!$D$4,SUM(E137:F137),
IF($G$5=Master!$D$4,SUM(E137:G137),
IF($H$5=Master!$D$4,SUM(E137:H137),
IF($I$5=Master!$D$4,SUM(E137:I137),
IF($J$5=Master!$D$4,SUM(E137:J137),
IF($K$5=Master!$D$4,SUM(E137:K137),
IF($L$5=Master!$D$4,SUM(E137:L137),
IF($M$5=Master!$D$4,SUM(E137:M137),
IF($N$5=Master!$D$4,SUM(E137:N137),
IF($O$5=Master!$D$4,SUM(E137:O137),
IF($P$5=Master!$D$4,SUM(E137:P137),0))))))))))))</f>
        <v>9012847.7799999993</v>
      </c>
      <c r="V137" s="133"/>
    </row>
    <row r="138" spans="2:22" x14ac:dyDescent="0.2">
      <c r="B138" s="131"/>
      <c r="C138" s="135">
        <v>40514</v>
      </c>
      <c r="D138" s="136" t="s">
        <v>41</v>
      </c>
      <c r="E138" s="137">
        <v>27023.999999999996</v>
      </c>
      <c r="F138" s="137">
        <v>46004.49</v>
      </c>
      <c r="G138" s="137">
        <v>57094.880000000012</v>
      </c>
      <c r="H138" s="137">
        <v>40192.46</v>
      </c>
      <c r="I138" s="137">
        <v>47410.780000000013</v>
      </c>
      <c r="J138" s="137">
        <v>28872.300000000003</v>
      </c>
      <c r="K138" s="137">
        <v>36355.530000000006</v>
      </c>
      <c r="L138" s="137">
        <v>32242.15</v>
      </c>
      <c r="M138" s="137">
        <v>82899.12</v>
      </c>
      <c r="N138" s="137">
        <v>82899.12</v>
      </c>
      <c r="O138" s="137">
        <v>82899.12</v>
      </c>
      <c r="P138" s="137">
        <v>82898.929999999978</v>
      </c>
      <c r="Q138" s="137">
        <f t="shared" si="3"/>
        <v>646792.87999999989</v>
      </c>
      <c r="R138" s="133"/>
      <c r="S138" s="134"/>
      <c r="T138" s="131"/>
      <c r="U138" s="137">
        <f>IF($E$5=Master!$D$4,E138,
IF($F$5=Master!$D$4,SUM(E138:F138),
IF($G$5=Master!$D$4,SUM(E138:G138),
IF($H$5=Master!$D$4,SUM(E138:H138),
IF($I$5=Master!$D$4,SUM(E138:I138),
IF($J$5=Master!$D$4,SUM(E138:J138),
IF($K$5=Master!$D$4,SUM(E138:K138),
IF($L$5=Master!$D$4,SUM(E138:L138),
IF($M$5=Master!$D$4,SUM(E138:M138),
IF($N$5=Master!$D$4,SUM(E138:N138),
IF($O$5=Master!$D$4,SUM(E138:O138),
IF($P$5=Master!$D$4,SUM(E138:P138),0))))))))))))</f>
        <v>480994.83</v>
      </c>
      <c r="V138" s="133"/>
    </row>
    <row r="139" spans="2:22" x14ac:dyDescent="0.2">
      <c r="B139" s="131"/>
      <c r="C139" s="135">
        <v>40515</v>
      </c>
      <c r="D139" s="136" t="s">
        <v>42</v>
      </c>
      <c r="E139" s="137">
        <v>134991.66</v>
      </c>
      <c r="F139" s="137">
        <v>82343.950000000012</v>
      </c>
      <c r="G139" s="137">
        <v>74679.139999999985</v>
      </c>
      <c r="H139" s="137">
        <v>72451.22</v>
      </c>
      <c r="I139" s="137">
        <v>67542.309999999983</v>
      </c>
      <c r="J139" s="137">
        <v>85613.98000000001</v>
      </c>
      <c r="K139" s="137">
        <v>87890.549999999959</v>
      </c>
      <c r="L139" s="137">
        <v>56227.37</v>
      </c>
      <c r="M139" s="137">
        <v>95401.400000000023</v>
      </c>
      <c r="N139" s="137">
        <v>95401.390000000029</v>
      </c>
      <c r="O139" s="137">
        <v>95401.390000000029</v>
      </c>
      <c r="P139" s="137">
        <v>95401.300000000017</v>
      </c>
      <c r="Q139" s="137">
        <f t="shared" si="3"/>
        <v>1043345.66</v>
      </c>
      <c r="R139" s="133"/>
      <c r="S139" s="134"/>
      <c r="T139" s="131"/>
      <c r="U139" s="137">
        <f>IF($E$5=Master!$D$4,E139,
IF($F$5=Master!$D$4,SUM(E139:F139),
IF($G$5=Master!$D$4,SUM(E139:G139),
IF($H$5=Master!$D$4,SUM(E139:H139),
IF($I$5=Master!$D$4,SUM(E139:I139),
IF($J$5=Master!$D$4,SUM(E139:J139),
IF($K$5=Master!$D$4,SUM(E139:K139),
IF($L$5=Master!$D$4,SUM(E139:L139),
IF($M$5=Master!$D$4,SUM(E139:M139),
IF($N$5=Master!$D$4,SUM(E139:N139),
IF($O$5=Master!$D$4,SUM(E139:O139),
IF($P$5=Master!$D$4,SUM(E139:P139),0))))))))))))</f>
        <v>852542.97</v>
      </c>
      <c r="V139" s="133"/>
    </row>
    <row r="140" spans="2:22" x14ac:dyDescent="0.2">
      <c r="B140" s="131"/>
      <c r="C140" s="135">
        <v>40516</v>
      </c>
      <c r="D140" s="136" t="s">
        <v>43</v>
      </c>
      <c r="E140" s="137">
        <v>41375.450000000004</v>
      </c>
      <c r="F140" s="137">
        <v>53708.719999999994</v>
      </c>
      <c r="G140" s="137">
        <v>59358.160000000011</v>
      </c>
      <c r="H140" s="137">
        <v>54899.929999999986</v>
      </c>
      <c r="I140" s="137">
        <v>57984.950000000004</v>
      </c>
      <c r="J140" s="137">
        <v>57195.66</v>
      </c>
      <c r="K140" s="137">
        <v>48323.829999999994</v>
      </c>
      <c r="L140" s="137">
        <v>40566.89</v>
      </c>
      <c r="M140" s="137">
        <v>101331.46999999996</v>
      </c>
      <c r="N140" s="137">
        <v>101331.46999999996</v>
      </c>
      <c r="O140" s="137">
        <v>101331.46999999996</v>
      </c>
      <c r="P140" s="137">
        <v>101331.34</v>
      </c>
      <c r="Q140" s="137">
        <f t="shared" si="3"/>
        <v>818739.33999999985</v>
      </c>
      <c r="R140" s="133"/>
      <c r="S140" s="134"/>
      <c r="T140" s="131"/>
      <c r="U140" s="137">
        <f>IF($E$5=Master!$D$4,E140,
IF($F$5=Master!$D$4,SUM(E140:F140),
IF($G$5=Master!$D$4,SUM(E140:G140),
IF($H$5=Master!$D$4,SUM(E140:H140),
IF($I$5=Master!$D$4,SUM(E140:I140),
IF($J$5=Master!$D$4,SUM(E140:J140),
IF($K$5=Master!$D$4,SUM(E140:K140),
IF($L$5=Master!$D$4,SUM(E140:L140),
IF($M$5=Master!$D$4,SUM(E140:M140),
IF($N$5=Master!$D$4,SUM(E140:N140),
IF($O$5=Master!$D$4,SUM(E140:O140),
IF($P$5=Master!$D$4,SUM(E140:P140),0))))))))))))</f>
        <v>616076.52999999991</v>
      </c>
      <c r="V140" s="133"/>
    </row>
    <row r="141" spans="2:22" x14ac:dyDescent="0.2">
      <c r="B141" s="131"/>
      <c r="C141" s="135">
        <v>40601</v>
      </c>
      <c r="D141" s="136" t="s">
        <v>46</v>
      </c>
      <c r="E141" s="137">
        <v>1828259.1000000003</v>
      </c>
      <c r="F141" s="137">
        <v>1625302.67</v>
      </c>
      <c r="G141" s="137">
        <v>1805958.7399999995</v>
      </c>
      <c r="H141" s="137">
        <v>1703538.1700000004</v>
      </c>
      <c r="I141" s="137">
        <v>1568758.8399999999</v>
      </c>
      <c r="J141" s="137">
        <v>1606650.6400000001</v>
      </c>
      <c r="K141" s="137">
        <v>1460529.77</v>
      </c>
      <c r="L141" s="137">
        <v>1473616.19</v>
      </c>
      <c r="M141" s="137">
        <v>2046579.2499999984</v>
      </c>
      <c r="N141" s="137">
        <v>2027140.0499999984</v>
      </c>
      <c r="O141" s="137">
        <v>2027140.0399999984</v>
      </c>
      <c r="P141" s="137">
        <v>2027139.3499999985</v>
      </c>
      <c r="Q141" s="137">
        <f t="shared" si="3"/>
        <v>21200612.809999991</v>
      </c>
      <c r="R141" s="133"/>
      <c r="S141" s="134"/>
      <c r="T141" s="131"/>
      <c r="U141" s="137">
        <f>IF($E$5=Master!$D$4,E141,
IF($F$5=Master!$D$4,SUM(E141:F141),
IF($G$5=Master!$D$4,SUM(E141:G141),
IF($H$5=Master!$D$4,SUM(E141:H141),
IF($I$5=Master!$D$4,SUM(E141:I141),
IF($J$5=Master!$D$4,SUM(E141:J141),
IF($K$5=Master!$D$4,SUM(E141:K141),
IF($L$5=Master!$D$4,SUM(E141:L141),
IF($M$5=Master!$D$4,SUM(E141:M141),
IF($N$5=Master!$D$4,SUM(E141:N141),
IF($O$5=Master!$D$4,SUM(E141:O141),
IF($P$5=Master!$D$4,SUM(E141:P141),0))))))))))))</f>
        <v>17146333.419999994</v>
      </c>
      <c r="V141" s="133"/>
    </row>
    <row r="142" spans="2:22" x14ac:dyDescent="0.2">
      <c r="B142" s="131"/>
      <c r="C142" s="135">
        <v>40603</v>
      </c>
      <c r="D142" s="136" t="s">
        <v>47</v>
      </c>
      <c r="E142" s="137">
        <v>23314.030000000002</v>
      </c>
      <c r="F142" s="137">
        <v>29391.94</v>
      </c>
      <c r="G142" s="137">
        <v>31446.779999999995</v>
      </c>
      <c r="H142" s="137">
        <v>29585.03</v>
      </c>
      <c r="I142" s="137">
        <v>30850.63</v>
      </c>
      <c r="J142" s="137">
        <v>50479.88</v>
      </c>
      <c r="K142" s="137">
        <v>95223.449999999983</v>
      </c>
      <c r="L142" s="137">
        <v>16930.820000000003</v>
      </c>
      <c r="M142" s="137">
        <v>165919.4</v>
      </c>
      <c r="N142" s="137">
        <v>165919.4</v>
      </c>
      <c r="O142" s="137">
        <v>165919.4</v>
      </c>
      <c r="P142" s="137">
        <v>165919.22999999998</v>
      </c>
      <c r="Q142" s="137">
        <f t="shared" si="3"/>
        <v>970899.99</v>
      </c>
      <c r="R142" s="133"/>
      <c r="S142" s="134"/>
      <c r="T142" s="131"/>
      <c r="U142" s="137">
        <f>IF($E$5=Master!$D$4,E142,
IF($F$5=Master!$D$4,SUM(E142:F142),
IF($G$5=Master!$D$4,SUM(E142:G142),
IF($H$5=Master!$D$4,SUM(E142:H142),
IF($I$5=Master!$D$4,SUM(E142:I142),
IF($J$5=Master!$D$4,SUM(E142:J142),
IF($K$5=Master!$D$4,SUM(E142:K142),
IF($L$5=Master!$D$4,SUM(E142:L142),
IF($M$5=Master!$D$4,SUM(E142:M142),
IF($N$5=Master!$D$4,SUM(E142:N142),
IF($O$5=Master!$D$4,SUM(E142:O142),
IF($P$5=Master!$D$4,SUM(E142:P142),0))))))))))))</f>
        <v>639061.36</v>
      </c>
      <c r="V142" s="133"/>
    </row>
    <row r="143" spans="2:22" x14ac:dyDescent="0.2">
      <c r="B143" s="131"/>
      <c r="C143" s="135">
        <v>40701</v>
      </c>
      <c r="D143" s="136" t="s">
        <v>132</v>
      </c>
      <c r="E143" s="137">
        <v>20274623.100000001</v>
      </c>
      <c r="F143" s="137">
        <v>24871340.409999993</v>
      </c>
      <c r="G143" s="137">
        <v>24647524.930000018</v>
      </c>
      <c r="H143" s="137">
        <v>24743417.229999993</v>
      </c>
      <c r="I143" s="137">
        <v>25032186.960000008</v>
      </c>
      <c r="J143" s="137">
        <v>28325697.320000011</v>
      </c>
      <c r="K143" s="137">
        <v>24142549.250000004</v>
      </c>
      <c r="L143" s="137">
        <v>24293440.590000015</v>
      </c>
      <c r="M143" s="137">
        <v>29810848.189999983</v>
      </c>
      <c r="N143" s="137">
        <v>28947099.659999985</v>
      </c>
      <c r="O143" s="137">
        <v>28947099.659999985</v>
      </c>
      <c r="P143" s="137">
        <v>28947098.869999971</v>
      </c>
      <c r="Q143" s="137">
        <f t="shared" si="3"/>
        <v>312982926.16999996</v>
      </c>
      <c r="R143" s="133"/>
      <c r="S143" s="134"/>
      <c r="T143" s="131"/>
      <c r="U143" s="137">
        <f>IF($E$5=Master!$D$4,E143,
IF($F$5=Master!$D$4,SUM(E143:F143),
IF($G$5=Master!$D$4,SUM(E143:G143),
IF($H$5=Master!$D$4,SUM(E143:H143),
IF($I$5=Master!$D$4,SUM(E143:I143),
IF($J$5=Master!$D$4,SUM(E143:J143),
IF($K$5=Master!$D$4,SUM(E143:K143),
IF($L$5=Master!$D$4,SUM(E143:L143),
IF($M$5=Master!$D$4,SUM(E143:M143),
IF($N$5=Master!$D$4,SUM(E143:N143),
IF($O$5=Master!$D$4,SUM(E143:O143),
IF($P$5=Master!$D$4,SUM(E143:P143),0))))))))))))</f>
        <v>255088727.64000002</v>
      </c>
      <c r="V143" s="133"/>
    </row>
    <row r="144" spans="2:22" x14ac:dyDescent="0.2">
      <c r="B144" s="131"/>
      <c r="C144" s="135">
        <v>40704</v>
      </c>
      <c r="D144" s="136" t="s">
        <v>48</v>
      </c>
      <c r="E144" s="137">
        <v>141838.73000000001</v>
      </c>
      <c r="F144" s="137">
        <v>168835.96</v>
      </c>
      <c r="G144" s="137">
        <v>181298.09000000003</v>
      </c>
      <c r="H144" s="137">
        <v>165208.06999999998</v>
      </c>
      <c r="I144" s="137">
        <v>145872.67000000004</v>
      </c>
      <c r="J144" s="137">
        <v>148307.18000000002</v>
      </c>
      <c r="K144" s="137">
        <v>95641.49</v>
      </c>
      <c r="L144" s="137">
        <v>80092.67</v>
      </c>
      <c r="M144" s="137">
        <v>183977.62000000002</v>
      </c>
      <c r="N144" s="137">
        <v>183977.62000000002</v>
      </c>
      <c r="O144" s="137">
        <v>183977.62000000002</v>
      </c>
      <c r="P144" s="137">
        <v>183977.41999999995</v>
      </c>
      <c r="Q144" s="137">
        <f t="shared" si="3"/>
        <v>1863005.1400000004</v>
      </c>
      <c r="R144" s="133"/>
      <c r="S144" s="134"/>
      <c r="T144" s="131"/>
      <c r="U144" s="137">
        <f>IF($E$5=Master!$D$4,E144,
IF($F$5=Master!$D$4,SUM(E144:F144),
IF($G$5=Master!$D$4,SUM(E144:G144),
IF($H$5=Master!$D$4,SUM(E144:H144),
IF($I$5=Master!$D$4,SUM(E144:I144),
IF($J$5=Master!$D$4,SUM(E144:J144),
IF($K$5=Master!$D$4,SUM(E144:K144),
IF($L$5=Master!$D$4,SUM(E144:L144),
IF($M$5=Master!$D$4,SUM(E144:M144),
IF($N$5=Master!$D$4,SUM(E144:N144),
IF($O$5=Master!$D$4,SUM(E144:O144),
IF($P$5=Master!$D$4,SUM(E144:P144),0))))))))))))</f>
        <v>1495050.1000000003</v>
      </c>
      <c r="V144" s="133"/>
    </row>
    <row r="145" spans="2:22" x14ac:dyDescent="0.2">
      <c r="B145" s="131"/>
      <c r="C145" s="135">
        <v>40705</v>
      </c>
      <c r="D145" s="136" t="s">
        <v>49</v>
      </c>
      <c r="E145" s="137">
        <v>59833.62</v>
      </c>
      <c r="F145" s="137">
        <v>76772.55</v>
      </c>
      <c r="G145" s="137">
        <v>102158.33</v>
      </c>
      <c r="H145" s="137">
        <v>109469.60999999999</v>
      </c>
      <c r="I145" s="137">
        <v>87698.01999999999</v>
      </c>
      <c r="J145" s="137">
        <v>60320.220000000008</v>
      </c>
      <c r="K145" s="137">
        <v>163114.88</v>
      </c>
      <c r="L145" s="137">
        <v>83628.899999999994</v>
      </c>
      <c r="M145" s="137">
        <v>139893.44</v>
      </c>
      <c r="N145" s="137">
        <v>139893.44</v>
      </c>
      <c r="O145" s="137">
        <v>139893.44</v>
      </c>
      <c r="P145" s="137">
        <v>139893.34</v>
      </c>
      <c r="Q145" s="137">
        <f t="shared" si="3"/>
        <v>1302569.79</v>
      </c>
      <c r="R145" s="133"/>
      <c r="S145" s="134"/>
      <c r="T145" s="131"/>
      <c r="U145" s="137">
        <f>IF($E$5=Master!$D$4,E145,
IF($F$5=Master!$D$4,SUM(E145:F145),
IF($G$5=Master!$D$4,SUM(E145:G145),
IF($H$5=Master!$D$4,SUM(E145:H145),
IF($I$5=Master!$D$4,SUM(E145:I145),
IF($J$5=Master!$D$4,SUM(E145:J145),
IF($K$5=Master!$D$4,SUM(E145:K145),
IF($L$5=Master!$D$4,SUM(E145:L145),
IF($M$5=Master!$D$4,SUM(E145:M145),
IF($N$5=Master!$D$4,SUM(E145:N145),
IF($O$5=Master!$D$4,SUM(E145:O145),
IF($P$5=Master!$D$4,SUM(E145:P145),0))))))))))))</f>
        <v>1022783.01</v>
      </c>
      <c r="V145" s="133"/>
    </row>
    <row r="146" spans="2:22" x14ac:dyDescent="0.2">
      <c r="B146" s="131"/>
      <c r="C146" s="135">
        <v>40709</v>
      </c>
      <c r="D146" s="136" t="s">
        <v>50</v>
      </c>
      <c r="E146" s="137">
        <v>51328.08</v>
      </c>
      <c r="F146" s="137">
        <v>48053.450000000004</v>
      </c>
      <c r="G146" s="137">
        <v>46991.31</v>
      </c>
      <c r="H146" s="137">
        <v>60432.939999999988</v>
      </c>
      <c r="I146" s="137">
        <v>71507.12</v>
      </c>
      <c r="J146" s="137">
        <v>53133.659999999996</v>
      </c>
      <c r="K146" s="137">
        <v>68679.44</v>
      </c>
      <c r="L146" s="137">
        <v>46445.329999999994</v>
      </c>
      <c r="M146" s="137">
        <v>79011.50999999998</v>
      </c>
      <c r="N146" s="137">
        <v>79011.50999999998</v>
      </c>
      <c r="O146" s="137">
        <v>79011.50999999998</v>
      </c>
      <c r="P146" s="137">
        <v>79011.340000000011</v>
      </c>
      <c r="Q146" s="137">
        <f t="shared" si="3"/>
        <v>762617.2</v>
      </c>
      <c r="R146" s="133"/>
      <c r="S146" s="134"/>
      <c r="T146" s="131"/>
      <c r="U146" s="137">
        <f>IF($E$5=Master!$D$4,E146,
IF($F$5=Master!$D$4,SUM(E146:F146),
IF($G$5=Master!$D$4,SUM(E146:G146),
IF($H$5=Master!$D$4,SUM(E146:H146),
IF($I$5=Master!$D$4,SUM(E146:I146),
IF($J$5=Master!$D$4,SUM(E146:J146),
IF($K$5=Master!$D$4,SUM(E146:K146),
IF($L$5=Master!$D$4,SUM(E146:L146),
IF($M$5=Master!$D$4,SUM(E146:M146),
IF($N$5=Master!$D$4,SUM(E146:N146),
IF($O$5=Master!$D$4,SUM(E146:O146),
IF($P$5=Master!$D$4,SUM(E146:P146),0))))))))))))</f>
        <v>604594.35</v>
      </c>
      <c r="V146" s="133"/>
    </row>
    <row r="147" spans="2:22" x14ac:dyDescent="0.2">
      <c r="B147" s="131"/>
      <c r="C147" s="135">
        <v>40710</v>
      </c>
      <c r="D147" s="136" t="s">
        <v>51</v>
      </c>
      <c r="E147" s="137">
        <v>29246.85</v>
      </c>
      <c r="F147" s="137">
        <v>25844.18</v>
      </c>
      <c r="G147" s="137">
        <v>27510.68</v>
      </c>
      <c r="H147" s="137">
        <v>30942.42</v>
      </c>
      <c r="I147" s="137">
        <v>30044.730000000003</v>
      </c>
      <c r="J147" s="137">
        <v>30953.85</v>
      </c>
      <c r="K147" s="137">
        <v>38530.900000000016</v>
      </c>
      <c r="L147" s="137">
        <v>24332.780000000002</v>
      </c>
      <c r="M147" s="137">
        <v>50979.929999999993</v>
      </c>
      <c r="N147" s="137">
        <v>50784.5</v>
      </c>
      <c r="O147" s="137">
        <v>50784.5</v>
      </c>
      <c r="P147" s="137">
        <v>50784.31</v>
      </c>
      <c r="Q147" s="137">
        <f t="shared" si="3"/>
        <v>440739.63</v>
      </c>
      <c r="R147" s="133"/>
      <c r="S147" s="134"/>
      <c r="T147" s="131"/>
      <c r="U147" s="137">
        <f>IF($E$5=Master!$D$4,E147,
IF($F$5=Master!$D$4,SUM(E147:F147),
IF($G$5=Master!$D$4,SUM(E147:G147),
IF($H$5=Master!$D$4,SUM(E147:H147),
IF($I$5=Master!$D$4,SUM(E147:I147),
IF($J$5=Master!$D$4,SUM(E147:J147),
IF($K$5=Master!$D$4,SUM(E147:K147),
IF($L$5=Master!$D$4,SUM(E147:L147),
IF($M$5=Master!$D$4,SUM(E147:M147),
IF($N$5=Master!$D$4,SUM(E147:N147),
IF($O$5=Master!$D$4,SUM(E147:O147),
IF($P$5=Master!$D$4,SUM(E147:P147),0))))))))))))</f>
        <v>339170.82</v>
      </c>
      <c r="V147" s="133"/>
    </row>
    <row r="148" spans="2:22" x14ac:dyDescent="0.2">
      <c r="B148" s="131"/>
      <c r="C148" s="135">
        <v>40801</v>
      </c>
      <c r="D148" s="136" t="s">
        <v>54</v>
      </c>
      <c r="E148" s="137">
        <v>1275849.6199999994</v>
      </c>
      <c r="F148" s="137">
        <v>1279339.2000000004</v>
      </c>
      <c r="G148" s="137">
        <v>1782637.7399999998</v>
      </c>
      <c r="H148" s="137">
        <v>1619781.1100000003</v>
      </c>
      <c r="I148" s="137">
        <v>1654094.9499999993</v>
      </c>
      <c r="J148" s="137">
        <v>1613533.0200000003</v>
      </c>
      <c r="K148" s="137">
        <v>2630866.6599999992</v>
      </c>
      <c r="L148" s="137">
        <v>1307145.4299999992</v>
      </c>
      <c r="M148" s="137">
        <v>4096677.089999998</v>
      </c>
      <c r="N148" s="137">
        <v>4096677.089999998</v>
      </c>
      <c r="O148" s="137">
        <v>4096677.089999998</v>
      </c>
      <c r="P148" s="137">
        <v>4096675.0299999989</v>
      </c>
      <c r="Q148" s="137">
        <f t="shared" si="3"/>
        <v>29549954.029999983</v>
      </c>
      <c r="R148" s="133"/>
      <c r="S148" s="134"/>
      <c r="T148" s="131"/>
      <c r="U148" s="137">
        <f>IF($E$5=Master!$D$4,E148,
IF($F$5=Master!$D$4,SUM(E148:F148),
IF($G$5=Master!$D$4,SUM(E148:G148),
IF($H$5=Master!$D$4,SUM(E148:H148),
IF($I$5=Master!$D$4,SUM(E148:I148),
IF($J$5=Master!$D$4,SUM(E148:J148),
IF($K$5=Master!$D$4,SUM(E148:K148),
IF($L$5=Master!$D$4,SUM(E148:L148),
IF($M$5=Master!$D$4,SUM(E148:M148),
IF($N$5=Master!$D$4,SUM(E148:N148),
IF($O$5=Master!$D$4,SUM(E148:O148),
IF($P$5=Master!$D$4,SUM(E148:P148),0))))))))))))</f>
        <v>21356601.909999989</v>
      </c>
      <c r="V148" s="133"/>
    </row>
    <row r="149" spans="2:22" x14ac:dyDescent="0.2">
      <c r="B149" s="131"/>
      <c r="C149" s="135">
        <v>40802</v>
      </c>
      <c r="D149" s="136" t="s">
        <v>52</v>
      </c>
      <c r="E149" s="137">
        <v>181014.54</v>
      </c>
      <c r="F149" s="137">
        <v>163830.14999999997</v>
      </c>
      <c r="G149" s="137">
        <v>196384.67999999996</v>
      </c>
      <c r="H149" s="137">
        <v>162859.69999999998</v>
      </c>
      <c r="I149" s="137">
        <v>168126.95999999996</v>
      </c>
      <c r="J149" s="137">
        <v>203777.79000000007</v>
      </c>
      <c r="K149" s="137">
        <v>190907.98</v>
      </c>
      <c r="L149" s="137">
        <v>164497.70000000001</v>
      </c>
      <c r="M149" s="137">
        <v>335109.67000000004</v>
      </c>
      <c r="N149" s="137">
        <v>335109.67000000004</v>
      </c>
      <c r="O149" s="137">
        <v>335109.67000000004</v>
      </c>
      <c r="P149" s="137">
        <v>335109.53000000009</v>
      </c>
      <c r="Q149" s="137">
        <f t="shared" si="3"/>
        <v>2771838.04</v>
      </c>
      <c r="R149" s="133"/>
      <c r="S149" s="134"/>
      <c r="T149" s="131"/>
      <c r="U149" s="137">
        <f>IF($E$5=Master!$D$4,E149,
IF($F$5=Master!$D$4,SUM(E149:F149),
IF($G$5=Master!$D$4,SUM(E149:G149),
IF($H$5=Master!$D$4,SUM(E149:H149),
IF($I$5=Master!$D$4,SUM(E149:I149),
IF($J$5=Master!$D$4,SUM(E149:J149),
IF($K$5=Master!$D$4,SUM(E149:K149),
IF($L$5=Master!$D$4,SUM(E149:L149),
IF($M$5=Master!$D$4,SUM(E149:M149),
IF($N$5=Master!$D$4,SUM(E149:N149),
IF($O$5=Master!$D$4,SUM(E149:O149),
IF($P$5=Master!$D$4,SUM(E149:P149),0))))))))))))</f>
        <v>2101618.84</v>
      </c>
      <c r="V149" s="133"/>
    </row>
    <row r="150" spans="2:22" x14ac:dyDescent="0.2">
      <c r="B150" s="131"/>
      <c r="C150" s="135">
        <v>40817</v>
      </c>
      <c r="D150" s="136" t="s">
        <v>53</v>
      </c>
      <c r="E150" s="137">
        <v>52982.47</v>
      </c>
      <c r="F150" s="137">
        <v>42729.69000000001</v>
      </c>
      <c r="G150" s="137">
        <v>45242.54</v>
      </c>
      <c r="H150" s="137">
        <v>59966.150000000016</v>
      </c>
      <c r="I150" s="137">
        <v>49261.560000000012</v>
      </c>
      <c r="J150" s="137">
        <v>53351.320000000014</v>
      </c>
      <c r="K150" s="137">
        <v>250747.86000000002</v>
      </c>
      <c r="L150" s="137">
        <v>46966.060000000019</v>
      </c>
      <c r="M150" s="137">
        <v>149436.32999999999</v>
      </c>
      <c r="N150" s="137">
        <v>149436.32999999999</v>
      </c>
      <c r="O150" s="137">
        <v>149436.32999999999</v>
      </c>
      <c r="P150" s="137">
        <v>149436.16999999998</v>
      </c>
      <c r="Q150" s="137">
        <f t="shared" si="3"/>
        <v>1198992.81</v>
      </c>
      <c r="R150" s="133"/>
      <c r="S150" s="134"/>
      <c r="T150" s="131"/>
      <c r="U150" s="137">
        <f>IF($E$5=Master!$D$4,E150,
IF($F$5=Master!$D$4,SUM(E150:F150),
IF($G$5=Master!$D$4,SUM(E150:G150),
IF($H$5=Master!$D$4,SUM(E150:H150),
IF($I$5=Master!$D$4,SUM(E150:I150),
IF($J$5=Master!$D$4,SUM(E150:J150),
IF($K$5=Master!$D$4,SUM(E150:K150),
IF($L$5=Master!$D$4,SUM(E150:L150),
IF($M$5=Master!$D$4,SUM(E150:M150),
IF($N$5=Master!$D$4,SUM(E150:N150),
IF($O$5=Master!$D$4,SUM(E150:O150),
IF($P$5=Master!$D$4,SUM(E150:P150),0))))))))))))</f>
        <v>900120.31</v>
      </c>
      <c r="V150" s="133"/>
    </row>
    <row r="151" spans="2:22" x14ac:dyDescent="0.2">
      <c r="B151" s="131"/>
      <c r="C151" s="135">
        <v>40901</v>
      </c>
      <c r="D151" s="136" t="s">
        <v>133</v>
      </c>
      <c r="E151" s="137">
        <v>447941.2900000001</v>
      </c>
      <c r="F151" s="137">
        <v>560701.80000000005</v>
      </c>
      <c r="G151" s="137">
        <v>2414508.3400000003</v>
      </c>
      <c r="H151" s="137">
        <v>323214.62000000017</v>
      </c>
      <c r="I151" s="137">
        <v>371308.95999999996</v>
      </c>
      <c r="J151" s="137">
        <v>339871.19000000006</v>
      </c>
      <c r="K151" s="137">
        <v>306308.24</v>
      </c>
      <c r="L151" s="137">
        <v>257153.93000000002</v>
      </c>
      <c r="M151" s="137">
        <v>1853752.22</v>
      </c>
      <c r="N151" s="137">
        <v>1853482.22</v>
      </c>
      <c r="O151" s="137">
        <v>1853482.22</v>
      </c>
      <c r="P151" s="137">
        <v>1853481.4899999995</v>
      </c>
      <c r="Q151" s="137">
        <f t="shared" si="3"/>
        <v>12435206.520000001</v>
      </c>
      <c r="R151" s="133"/>
      <c r="S151" s="134"/>
      <c r="T151" s="131"/>
      <c r="U151" s="137">
        <f>IF($E$5=Master!$D$4,E151,
IF($F$5=Master!$D$4,SUM(E151:F151),
IF($G$5=Master!$D$4,SUM(E151:G151),
IF($H$5=Master!$D$4,SUM(E151:H151),
IF($I$5=Master!$D$4,SUM(E151:I151),
IF($J$5=Master!$D$4,SUM(E151:J151),
IF($K$5=Master!$D$4,SUM(E151:K151),
IF($L$5=Master!$D$4,SUM(E151:L151),
IF($M$5=Master!$D$4,SUM(E151:M151),
IF($N$5=Master!$D$4,SUM(E151:N151),
IF($O$5=Master!$D$4,SUM(E151:O151),
IF($P$5=Master!$D$4,SUM(E151:P151),0))))))))))))</f>
        <v>8728242.8100000005</v>
      </c>
      <c r="V151" s="133"/>
    </row>
    <row r="152" spans="2:22" x14ac:dyDescent="0.2">
      <c r="B152" s="131"/>
      <c r="C152" s="135">
        <v>40903</v>
      </c>
      <c r="D152" s="136" t="s">
        <v>71</v>
      </c>
      <c r="E152" s="137">
        <v>607788.87</v>
      </c>
      <c r="F152" s="137">
        <v>5136660.5100000007</v>
      </c>
      <c r="G152" s="137">
        <v>7720873.7299999995</v>
      </c>
      <c r="H152" s="137">
        <v>8331038.46</v>
      </c>
      <c r="I152" s="137">
        <v>3722912.83</v>
      </c>
      <c r="J152" s="137">
        <v>6976905.660000002</v>
      </c>
      <c r="K152" s="137">
        <v>8869375.5499999989</v>
      </c>
      <c r="L152" s="137">
        <v>2816197.1699999995</v>
      </c>
      <c r="M152" s="137">
        <v>19954616.770000007</v>
      </c>
      <c r="N152" s="137">
        <v>19479778.210000012</v>
      </c>
      <c r="O152" s="137">
        <v>19479778.210000012</v>
      </c>
      <c r="P152" s="137">
        <v>19479778.500000011</v>
      </c>
      <c r="Q152" s="137">
        <f t="shared" si="3"/>
        <v>122575704.47000004</v>
      </c>
      <c r="R152" s="133"/>
      <c r="S152" s="134"/>
      <c r="T152" s="131"/>
      <c r="U152" s="137">
        <f>IF($E$5=Master!$D$4,E152,
IF($F$5=Master!$D$4,SUM(E152:F152),
IF($G$5=Master!$D$4,SUM(E152:G152),
IF($H$5=Master!$D$4,SUM(E152:H152),
IF($I$5=Master!$D$4,SUM(E152:I152),
IF($J$5=Master!$D$4,SUM(E152:J152),
IF($K$5=Master!$D$4,SUM(E152:K152),
IF($L$5=Master!$D$4,SUM(E152:L152),
IF($M$5=Master!$D$4,SUM(E152:M152),
IF($N$5=Master!$D$4,SUM(E152:N152),
IF($O$5=Master!$D$4,SUM(E152:O152),
IF($P$5=Master!$D$4,SUM(E152:P152),0))))))))))))</f>
        <v>83616147.76000002</v>
      </c>
      <c r="V152" s="133"/>
    </row>
    <row r="153" spans="2:22" x14ac:dyDescent="0.2">
      <c r="B153" s="131"/>
      <c r="C153" s="135">
        <v>40904</v>
      </c>
      <c r="D153" s="136" t="s">
        <v>55</v>
      </c>
      <c r="E153" s="137">
        <v>62235.56</v>
      </c>
      <c r="F153" s="137">
        <v>86526.250000000015</v>
      </c>
      <c r="G153" s="137">
        <v>86680.459999999992</v>
      </c>
      <c r="H153" s="137">
        <v>83263.839999999997</v>
      </c>
      <c r="I153" s="137">
        <v>71845.570000000022</v>
      </c>
      <c r="J153" s="137">
        <v>88329.760000000024</v>
      </c>
      <c r="K153" s="137">
        <v>80649.88</v>
      </c>
      <c r="L153" s="137">
        <v>88171.62</v>
      </c>
      <c r="M153" s="137">
        <v>114785.27999999997</v>
      </c>
      <c r="N153" s="137">
        <v>108121.64999999998</v>
      </c>
      <c r="O153" s="137">
        <v>108121.64999999998</v>
      </c>
      <c r="P153" s="137">
        <v>108121.55999999998</v>
      </c>
      <c r="Q153" s="137">
        <f t="shared" si="3"/>
        <v>1086853.08</v>
      </c>
      <c r="R153" s="133"/>
      <c r="S153" s="134"/>
      <c r="T153" s="131"/>
      <c r="U153" s="137">
        <f>IF($E$5=Master!$D$4,E153,
IF($F$5=Master!$D$4,SUM(E153:F153),
IF($G$5=Master!$D$4,SUM(E153:G153),
IF($H$5=Master!$D$4,SUM(E153:H153),
IF($I$5=Master!$D$4,SUM(E153:I153),
IF($J$5=Master!$D$4,SUM(E153:J153),
IF($K$5=Master!$D$4,SUM(E153:K153),
IF($L$5=Master!$D$4,SUM(E153:L153),
IF($M$5=Master!$D$4,SUM(E153:M153),
IF($N$5=Master!$D$4,SUM(E153:N153),
IF($O$5=Master!$D$4,SUM(E153:O153),
IF($P$5=Master!$D$4,SUM(E153:P153),0))))))))))))</f>
        <v>870609.87</v>
      </c>
      <c r="V153" s="133"/>
    </row>
    <row r="154" spans="2:22" x14ac:dyDescent="0.2">
      <c r="B154" s="131"/>
      <c r="C154" s="135">
        <v>40911</v>
      </c>
      <c r="D154" s="136" t="s">
        <v>56</v>
      </c>
      <c r="E154" s="137">
        <v>54551.020000000011</v>
      </c>
      <c r="F154" s="137">
        <v>60981.299999999996</v>
      </c>
      <c r="G154" s="137">
        <v>66557.239999999991</v>
      </c>
      <c r="H154" s="137">
        <v>57944.860000000015</v>
      </c>
      <c r="I154" s="137">
        <v>62499.8</v>
      </c>
      <c r="J154" s="137">
        <v>63271.100000000006</v>
      </c>
      <c r="K154" s="137">
        <v>64747.44000000001</v>
      </c>
      <c r="L154" s="137">
        <v>53510.75</v>
      </c>
      <c r="M154" s="137">
        <v>88090.86000000003</v>
      </c>
      <c r="N154" s="137">
        <v>87840.850000000035</v>
      </c>
      <c r="O154" s="137">
        <v>87840.850000000035</v>
      </c>
      <c r="P154" s="137">
        <v>87840.7</v>
      </c>
      <c r="Q154" s="137">
        <f t="shared" si="3"/>
        <v>835676.77000000025</v>
      </c>
      <c r="R154" s="133"/>
      <c r="S154" s="134"/>
      <c r="T154" s="131"/>
      <c r="U154" s="137">
        <f>IF($E$5=Master!$D$4,E154,
IF($F$5=Master!$D$4,SUM(E154:F154),
IF($G$5=Master!$D$4,SUM(E154:G154),
IF($H$5=Master!$D$4,SUM(E154:H154),
IF($I$5=Master!$D$4,SUM(E154:I154),
IF($J$5=Master!$D$4,SUM(E154:J154),
IF($K$5=Master!$D$4,SUM(E154:K154),
IF($L$5=Master!$D$4,SUM(E154:L154),
IF($M$5=Master!$D$4,SUM(E154:M154),
IF($N$5=Master!$D$4,SUM(E154:N154),
IF($O$5=Master!$D$4,SUM(E154:O154),
IF($P$5=Master!$D$4,SUM(E154:P154),0))))))))))))</f>
        <v>659995.2200000002</v>
      </c>
      <c r="V154" s="133"/>
    </row>
    <row r="155" spans="2:22" x14ac:dyDescent="0.2">
      <c r="B155" s="131"/>
      <c r="C155" s="135">
        <v>40913</v>
      </c>
      <c r="D155" s="136" t="s">
        <v>58</v>
      </c>
      <c r="E155" s="137">
        <v>38821.079999999994</v>
      </c>
      <c r="F155" s="137">
        <v>34532.219999999994</v>
      </c>
      <c r="G155" s="137">
        <v>52600.03</v>
      </c>
      <c r="H155" s="137">
        <v>39727.99</v>
      </c>
      <c r="I155" s="137">
        <v>78569.58</v>
      </c>
      <c r="J155" s="137">
        <v>67659.91</v>
      </c>
      <c r="K155" s="137">
        <v>46230.229999999996</v>
      </c>
      <c r="L155" s="137">
        <v>34388.43</v>
      </c>
      <c r="M155" s="137">
        <v>63944.160000000011</v>
      </c>
      <c r="N155" s="137">
        <v>63944.160000000011</v>
      </c>
      <c r="O155" s="137">
        <v>63944.160000000011</v>
      </c>
      <c r="P155" s="137">
        <v>63944.049999999996</v>
      </c>
      <c r="Q155" s="137">
        <f t="shared" si="3"/>
        <v>648306</v>
      </c>
      <c r="R155" s="133"/>
      <c r="S155" s="134"/>
      <c r="T155" s="131"/>
      <c r="U155" s="137">
        <f>IF($E$5=Master!$D$4,E155,
IF($F$5=Master!$D$4,SUM(E155:F155),
IF($G$5=Master!$D$4,SUM(E155:G155),
IF($H$5=Master!$D$4,SUM(E155:H155),
IF($I$5=Master!$D$4,SUM(E155:I155),
IF($J$5=Master!$D$4,SUM(E155:J155),
IF($K$5=Master!$D$4,SUM(E155:K155),
IF($L$5=Master!$D$4,SUM(E155:L155),
IF($M$5=Master!$D$4,SUM(E155:M155),
IF($N$5=Master!$D$4,SUM(E155:N155),
IF($O$5=Master!$D$4,SUM(E155:O155),
IF($P$5=Master!$D$4,SUM(E155:P155),0))))))))))))</f>
        <v>520417.79</v>
      </c>
      <c r="V155" s="133"/>
    </row>
    <row r="156" spans="2:22" x14ac:dyDescent="0.2">
      <c r="B156" s="131"/>
      <c r="C156" s="135">
        <v>41001</v>
      </c>
      <c r="D156" s="136" t="s">
        <v>130</v>
      </c>
      <c r="E156" s="137">
        <v>227428.94000000009</v>
      </c>
      <c r="F156" s="137">
        <v>266264.47000000003</v>
      </c>
      <c r="G156" s="137">
        <v>308940.59999999998</v>
      </c>
      <c r="H156" s="137">
        <v>331932.57000000012</v>
      </c>
      <c r="I156" s="137">
        <v>254967.78999999995</v>
      </c>
      <c r="J156" s="137">
        <v>302110.59000000003</v>
      </c>
      <c r="K156" s="137">
        <v>283377.4800000001</v>
      </c>
      <c r="L156" s="137">
        <v>168853.51999999996</v>
      </c>
      <c r="M156" s="137">
        <v>308707.00000000017</v>
      </c>
      <c r="N156" s="137">
        <v>308707.00000000017</v>
      </c>
      <c r="O156" s="137">
        <v>308707.00000000017</v>
      </c>
      <c r="P156" s="137">
        <v>308706.31000000006</v>
      </c>
      <c r="Q156" s="137">
        <f t="shared" si="3"/>
        <v>3378703.2700000005</v>
      </c>
      <c r="R156" s="133"/>
      <c r="S156" s="134"/>
      <c r="T156" s="131"/>
      <c r="U156" s="137">
        <f>IF($E$5=Master!$D$4,E156,
IF($F$5=Master!$D$4,SUM(E156:F156),
IF($G$5=Master!$D$4,SUM(E156:G156),
IF($H$5=Master!$D$4,SUM(E156:H156),
IF($I$5=Master!$D$4,SUM(E156:I156),
IF($J$5=Master!$D$4,SUM(E156:J156),
IF($K$5=Master!$D$4,SUM(E156:K156),
IF($L$5=Master!$D$4,SUM(E156:L156),
IF($M$5=Master!$D$4,SUM(E156:M156),
IF($N$5=Master!$D$4,SUM(E156:N156),
IF($O$5=Master!$D$4,SUM(E156:O156),
IF($P$5=Master!$D$4,SUM(E156:P156),0))))))))))))</f>
        <v>2761289.9600000004</v>
      </c>
      <c r="V156" s="133"/>
    </row>
    <row r="157" spans="2:22" x14ac:dyDescent="0.2">
      <c r="B157" s="131"/>
      <c r="C157" s="135">
        <v>41002</v>
      </c>
      <c r="D157" s="136" t="s">
        <v>59</v>
      </c>
      <c r="E157" s="137">
        <v>92731.88</v>
      </c>
      <c r="F157" s="137">
        <v>87375.299999999988</v>
      </c>
      <c r="G157" s="137">
        <v>115452.59000000003</v>
      </c>
      <c r="H157" s="137">
        <v>140272.69000000003</v>
      </c>
      <c r="I157" s="137">
        <v>114845.20999999999</v>
      </c>
      <c r="J157" s="137">
        <v>94543.23</v>
      </c>
      <c r="K157" s="137">
        <v>93764.210000000021</v>
      </c>
      <c r="L157" s="137">
        <v>93717.77</v>
      </c>
      <c r="M157" s="137">
        <v>202810.89</v>
      </c>
      <c r="N157" s="137">
        <v>202652.55000000005</v>
      </c>
      <c r="O157" s="137">
        <v>202652.55000000005</v>
      </c>
      <c r="P157" s="137">
        <v>202652.36000000002</v>
      </c>
      <c r="Q157" s="137">
        <f t="shared" si="3"/>
        <v>1643471.2300000004</v>
      </c>
      <c r="R157" s="133"/>
      <c r="S157" s="134"/>
      <c r="T157" s="131"/>
      <c r="U157" s="137">
        <f>IF($E$5=Master!$D$4,E157,
IF($F$5=Master!$D$4,SUM(E157:F157),
IF($G$5=Master!$D$4,SUM(E157:G157),
IF($H$5=Master!$D$4,SUM(E157:H157),
IF($I$5=Master!$D$4,SUM(E157:I157),
IF($J$5=Master!$D$4,SUM(E157:J157),
IF($K$5=Master!$D$4,SUM(E157:K157),
IF($L$5=Master!$D$4,SUM(E157:L157),
IF($M$5=Master!$D$4,SUM(E157:M157),
IF($N$5=Master!$D$4,SUM(E157:N157),
IF($O$5=Master!$D$4,SUM(E157:O157),
IF($P$5=Master!$D$4,SUM(E157:P157),0))))))))))))</f>
        <v>1238166.3200000003</v>
      </c>
      <c r="V157" s="133"/>
    </row>
    <row r="158" spans="2:22" x14ac:dyDescent="0.2">
      <c r="B158" s="131"/>
      <c r="C158" s="135">
        <v>41003</v>
      </c>
      <c r="D158" s="136" t="s">
        <v>60</v>
      </c>
      <c r="E158" s="137">
        <v>197041.42</v>
      </c>
      <c r="F158" s="137">
        <v>5410110.3700000001</v>
      </c>
      <c r="G158" s="137">
        <v>3575532.8499999996</v>
      </c>
      <c r="H158" s="137">
        <v>7441182.7200000007</v>
      </c>
      <c r="I158" s="137">
        <v>5810053.79</v>
      </c>
      <c r="J158" s="137">
        <v>3496468.6900000004</v>
      </c>
      <c r="K158" s="137">
        <v>6418239.8499999996</v>
      </c>
      <c r="L158" s="137">
        <v>2423626.83</v>
      </c>
      <c r="M158" s="137">
        <v>24551468.149999995</v>
      </c>
      <c r="N158" s="137">
        <v>23768675.789999995</v>
      </c>
      <c r="O158" s="137">
        <v>23768675.789999995</v>
      </c>
      <c r="P158" s="137">
        <v>23768675.43</v>
      </c>
      <c r="Q158" s="137">
        <f t="shared" si="3"/>
        <v>130629751.67999998</v>
      </c>
      <c r="R158" s="133"/>
      <c r="S158" s="134"/>
      <c r="T158" s="131"/>
      <c r="U158" s="137">
        <f>IF($E$5=Master!$D$4,E158,
IF($F$5=Master!$D$4,SUM(E158:F158),
IF($G$5=Master!$D$4,SUM(E158:G158),
IF($H$5=Master!$D$4,SUM(E158:H158),
IF($I$5=Master!$D$4,SUM(E158:I158),
IF($J$5=Master!$D$4,SUM(E158:J158),
IF($K$5=Master!$D$4,SUM(E158:K158),
IF($L$5=Master!$D$4,SUM(E158:L158),
IF($M$5=Master!$D$4,SUM(E158:M158),
IF($N$5=Master!$D$4,SUM(E158:N158),
IF($O$5=Master!$D$4,SUM(E158:O158),
IF($P$5=Master!$D$4,SUM(E158:P158),0))))))))))))</f>
        <v>83092400.459999993</v>
      </c>
      <c r="V158" s="133"/>
    </row>
    <row r="159" spans="2:22" x14ac:dyDescent="0.2">
      <c r="B159" s="131"/>
      <c r="C159" s="135">
        <v>41005</v>
      </c>
      <c r="D159" s="136" t="s">
        <v>61</v>
      </c>
      <c r="E159" s="137">
        <v>14394.02</v>
      </c>
      <c r="F159" s="137">
        <v>910666.69</v>
      </c>
      <c r="G159" s="137">
        <v>3393517.05</v>
      </c>
      <c r="H159" s="137">
        <v>2274518.41</v>
      </c>
      <c r="I159" s="137">
        <v>562853.1</v>
      </c>
      <c r="J159" s="137">
        <v>1381921.25</v>
      </c>
      <c r="K159" s="137">
        <v>3111741.8899999997</v>
      </c>
      <c r="L159" s="137">
        <v>1507314.56</v>
      </c>
      <c r="M159" s="137">
        <v>3621043.58</v>
      </c>
      <c r="N159" s="137">
        <v>2264809.19</v>
      </c>
      <c r="O159" s="137">
        <v>2264809.19</v>
      </c>
      <c r="P159" s="137">
        <v>2264809.1100000003</v>
      </c>
      <c r="Q159" s="137">
        <f t="shared" si="3"/>
        <v>23572398.040000003</v>
      </c>
      <c r="R159" s="133"/>
      <c r="S159" s="134"/>
      <c r="T159" s="131"/>
      <c r="U159" s="137">
        <f>IF($E$5=Master!$D$4,E159,
IF($F$5=Master!$D$4,SUM(E159:F159),
IF($G$5=Master!$D$4,SUM(E159:G159),
IF($H$5=Master!$D$4,SUM(E159:H159),
IF($I$5=Master!$D$4,SUM(E159:I159),
IF($J$5=Master!$D$4,SUM(E159:J159),
IF($K$5=Master!$D$4,SUM(E159:K159),
IF($L$5=Master!$D$4,SUM(E159:L159),
IF($M$5=Master!$D$4,SUM(E159:M159),
IF($N$5=Master!$D$4,SUM(E159:N159),
IF($O$5=Master!$D$4,SUM(E159:O159),
IF($P$5=Master!$D$4,SUM(E159:P159),0))))))))))))</f>
        <v>19042779.740000002</v>
      </c>
      <c r="V159" s="133"/>
    </row>
    <row r="160" spans="2:22" ht="38.25" x14ac:dyDescent="0.2">
      <c r="B160" s="131"/>
      <c r="C160" s="135">
        <v>41007</v>
      </c>
      <c r="D160" s="136" t="s">
        <v>62</v>
      </c>
      <c r="E160" s="137">
        <v>0</v>
      </c>
      <c r="F160" s="137">
        <v>2648.06</v>
      </c>
      <c r="G160" s="137">
        <v>1848.37</v>
      </c>
      <c r="H160" s="137">
        <v>12880.85</v>
      </c>
      <c r="I160" s="137">
        <v>6039.61</v>
      </c>
      <c r="J160" s="137">
        <v>4247.49</v>
      </c>
      <c r="K160" s="137">
        <v>7204.6699999999992</v>
      </c>
      <c r="L160" s="137">
        <v>3408.95</v>
      </c>
      <c r="M160" s="137">
        <v>9773.7000000000007</v>
      </c>
      <c r="N160" s="137">
        <v>9066.3700000000008</v>
      </c>
      <c r="O160" s="137">
        <v>9066.3700000000008</v>
      </c>
      <c r="P160" s="137">
        <v>9066.25</v>
      </c>
      <c r="Q160" s="137">
        <f t="shared" si="3"/>
        <v>75250.69</v>
      </c>
      <c r="R160" s="133"/>
      <c r="S160" s="134"/>
      <c r="T160" s="131"/>
      <c r="U160" s="137">
        <f>IF($E$5=Master!$D$4,E160,
IF($F$5=Master!$D$4,SUM(E160:F160),
IF($G$5=Master!$D$4,SUM(E160:G160),
IF($H$5=Master!$D$4,SUM(E160:H160),
IF($I$5=Master!$D$4,SUM(E160:I160),
IF($J$5=Master!$D$4,SUM(E160:J160),
IF($K$5=Master!$D$4,SUM(E160:K160),
IF($L$5=Master!$D$4,SUM(E160:L160),
IF($M$5=Master!$D$4,SUM(E160:M160),
IF($N$5=Master!$D$4,SUM(E160:N160),
IF($O$5=Master!$D$4,SUM(E160:O160),
IF($P$5=Master!$D$4,SUM(E160:P160),0))))))))))))</f>
        <v>57118.07</v>
      </c>
      <c r="V160" s="133"/>
    </row>
    <row r="161" spans="2:22" x14ac:dyDescent="0.2">
      <c r="B161" s="131"/>
      <c r="C161" s="135">
        <v>41101</v>
      </c>
      <c r="D161" s="136" t="s">
        <v>64</v>
      </c>
      <c r="E161" s="137">
        <v>2028183.0000000002</v>
      </c>
      <c r="F161" s="137">
        <v>1632846.0200000005</v>
      </c>
      <c r="G161" s="137">
        <v>6643734.4400000004</v>
      </c>
      <c r="H161" s="137">
        <v>4455491.3499999996</v>
      </c>
      <c r="I161" s="137">
        <v>5748767.1499999994</v>
      </c>
      <c r="J161" s="137">
        <v>3702619.8000000007</v>
      </c>
      <c r="K161" s="137">
        <v>5618301.2800000003</v>
      </c>
      <c r="L161" s="137">
        <v>635972.19000000018</v>
      </c>
      <c r="M161" s="137">
        <v>7425970.2200000007</v>
      </c>
      <c r="N161" s="137">
        <v>7425970.2200000007</v>
      </c>
      <c r="O161" s="137">
        <v>7425970.2200000007</v>
      </c>
      <c r="P161" s="137">
        <v>7425969.5199999996</v>
      </c>
      <c r="Q161" s="137">
        <f t="shared" si="3"/>
        <v>60169795.409999996</v>
      </c>
      <c r="R161" s="133"/>
      <c r="S161" s="134"/>
      <c r="T161" s="131"/>
      <c r="U161" s="137">
        <f>IF($E$5=Master!$D$4,E161,
IF($F$5=Master!$D$4,SUM(E161:F161),
IF($G$5=Master!$D$4,SUM(E161:G161),
IF($H$5=Master!$D$4,SUM(E161:H161),
IF($I$5=Master!$D$4,SUM(E161:I161),
IF($J$5=Master!$D$4,SUM(E161:J161),
IF($K$5=Master!$D$4,SUM(E161:K161),
IF($L$5=Master!$D$4,SUM(E161:L161),
IF($M$5=Master!$D$4,SUM(E161:M161),
IF($N$5=Master!$D$4,SUM(E161:N161),
IF($O$5=Master!$D$4,SUM(E161:O161),
IF($P$5=Master!$D$4,SUM(E161:P161),0))))))))))))</f>
        <v>45317855.670000002</v>
      </c>
      <c r="V161" s="133"/>
    </row>
    <row r="162" spans="2:22" x14ac:dyDescent="0.2">
      <c r="B162" s="131"/>
      <c r="C162" s="135">
        <v>41103</v>
      </c>
      <c r="D162" s="136" t="s">
        <v>65</v>
      </c>
      <c r="E162" s="137">
        <v>376268.05999999988</v>
      </c>
      <c r="F162" s="137">
        <v>501806.64000000013</v>
      </c>
      <c r="G162" s="137">
        <v>508588.44000000012</v>
      </c>
      <c r="H162" s="137">
        <v>508994.25000000006</v>
      </c>
      <c r="I162" s="137">
        <v>537507.69999999995</v>
      </c>
      <c r="J162" s="137">
        <v>542280.97</v>
      </c>
      <c r="K162" s="137">
        <v>714639.5</v>
      </c>
      <c r="L162" s="137">
        <v>545528.69999999995</v>
      </c>
      <c r="M162" s="137">
        <v>639572.28999999992</v>
      </c>
      <c r="N162" s="137">
        <v>639572.28999999992</v>
      </c>
      <c r="O162" s="137">
        <v>639572.28999999992</v>
      </c>
      <c r="P162" s="137">
        <v>639572.11000000022</v>
      </c>
      <c r="Q162" s="137">
        <f t="shared" si="3"/>
        <v>6793903.2400000002</v>
      </c>
      <c r="R162" s="133"/>
      <c r="S162" s="134"/>
      <c r="T162" s="131"/>
      <c r="U162" s="137">
        <f>IF($E$5=Master!$D$4,E162,
IF($F$5=Master!$D$4,SUM(E162:F162),
IF($G$5=Master!$D$4,SUM(E162:G162),
IF($H$5=Master!$D$4,SUM(E162:H162),
IF($I$5=Master!$D$4,SUM(E162:I162),
IF($J$5=Master!$D$4,SUM(E162:J162),
IF($K$5=Master!$D$4,SUM(E162:K162),
IF($L$5=Master!$D$4,SUM(E162:L162),
IF($M$5=Master!$D$4,SUM(E162:M162),
IF($N$5=Master!$D$4,SUM(E162:N162),
IF($O$5=Master!$D$4,SUM(E162:O162),
IF($P$5=Master!$D$4,SUM(E162:P162),0))))))))))))</f>
        <v>5514758.8399999999</v>
      </c>
      <c r="V162" s="133"/>
    </row>
    <row r="163" spans="2:22" x14ac:dyDescent="0.2">
      <c r="B163" s="131"/>
      <c r="C163" s="135">
        <v>41104</v>
      </c>
      <c r="D163" s="136" t="s">
        <v>66</v>
      </c>
      <c r="E163" s="137">
        <v>12799.220000000001</v>
      </c>
      <c r="F163" s="137">
        <v>15664.77</v>
      </c>
      <c r="G163" s="137">
        <v>37100.049999999996</v>
      </c>
      <c r="H163" s="137">
        <v>14233.11</v>
      </c>
      <c r="I163" s="137">
        <v>64840.01</v>
      </c>
      <c r="J163" s="137">
        <v>75867.27</v>
      </c>
      <c r="K163" s="137">
        <v>139120.32000000001</v>
      </c>
      <c r="L163" s="137">
        <v>14774.490000000003</v>
      </c>
      <c r="M163" s="137">
        <v>96831.439999999988</v>
      </c>
      <c r="N163" s="137">
        <v>96831.439999999988</v>
      </c>
      <c r="O163" s="137">
        <v>96831.439999999988</v>
      </c>
      <c r="P163" s="137">
        <v>96831.32</v>
      </c>
      <c r="Q163" s="137">
        <f t="shared" si="3"/>
        <v>761724.87999999989</v>
      </c>
      <c r="R163" s="133"/>
      <c r="S163" s="134"/>
      <c r="T163" s="131"/>
      <c r="U163" s="137">
        <f>IF($E$5=Master!$D$4,E163,
IF($F$5=Master!$D$4,SUM(E163:F163),
IF($G$5=Master!$D$4,SUM(E163:G163),
IF($H$5=Master!$D$4,SUM(E163:H163),
IF($I$5=Master!$D$4,SUM(E163:I163),
IF($J$5=Master!$D$4,SUM(E163:J163),
IF($K$5=Master!$D$4,SUM(E163:K163),
IF($L$5=Master!$D$4,SUM(E163:L163),
IF($M$5=Master!$D$4,SUM(E163:M163),
IF($N$5=Master!$D$4,SUM(E163:N163),
IF($O$5=Master!$D$4,SUM(E163:O163),
IF($P$5=Master!$D$4,SUM(E163:P163),0))))))))))))</f>
        <v>568062.12</v>
      </c>
      <c r="V163" s="133"/>
    </row>
    <row r="164" spans="2:22" x14ac:dyDescent="0.2">
      <c r="B164" s="131"/>
      <c r="C164" s="135">
        <v>41107</v>
      </c>
      <c r="D164" s="136" t="s">
        <v>67</v>
      </c>
      <c r="E164" s="137">
        <v>323870.14</v>
      </c>
      <c r="F164" s="137">
        <v>410236.35</v>
      </c>
      <c r="G164" s="137">
        <v>269231.50999999995</v>
      </c>
      <c r="H164" s="137">
        <v>341136.72999999992</v>
      </c>
      <c r="I164" s="137">
        <v>538150.20000000007</v>
      </c>
      <c r="J164" s="137">
        <v>390220.88999999996</v>
      </c>
      <c r="K164" s="137">
        <v>389205.2</v>
      </c>
      <c r="L164" s="137">
        <v>125451.81999999999</v>
      </c>
      <c r="M164" s="137">
        <v>546242.65</v>
      </c>
      <c r="N164" s="137">
        <v>541936.21000000008</v>
      </c>
      <c r="O164" s="137">
        <v>541936.21000000008</v>
      </c>
      <c r="P164" s="137">
        <v>541936.04</v>
      </c>
      <c r="Q164" s="137">
        <f t="shared" si="3"/>
        <v>4959553.95</v>
      </c>
      <c r="R164" s="133"/>
      <c r="S164" s="134"/>
      <c r="T164" s="131"/>
      <c r="U164" s="137">
        <f>IF($E$5=Master!$D$4,E164,
IF($F$5=Master!$D$4,SUM(E164:F164),
IF($G$5=Master!$D$4,SUM(E164:G164),
IF($H$5=Master!$D$4,SUM(E164:H164),
IF($I$5=Master!$D$4,SUM(E164:I164),
IF($J$5=Master!$D$4,SUM(E164:J164),
IF($K$5=Master!$D$4,SUM(E164:K164),
IF($L$5=Master!$D$4,SUM(E164:L164),
IF($M$5=Master!$D$4,SUM(E164:M164),
IF($N$5=Master!$D$4,SUM(E164:N164),
IF($O$5=Master!$D$4,SUM(E164:O164),
IF($P$5=Master!$D$4,SUM(E164:P164),0))))))))))))</f>
        <v>3875681.7</v>
      </c>
      <c r="V164" s="133"/>
    </row>
    <row r="165" spans="2:22" x14ac:dyDescent="0.2">
      <c r="B165" s="131"/>
      <c r="C165" s="135">
        <v>41301</v>
      </c>
      <c r="D165" s="136" t="s">
        <v>68</v>
      </c>
      <c r="E165" s="137">
        <v>378636.17</v>
      </c>
      <c r="F165" s="137">
        <v>690003.4099999998</v>
      </c>
      <c r="G165" s="137">
        <v>495459.25</v>
      </c>
      <c r="H165" s="137">
        <v>427361.74000000011</v>
      </c>
      <c r="I165" s="137">
        <v>172242.22000000006</v>
      </c>
      <c r="J165" s="137">
        <v>171091.17000000004</v>
      </c>
      <c r="K165" s="137">
        <v>220118.72000000003</v>
      </c>
      <c r="L165" s="137">
        <v>101677.92000000001</v>
      </c>
      <c r="M165" s="137">
        <v>744280.89</v>
      </c>
      <c r="N165" s="137">
        <v>744280.89</v>
      </c>
      <c r="O165" s="137">
        <v>744280.89</v>
      </c>
      <c r="P165" s="137">
        <v>744280.50000000012</v>
      </c>
      <c r="Q165" s="137">
        <f t="shared" si="3"/>
        <v>5633713.7700000005</v>
      </c>
      <c r="R165" s="133"/>
      <c r="S165" s="134"/>
      <c r="T165" s="131"/>
      <c r="U165" s="137">
        <f>IF($E$5=Master!$D$4,E165,
IF($F$5=Master!$D$4,SUM(E165:F165),
IF($G$5=Master!$D$4,SUM(E165:G165),
IF($H$5=Master!$D$4,SUM(E165:H165),
IF($I$5=Master!$D$4,SUM(E165:I165),
IF($J$5=Master!$D$4,SUM(E165:J165),
IF($K$5=Master!$D$4,SUM(E165:K165),
IF($L$5=Master!$D$4,SUM(E165:L165),
IF($M$5=Master!$D$4,SUM(E165:M165),
IF($N$5=Master!$D$4,SUM(E165:N165),
IF($O$5=Master!$D$4,SUM(E165:O165),
IF($P$5=Master!$D$4,SUM(E165:P165),0))))))))))))</f>
        <v>4145152.3800000004</v>
      </c>
      <c r="V165" s="133"/>
    </row>
    <row r="166" spans="2:22" x14ac:dyDescent="0.2">
      <c r="B166" s="131"/>
      <c r="C166" s="135">
        <v>41401</v>
      </c>
      <c r="D166" s="136" t="s">
        <v>69</v>
      </c>
      <c r="E166" s="137">
        <v>172880.71000000002</v>
      </c>
      <c r="F166" s="137">
        <v>195337.80000000002</v>
      </c>
      <c r="G166" s="137">
        <v>175072.58999999997</v>
      </c>
      <c r="H166" s="137">
        <v>159409.21999999997</v>
      </c>
      <c r="I166" s="137">
        <v>201405.09999999998</v>
      </c>
      <c r="J166" s="137">
        <v>199478.40000000002</v>
      </c>
      <c r="K166" s="137">
        <v>2758270.2899999996</v>
      </c>
      <c r="L166" s="137">
        <v>153184.63</v>
      </c>
      <c r="M166" s="137">
        <v>199974.53999999998</v>
      </c>
      <c r="N166" s="137">
        <v>199974.53999999998</v>
      </c>
      <c r="O166" s="137">
        <v>199974.53999999998</v>
      </c>
      <c r="P166" s="137">
        <v>199974.30999999994</v>
      </c>
      <c r="Q166" s="137">
        <f t="shared" si="3"/>
        <v>4814936.669999999</v>
      </c>
      <c r="R166" s="133"/>
      <c r="S166" s="134"/>
      <c r="T166" s="131"/>
      <c r="U166" s="137">
        <f>IF($E$5=Master!$D$4,E166,
IF($F$5=Master!$D$4,SUM(E166:F166),
IF($G$5=Master!$D$4,SUM(E166:G166),
IF($H$5=Master!$D$4,SUM(E166:H166),
IF($I$5=Master!$D$4,SUM(E166:I166),
IF($J$5=Master!$D$4,SUM(E166:J166),
IF($K$5=Master!$D$4,SUM(E166:K166),
IF($L$5=Master!$D$4,SUM(E166:L166),
IF($M$5=Master!$D$4,SUM(E166:M166),
IF($N$5=Master!$D$4,SUM(E166:N166),
IF($O$5=Master!$D$4,SUM(E166:O166),
IF($P$5=Master!$D$4,SUM(E166:P166),0))))))))))))</f>
        <v>4414987.8199999994</v>
      </c>
      <c r="V166" s="133"/>
    </row>
    <row r="167" spans="2:22" x14ac:dyDescent="0.2">
      <c r="B167" s="131"/>
      <c r="C167" s="135">
        <v>41501</v>
      </c>
      <c r="D167" s="136" t="s">
        <v>134</v>
      </c>
      <c r="E167" s="137">
        <v>281315.42000000004</v>
      </c>
      <c r="F167" s="137">
        <v>694185.95</v>
      </c>
      <c r="G167" s="137">
        <v>376586.64999999997</v>
      </c>
      <c r="H167" s="137">
        <v>342483.59000000008</v>
      </c>
      <c r="I167" s="137">
        <v>945262.89999999991</v>
      </c>
      <c r="J167" s="137">
        <v>458167.28</v>
      </c>
      <c r="K167" s="137">
        <v>682787.80999999982</v>
      </c>
      <c r="L167" s="137">
        <v>364230.73999999993</v>
      </c>
      <c r="M167" s="137">
        <v>1114211.2599999998</v>
      </c>
      <c r="N167" s="137">
        <v>1112711.2399999998</v>
      </c>
      <c r="O167" s="137">
        <v>1112711.2399999998</v>
      </c>
      <c r="P167" s="137">
        <v>1112710.8599999999</v>
      </c>
      <c r="Q167" s="137">
        <f t="shared" si="3"/>
        <v>8597364.9399999995</v>
      </c>
      <c r="R167" s="133"/>
      <c r="S167" s="134"/>
      <c r="T167" s="131"/>
      <c r="U167" s="137">
        <f>IF($E$5=Master!$D$4,E167,
IF($F$5=Master!$D$4,SUM(E167:F167),
IF($G$5=Master!$D$4,SUM(E167:G167),
IF($H$5=Master!$D$4,SUM(E167:H167),
IF($I$5=Master!$D$4,SUM(E167:I167),
IF($J$5=Master!$D$4,SUM(E167:J167),
IF($K$5=Master!$D$4,SUM(E167:K167),
IF($L$5=Master!$D$4,SUM(E167:L167),
IF($M$5=Master!$D$4,SUM(E167:M167),
IF($N$5=Master!$D$4,SUM(E167:N167),
IF($O$5=Master!$D$4,SUM(E167:O167),
IF($P$5=Master!$D$4,SUM(E167:P167),0))))))))))))</f>
        <v>6371942.8399999999</v>
      </c>
      <c r="V167" s="133"/>
    </row>
    <row r="168" spans="2:22" x14ac:dyDescent="0.2">
      <c r="B168" s="131"/>
      <c r="C168" s="135">
        <v>41503</v>
      </c>
      <c r="D168" s="136" t="s">
        <v>135</v>
      </c>
      <c r="E168" s="137">
        <v>409165.58999999979</v>
      </c>
      <c r="F168" s="137">
        <v>453820.59999999986</v>
      </c>
      <c r="G168" s="137">
        <v>543737.67000000004</v>
      </c>
      <c r="H168" s="137">
        <v>564794.4600000002</v>
      </c>
      <c r="I168" s="137">
        <v>546087.40000000014</v>
      </c>
      <c r="J168" s="137">
        <v>510155.50999999989</v>
      </c>
      <c r="K168" s="137">
        <v>552338.50000000023</v>
      </c>
      <c r="L168" s="137">
        <v>527128.49000000011</v>
      </c>
      <c r="M168" s="137">
        <v>728442.59999999986</v>
      </c>
      <c r="N168" s="137">
        <v>728442.59999999986</v>
      </c>
      <c r="O168" s="137">
        <v>728442.59999999986</v>
      </c>
      <c r="P168" s="137">
        <v>728442.18</v>
      </c>
      <c r="Q168" s="137">
        <f t="shared" si="3"/>
        <v>7020998.1999999993</v>
      </c>
      <c r="R168" s="133"/>
      <c r="S168" s="134"/>
      <c r="T168" s="131"/>
      <c r="U168" s="137">
        <f>IF($E$5=Master!$D$4,E168,
IF($F$5=Master!$D$4,SUM(E168:F168),
IF($G$5=Master!$D$4,SUM(E168:G168),
IF($H$5=Master!$D$4,SUM(E168:H168),
IF($I$5=Master!$D$4,SUM(E168:I168),
IF($J$5=Master!$D$4,SUM(E168:J168),
IF($K$5=Master!$D$4,SUM(E168:K168),
IF($L$5=Master!$D$4,SUM(E168:L168),
IF($M$5=Master!$D$4,SUM(E168:M168),
IF($N$5=Master!$D$4,SUM(E168:N168),
IF($O$5=Master!$D$4,SUM(E168:O168),
IF($P$5=Master!$D$4,SUM(E168:P168),0))))))))))))</f>
        <v>5564113.4199999999</v>
      </c>
      <c r="V168" s="133"/>
    </row>
    <row r="169" spans="2:22" x14ac:dyDescent="0.2">
      <c r="B169" s="131"/>
      <c r="C169" s="135">
        <v>41505</v>
      </c>
      <c r="D169" s="136" t="s">
        <v>128</v>
      </c>
      <c r="E169" s="137">
        <v>2020316.02</v>
      </c>
      <c r="F169" s="137">
        <v>2025609.5499999998</v>
      </c>
      <c r="G169" s="137">
        <v>2030389.8099999998</v>
      </c>
      <c r="H169" s="137">
        <v>1271116.4599999997</v>
      </c>
      <c r="I169" s="137">
        <v>2841563.82</v>
      </c>
      <c r="J169" s="137">
        <v>1420784.4099999997</v>
      </c>
      <c r="K169" s="137">
        <v>1443538.5699999998</v>
      </c>
      <c r="L169" s="137">
        <v>1264850.0399999998</v>
      </c>
      <c r="M169" s="137">
        <v>2737513.46</v>
      </c>
      <c r="N169" s="137">
        <v>2737513.46</v>
      </c>
      <c r="O169" s="137">
        <v>2737513.46</v>
      </c>
      <c r="P169" s="137">
        <v>2737513.36</v>
      </c>
      <c r="Q169" s="137">
        <f t="shared" si="3"/>
        <v>25268222.420000002</v>
      </c>
      <c r="R169" s="133"/>
      <c r="S169" s="134"/>
      <c r="T169" s="131"/>
      <c r="U169" s="137">
        <f>IF($E$5=Master!$D$4,E169,
IF($F$5=Master!$D$4,SUM(E169:F169),
IF($G$5=Master!$D$4,SUM(E169:G169),
IF($H$5=Master!$D$4,SUM(E169:H169),
IF($I$5=Master!$D$4,SUM(E169:I169),
IF($J$5=Master!$D$4,SUM(E169:J169),
IF($K$5=Master!$D$4,SUM(E169:K169),
IF($L$5=Master!$D$4,SUM(E169:L169),
IF($M$5=Master!$D$4,SUM(E169:M169),
IF($N$5=Master!$D$4,SUM(E169:N169),
IF($O$5=Master!$D$4,SUM(E169:O169),
IF($P$5=Master!$D$4,SUM(E169:P169),0))))))))))))</f>
        <v>19793195.600000001</v>
      </c>
      <c r="V169" s="133"/>
    </row>
    <row r="170" spans="2:22" x14ac:dyDescent="0.2">
      <c r="B170" s="131"/>
      <c r="C170" s="135">
        <v>41506</v>
      </c>
      <c r="D170" s="136" t="s">
        <v>71</v>
      </c>
      <c r="E170" s="137">
        <v>0</v>
      </c>
      <c r="F170" s="137">
        <v>0</v>
      </c>
      <c r="G170" s="137">
        <v>0</v>
      </c>
      <c r="H170" s="137">
        <v>0</v>
      </c>
      <c r="I170" s="137">
        <v>0</v>
      </c>
      <c r="J170" s="137">
        <v>0</v>
      </c>
      <c r="K170" s="137">
        <v>0</v>
      </c>
      <c r="L170" s="137">
        <v>0</v>
      </c>
      <c r="M170" s="137">
        <v>0</v>
      </c>
      <c r="N170" s="137">
        <v>0</v>
      </c>
      <c r="O170" s="137">
        <v>0</v>
      </c>
      <c r="P170" s="137">
        <v>0</v>
      </c>
      <c r="Q170" s="137">
        <f t="shared" si="3"/>
        <v>0</v>
      </c>
      <c r="R170" s="133"/>
      <c r="S170" s="134"/>
      <c r="T170" s="131"/>
      <c r="U170" s="137">
        <f>IF($E$5=Master!$D$4,E170,
IF($F$5=Master!$D$4,SUM(E170:F170),
IF($G$5=Master!$D$4,SUM(E170:G170),
IF($H$5=Master!$D$4,SUM(E170:H170),
IF($I$5=Master!$D$4,SUM(E170:I170),
IF($J$5=Master!$D$4,SUM(E170:J170),
IF($K$5=Master!$D$4,SUM(E170:K170),
IF($L$5=Master!$D$4,SUM(E170:L170),
IF($M$5=Master!$D$4,SUM(E170:M170),
IF($N$5=Master!$D$4,SUM(E170:N170),
IF($O$5=Master!$D$4,SUM(E170:O170),
IF($P$5=Master!$D$4,SUM(E170:P170),0))))))))))))</f>
        <v>0</v>
      </c>
      <c r="V170" s="133"/>
    </row>
    <row r="171" spans="2:22" x14ac:dyDescent="0.2">
      <c r="B171" s="131"/>
      <c r="C171" s="135">
        <v>41601</v>
      </c>
      <c r="D171" s="136" t="s">
        <v>73</v>
      </c>
      <c r="E171" s="137">
        <v>19217676.640000008</v>
      </c>
      <c r="F171" s="137">
        <v>20067581.990000006</v>
      </c>
      <c r="G171" s="137">
        <v>18475195.710000005</v>
      </c>
      <c r="H171" s="137">
        <v>21038181.940000001</v>
      </c>
      <c r="I171" s="137">
        <v>18697927.520000003</v>
      </c>
      <c r="J171" s="137">
        <v>19893575.09</v>
      </c>
      <c r="K171" s="137">
        <v>19121856.450000003</v>
      </c>
      <c r="L171" s="137">
        <v>19919455.340000004</v>
      </c>
      <c r="M171" s="137">
        <v>238314.57</v>
      </c>
      <c r="N171" s="137">
        <v>238217.69</v>
      </c>
      <c r="O171" s="137">
        <v>238217.69</v>
      </c>
      <c r="P171" s="137">
        <v>238217.12000000008</v>
      </c>
      <c r="Q171" s="137">
        <f t="shared" si="3"/>
        <v>157384417.75000003</v>
      </c>
      <c r="R171" s="133"/>
      <c r="S171" s="134"/>
      <c r="T171" s="131"/>
      <c r="U171" s="137">
        <f>IF($E$5=Master!$D$4,E171,
IF($F$5=Master!$D$4,SUM(E171:F171),
IF($G$5=Master!$D$4,SUM(E171:G171),
IF($H$5=Master!$D$4,SUM(E171:H171),
IF($I$5=Master!$D$4,SUM(E171:I171),
IF($J$5=Master!$D$4,SUM(E171:J171),
IF($K$5=Master!$D$4,SUM(E171:K171),
IF($L$5=Master!$D$4,SUM(E171:L171),
IF($M$5=Master!$D$4,SUM(E171:M171),
IF($N$5=Master!$D$4,SUM(E171:N171),
IF($O$5=Master!$D$4,SUM(E171:O171),
IF($P$5=Master!$D$4,SUM(E171:P171),0))))))))))))</f>
        <v>156907982.94000003</v>
      </c>
      <c r="V171" s="133"/>
    </row>
    <row r="172" spans="2:22" x14ac:dyDescent="0.2">
      <c r="B172" s="131"/>
      <c r="C172" s="135">
        <v>41603</v>
      </c>
      <c r="D172" s="136" t="s">
        <v>44</v>
      </c>
      <c r="E172" s="137">
        <v>5704.26</v>
      </c>
      <c r="F172" s="137">
        <v>6293.58</v>
      </c>
      <c r="G172" s="137">
        <v>6199.26</v>
      </c>
      <c r="H172" s="137">
        <v>5247.76</v>
      </c>
      <c r="I172" s="137">
        <v>5247.76</v>
      </c>
      <c r="J172" s="137">
        <v>11099.33</v>
      </c>
      <c r="K172" s="137">
        <v>2378.27</v>
      </c>
      <c r="L172" s="137">
        <v>1550.0000000000002</v>
      </c>
      <c r="M172" s="137">
        <v>8407.36</v>
      </c>
      <c r="N172" s="137">
        <v>8407.36</v>
      </c>
      <c r="O172" s="137">
        <v>8407.36</v>
      </c>
      <c r="P172" s="137">
        <v>8407.31</v>
      </c>
      <c r="Q172" s="137">
        <f t="shared" si="3"/>
        <v>77349.61</v>
      </c>
      <c r="R172" s="133"/>
      <c r="S172" s="134"/>
      <c r="T172" s="131"/>
      <c r="U172" s="137">
        <f>IF($E$5=Master!$D$4,E172,
IF($F$5=Master!$D$4,SUM(E172:F172),
IF($G$5=Master!$D$4,SUM(E172:G172),
IF($H$5=Master!$D$4,SUM(E172:H172),
IF($I$5=Master!$D$4,SUM(E172:I172),
IF($J$5=Master!$D$4,SUM(E172:J172),
IF($K$5=Master!$D$4,SUM(E172:K172),
IF($L$5=Master!$D$4,SUM(E172:L172),
IF($M$5=Master!$D$4,SUM(E172:M172),
IF($N$5=Master!$D$4,SUM(E172:N172),
IF($O$5=Master!$D$4,SUM(E172:O172),
IF($P$5=Master!$D$4,SUM(E172:P172),0))))))))))))</f>
        <v>60534.94</v>
      </c>
      <c r="V172" s="133"/>
    </row>
    <row r="173" spans="2:22" x14ac:dyDescent="0.2">
      <c r="B173" s="131"/>
      <c r="C173" s="135">
        <v>41604</v>
      </c>
      <c r="D173" s="136" t="s">
        <v>45</v>
      </c>
      <c r="E173" s="137">
        <v>27078.100000000006</v>
      </c>
      <c r="F173" s="137">
        <v>31315.680000000004</v>
      </c>
      <c r="G173" s="137">
        <v>27744.300000000003</v>
      </c>
      <c r="H173" s="137">
        <v>27251.920000000009</v>
      </c>
      <c r="I173" s="137">
        <v>33527.94000000001</v>
      </c>
      <c r="J173" s="137">
        <v>35557.760000000002</v>
      </c>
      <c r="K173" s="137">
        <v>27498.130000000008</v>
      </c>
      <c r="L173" s="137">
        <v>26124.680000000004</v>
      </c>
      <c r="M173" s="137">
        <v>43169.290000000008</v>
      </c>
      <c r="N173" s="137">
        <v>43169.290000000008</v>
      </c>
      <c r="O173" s="137">
        <v>43169.290000000008</v>
      </c>
      <c r="P173" s="137">
        <v>43169.180000000008</v>
      </c>
      <c r="Q173" s="137">
        <f t="shared" si="3"/>
        <v>408775.56000000011</v>
      </c>
      <c r="R173" s="133"/>
      <c r="S173" s="134"/>
      <c r="T173" s="131"/>
      <c r="U173" s="137">
        <f>IF($E$5=Master!$D$4,E173,
IF($F$5=Master!$D$4,SUM(E173:F173),
IF($G$5=Master!$D$4,SUM(E173:G173),
IF($H$5=Master!$D$4,SUM(E173:H173),
IF($I$5=Master!$D$4,SUM(E173:I173),
IF($J$5=Master!$D$4,SUM(E173:J173),
IF($K$5=Master!$D$4,SUM(E173:K173),
IF($L$5=Master!$D$4,SUM(E173:L173),
IF($M$5=Master!$D$4,SUM(E173:M173),
IF($N$5=Master!$D$4,SUM(E173:N173),
IF($O$5=Master!$D$4,SUM(E173:O173),
IF($P$5=Master!$D$4,SUM(E173:P173),0))))))))))))</f>
        <v>322437.09000000008</v>
      </c>
      <c r="V173" s="133"/>
    </row>
    <row r="174" spans="2:22" x14ac:dyDescent="0.2">
      <c r="B174" s="131"/>
      <c r="C174" s="135">
        <v>41801</v>
      </c>
      <c r="D174" s="136" t="s">
        <v>74</v>
      </c>
      <c r="E174" s="137">
        <v>101156.76999999999</v>
      </c>
      <c r="F174" s="137">
        <v>153236.65999999997</v>
      </c>
      <c r="G174" s="137">
        <v>139121.12</v>
      </c>
      <c r="H174" s="137">
        <v>239916.24000000002</v>
      </c>
      <c r="I174" s="137">
        <v>160926.80000000002</v>
      </c>
      <c r="J174" s="137">
        <v>130522.66000000005</v>
      </c>
      <c r="K174" s="137">
        <v>249837.62</v>
      </c>
      <c r="L174" s="137">
        <v>185064.29</v>
      </c>
      <c r="M174" s="137">
        <v>242837.20000000007</v>
      </c>
      <c r="N174" s="137">
        <v>242837.20000000007</v>
      </c>
      <c r="O174" s="137">
        <v>242837.20000000007</v>
      </c>
      <c r="P174" s="137">
        <v>242836.66999999995</v>
      </c>
      <c r="Q174" s="137">
        <f t="shared" si="3"/>
        <v>2331130.4300000006</v>
      </c>
      <c r="R174" s="133"/>
      <c r="S174" s="134"/>
      <c r="T174" s="131"/>
      <c r="U174" s="137">
        <f>IF($E$5=Master!$D$4,E174,
IF($F$5=Master!$D$4,SUM(E174:F174),
IF($G$5=Master!$D$4,SUM(E174:G174),
IF($H$5=Master!$D$4,SUM(E174:H174),
IF($I$5=Master!$D$4,SUM(E174:I174),
IF($J$5=Master!$D$4,SUM(E174:J174),
IF($K$5=Master!$D$4,SUM(E174:K174),
IF($L$5=Master!$D$4,SUM(E174:L174),
IF($M$5=Master!$D$4,SUM(E174:M174),
IF($N$5=Master!$D$4,SUM(E174:N174),
IF($O$5=Master!$D$4,SUM(E174:O174),
IF($P$5=Master!$D$4,SUM(E174:P174),0))))))))))))</f>
        <v>1845456.5600000005</v>
      </c>
      <c r="V174" s="133"/>
    </row>
    <row r="175" spans="2:22" x14ac:dyDescent="0.2">
      <c r="B175" s="131"/>
      <c r="C175" s="135">
        <v>42001</v>
      </c>
      <c r="D175" s="136" t="s">
        <v>75</v>
      </c>
      <c r="E175" s="137">
        <v>255536.18</v>
      </c>
      <c r="F175" s="137">
        <v>198829.51999999996</v>
      </c>
      <c r="G175" s="137">
        <v>2562228.0700000003</v>
      </c>
      <c r="H175" s="137">
        <v>880477.48</v>
      </c>
      <c r="I175" s="137">
        <v>568296.80000000005</v>
      </c>
      <c r="J175" s="137">
        <v>1194069.0299999998</v>
      </c>
      <c r="K175" s="137">
        <v>507484.93999999994</v>
      </c>
      <c r="L175" s="137">
        <v>260823.27999999997</v>
      </c>
      <c r="M175" s="137">
        <v>1121329.55</v>
      </c>
      <c r="N175" s="137">
        <v>1117303.0099999998</v>
      </c>
      <c r="O175" s="137">
        <v>1117303.0099999998</v>
      </c>
      <c r="P175" s="137">
        <v>1117302.7100000002</v>
      </c>
      <c r="Q175" s="137">
        <f t="shared" si="3"/>
        <v>10900983.58</v>
      </c>
      <c r="R175" s="133"/>
      <c r="S175" s="134"/>
      <c r="T175" s="131"/>
      <c r="U175" s="137">
        <f>IF($E$5=Master!$D$4,E175,
IF($F$5=Master!$D$4,SUM(E175:F175),
IF($G$5=Master!$D$4,SUM(E175:G175),
IF($H$5=Master!$D$4,SUM(E175:H175),
IF($I$5=Master!$D$4,SUM(E175:I175),
IF($J$5=Master!$D$4,SUM(E175:J175),
IF($K$5=Master!$D$4,SUM(E175:K175),
IF($L$5=Master!$D$4,SUM(E175:L175),
IF($M$5=Master!$D$4,SUM(E175:M175),
IF($N$5=Master!$D$4,SUM(E175:N175),
IF($O$5=Master!$D$4,SUM(E175:O175),
IF($P$5=Master!$D$4,SUM(E175:P175),0))))))))))))</f>
        <v>8666377.8599999994</v>
      </c>
      <c r="V175" s="133"/>
    </row>
    <row r="176" spans="2:22" x14ac:dyDescent="0.2">
      <c r="B176" s="131"/>
      <c r="C176" s="135">
        <v>42002</v>
      </c>
      <c r="D176" s="136" t="s">
        <v>76</v>
      </c>
      <c r="E176" s="137">
        <v>154951.31000000006</v>
      </c>
      <c r="F176" s="137">
        <v>158086.79000000004</v>
      </c>
      <c r="G176" s="137">
        <v>165100.93000000002</v>
      </c>
      <c r="H176" s="137">
        <v>166362.02000000002</v>
      </c>
      <c r="I176" s="137">
        <v>196383.35000000003</v>
      </c>
      <c r="J176" s="137">
        <v>146001.74</v>
      </c>
      <c r="K176" s="137">
        <v>156736.72</v>
      </c>
      <c r="L176" s="137">
        <v>105591.19000000003</v>
      </c>
      <c r="M176" s="137">
        <v>228799.41000000003</v>
      </c>
      <c r="N176" s="137">
        <v>228799.41000000003</v>
      </c>
      <c r="O176" s="137">
        <v>228799.41000000003</v>
      </c>
      <c r="P176" s="137">
        <v>228799.3</v>
      </c>
      <c r="Q176" s="137">
        <f t="shared" si="3"/>
        <v>2164411.58</v>
      </c>
      <c r="R176" s="133"/>
      <c r="S176" s="134"/>
      <c r="T176" s="131"/>
      <c r="U176" s="137">
        <f>IF($E$5=Master!$D$4,E176,
IF($F$5=Master!$D$4,SUM(E176:F176),
IF($G$5=Master!$D$4,SUM(E176:G176),
IF($H$5=Master!$D$4,SUM(E176:H176),
IF($I$5=Master!$D$4,SUM(E176:I176),
IF($J$5=Master!$D$4,SUM(E176:J176),
IF($K$5=Master!$D$4,SUM(E176:K176),
IF($L$5=Master!$D$4,SUM(E176:L176),
IF($M$5=Master!$D$4,SUM(E176:M176),
IF($N$5=Master!$D$4,SUM(E176:N176),
IF($O$5=Master!$D$4,SUM(E176:O176),
IF($P$5=Master!$D$4,SUM(E176:P176),0))))))))))))</f>
        <v>1706812.87</v>
      </c>
      <c r="V176" s="133"/>
    </row>
    <row r="177" spans="2:22" x14ac:dyDescent="0.2">
      <c r="B177" s="131"/>
      <c r="C177" s="135">
        <v>42004</v>
      </c>
      <c r="D177" s="136" t="s">
        <v>77</v>
      </c>
      <c r="E177" s="137">
        <v>533339.03</v>
      </c>
      <c r="F177" s="137">
        <v>571895.38</v>
      </c>
      <c r="G177" s="137">
        <v>576986.43999999983</v>
      </c>
      <c r="H177" s="137">
        <v>554827.49000000011</v>
      </c>
      <c r="I177" s="137">
        <v>539924.56000000006</v>
      </c>
      <c r="J177" s="137">
        <v>573935.81999999995</v>
      </c>
      <c r="K177" s="137">
        <v>708786.07999999984</v>
      </c>
      <c r="L177" s="137">
        <v>586314.93000000005</v>
      </c>
      <c r="M177" s="137">
        <v>655361.55999999982</v>
      </c>
      <c r="N177" s="137">
        <v>655361.55999999982</v>
      </c>
      <c r="O177" s="137">
        <v>655361.55999999982</v>
      </c>
      <c r="P177" s="137">
        <v>655361.45999999985</v>
      </c>
      <c r="Q177" s="137">
        <f t="shared" si="3"/>
        <v>7267455.8699999982</v>
      </c>
      <c r="R177" s="133"/>
      <c r="S177" s="134"/>
      <c r="T177" s="131"/>
      <c r="U177" s="137">
        <f>IF($E$5=Master!$D$4,E177,
IF($F$5=Master!$D$4,SUM(E177:F177),
IF($G$5=Master!$D$4,SUM(E177:G177),
IF($H$5=Master!$D$4,SUM(E177:H177),
IF($I$5=Master!$D$4,SUM(E177:I177),
IF($J$5=Master!$D$4,SUM(E177:J177),
IF($K$5=Master!$D$4,SUM(E177:K177),
IF($L$5=Master!$D$4,SUM(E177:L177),
IF($M$5=Master!$D$4,SUM(E177:M177),
IF($N$5=Master!$D$4,SUM(E177:N177),
IF($O$5=Master!$D$4,SUM(E177:O177),
IF($P$5=Master!$D$4,SUM(E177:P177),0))))))))))))</f>
        <v>5956732.8499999987</v>
      </c>
      <c r="V177" s="133"/>
    </row>
    <row r="178" spans="2:22" x14ac:dyDescent="0.2">
      <c r="B178" s="131"/>
      <c r="C178" s="135">
        <v>42101</v>
      </c>
      <c r="D178" s="136" t="s">
        <v>78</v>
      </c>
      <c r="E178" s="137">
        <v>277899.78000000003</v>
      </c>
      <c r="F178" s="137">
        <v>3345837.68</v>
      </c>
      <c r="G178" s="137">
        <v>564684.32999999996</v>
      </c>
      <c r="H178" s="137">
        <v>364661.43</v>
      </c>
      <c r="I178" s="137">
        <v>1280672.3799999999</v>
      </c>
      <c r="J178" s="137">
        <v>517839.74</v>
      </c>
      <c r="K178" s="137">
        <v>3423272.27</v>
      </c>
      <c r="L178" s="137">
        <v>850433.24</v>
      </c>
      <c r="M178" s="137">
        <v>475607.61</v>
      </c>
      <c r="N178" s="137">
        <v>475607.61</v>
      </c>
      <c r="O178" s="137">
        <v>475607.61</v>
      </c>
      <c r="P178" s="137">
        <v>475607.51</v>
      </c>
      <c r="Q178" s="137">
        <f t="shared" si="3"/>
        <v>12527731.189999998</v>
      </c>
      <c r="R178" s="133"/>
      <c r="S178" s="134"/>
      <c r="T178" s="131"/>
      <c r="U178" s="137">
        <f>IF($E$5=Master!$D$4,E178,
IF($F$5=Master!$D$4,SUM(E178:F178),
IF($G$5=Master!$D$4,SUM(E178:G178),
IF($H$5=Master!$D$4,SUM(E178:H178),
IF($I$5=Master!$D$4,SUM(E178:I178),
IF($J$5=Master!$D$4,SUM(E178:J178),
IF($K$5=Master!$D$4,SUM(E178:K178),
IF($L$5=Master!$D$4,SUM(E178:L178),
IF($M$5=Master!$D$4,SUM(E178:M178),
IF($N$5=Master!$D$4,SUM(E178:N178),
IF($O$5=Master!$D$4,SUM(E178:O178),
IF($P$5=Master!$D$4,SUM(E178:P178),0))))))))))))</f>
        <v>11576516.069999998</v>
      </c>
      <c r="V178" s="133"/>
    </row>
    <row r="179" spans="2:22" x14ac:dyDescent="0.2">
      <c r="B179" s="131"/>
      <c r="C179" s="135">
        <v>42401</v>
      </c>
      <c r="D179" s="136" t="s">
        <v>123</v>
      </c>
      <c r="E179" s="137">
        <v>463136.43000000005</v>
      </c>
      <c r="F179" s="137">
        <v>446143.04999999993</v>
      </c>
      <c r="G179" s="137">
        <v>586631.09</v>
      </c>
      <c r="H179" s="137">
        <v>629669.17000000004</v>
      </c>
      <c r="I179" s="137">
        <v>2235708.15</v>
      </c>
      <c r="J179" s="137">
        <v>281622.81000000006</v>
      </c>
      <c r="K179" s="137">
        <v>179137.05000000005</v>
      </c>
      <c r="L179" s="137">
        <v>116316.69999999997</v>
      </c>
      <c r="M179" s="137">
        <v>624876.01999999979</v>
      </c>
      <c r="N179" s="137">
        <v>624876.01999999979</v>
      </c>
      <c r="O179" s="137">
        <v>624876.01999999979</v>
      </c>
      <c r="P179" s="137">
        <v>624875.55999999959</v>
      </c>
      <c r="Q179" s="137">
        <f t="shared" ref="Q179:Q210" si="4">SUM(E179:P179)</f>
        <v>7437868.0699999975</v>
      </c>
      <c r="R179" s="133"/>
      <c r="S179" s="134"/>
      <c r="T179" s="131"/>
      <c r="U179" s="137">
        <f>IF($E$5=Master!$D$4,E179,
IF($F$5=Master!$D$4,SUM(E179:F179),
IF($G$5=Master!$D$4,SUM(E179:G179),
IF($H$5=Master!$D$4,SUM(E179:H179),
IF($I$5=Master!$D$4,SUM(E179:I179),
IF($J$5=Master!$D$4,SUM(E179:J179),
IF($K$5=Master!$D$4,SUM(E179:K179),
IF($L$5=Master!$D$4,SUM(E179:L179),
IF($M$5=Master!$D$4,SUM(E179:M179),
IF($N$5=Master!$D$4,SUM(E179:N179),
IF($O$5=Master!$D$4,SUM(E179:O179),
IF($P$5=Master!$D$4,SUM(E179:P179),0))))))))))))</f>
        <v>6188116.4899999984</v>
      </c>
      <c r="V179" s="133"/>
    </row>
    <row r="180" spans="2:22" x14ac:dyDescent="0.2">
      <c r="B180" s="131"/>
      <c r="C180" s="135">
        <v>42402</v>
      </c>
      <c r="D180" s="136" t="s">
        <v>57</v>
      </c>
      <c r="E180" s="137">
        <v>49178.320000000007</v>
      </c>
      <c r="F180" s="137">
        <v>270726.89999999997</v>
      </c>
      <c r="G180" s="137">
        <v>130242.09999999999</v>
      </c>
      <c r="H180" s="137">
        <v>167725.15999999997</v>
      </c>
      <c r="I180" s="137">
        <v>165621.37</v>
      </c>
      <c r="J180" s="137">
        <v>538705.30999999994</v>
      </c>
      <c r="K180" s="137">
        <v>477078.67</v>
      </c>
      <c r="L180" s="137">
        <v>248873.49999999997</v>
      </c>
      <c r="M180" s="137">
        <v>279392.51000000007</v>
      </c>
      <c r="N180" s="137">
        <v>279392.51000000007</v>
      </c>
      <c r="O180" s="137">
        <v>279392.51000000007</v>
      </c>
      <c r="P180" s="137">
        <v>279392.50000000006</v>
      </c>
      <c r="Q180" s="137">
        <f t="shared" si="4"/>
        <v>3165721.3600000003</v>
      </c>
      <c r="R180" s="133"/>
      <c r="S180" s="134"/>
      <c r="T180" s="131"/>
      <c r="U180" s="137">
        <f>IF($E$5=Master!$D$4,E180,
IF($F$5=Master!$D$4,SUM(E180:F180),
IF($G$5=Master!$D$4,SUM(E180:G180),
IF($H$5=Master!$D$4,SUM(E180:H180),
IF($I$5=Master!$D$4,SUM(E180:I180),
IF($J$5=Master!$D$4,SUM(E180:J180),
IF($K$5=Master!$D$4,SUM(E180:K180),
IF($L$5=Master!$D$4,SUM(E180:L180),
IF($M$5=Master!$D$4,SUM(E180:M180),
IF($N$5=Master!$D$4,SUM(E180:N180),
IF($O$5=Master!$D$4,SUM(E180:O180),
IF($P$5=Master!$D$4,SUM(E180:P180),0))))))))))))</f>
        <v>2606936.35</v>
      </c>
      <c r="V180" s="133"/>
    </row>
    <row r="181" spans="2:22" x14ac:dyDescent="0.2">
      <c r="B181" s="131"/>
      <c r="C181" s="135">
        <v>42403</v>
      </c>
      <c r="D181" s="136" t="s">
        <v>70</v>
      </c>
      <c r="E181" s="137">
        <v>204256.61000000004</v>
      </c>
      <c r="F181" s="137">
        <v>79476.210000000006</v>
      </c>
      <c r="G181" s="137">
        <v>241719.32</v>
      </c>
      <c r="H181" s="137">
        <v>217552.96</v>
      </c>
      <c r="I181" s="137">
        <v>203090.86</v>
      </c>
      <c r="J181" s="137">
        <v>218013.34000000005</v>
      </c>
      <c r="K181" s="137">
        <v>201992.37</v>
      </c>
      <c r="L181" s="137">
        <v>81679.42</v>
      </c>
      <c r="M181" s="137">
        <v>300929.70000000007</v>
      </c>
      <c r="N181" s="137">
        <v>300513.03000000003</v>
      </c>
      <c r="O181" s="137">
        <v>300513.03000000003</v>
      </c>
      <c r="P181" s="137">
        <v>300512.87999999995</v>
      </c>
      <c r="Q181" s="137">
        <f t="shared" si="4"/>
        <v>2650249.73</v>
      </c>
      <c r="R181" s="133"/>
      <c r="S181" s="134"/>
      <c r="T181" s="131"/>
      <c r="U181" s="137">
        <f>IF($E$5=Master!$D$4,E181,
IF($F$5=Master!$D$4,SUM(E181:F181),
IF($G$5=Master!$D$4,SUM(E181:G181),
IF($H$5=Master!$D$4,SUM(E181:H181),
IF($I$5=Master!$D$4,SUM(E181:I181),
IF($J$5=Master!$D$4,SUM(E181:J181),
IF($K$5=Master!$D$4,SUM(E181:K181),
IF($L$5=Master!$D$4,SUM(E181:L181),
IF($M$5=Master!$D$4,SUM(E181:M181),
IF($N$5=Master!$D$4,SUM(E181:N181),
IF($O$5=Master!$D$4,SUM(E181:O181),
IF($P$5=Master!$D$4,SUM(E181:P181),0))))))))))))</f>
        <v>2049223.82</v>
      </c>
      <c r="V181" s="133"/>
    </row>
    <row r="182" spans="2:22" x14ac:dyDescent="0.2">
      <c r="B182" s="131"/>
      <c r="C182" s="135">
        <v>42404</v>
      </c>
      <c r="D182" s="136" t="s">
        <v>72</v>
      </c>
      <c r="E182" s="137">
        <v>157889.63000000012</v>
      </c>
      <c r="F182" s="137">
        <v>183212.17000000007</v>
      </c>
      <c r="G182" s="137">
        <v>157445.99000000002</v>
      </c>
      <c r="H182" s="137">
        <v>148122.29</v>
      </c>
      <c r="I182" s="137">
        <v>162080.92000000004</v>
      </c>
      <c r="J182" s="137">
        <v>153837.17000000007</v>
      </c>
      <c r="K182" s="137">
        <v>151081.37000000008</v>
      </c>
      <c r="L182" s="137">
        <v>146225.26</v>
      </c>
      <c r="M182" s="137">
        <v>179580.52000000019</v>
      </c>
      <c r="N182" s="137">
        <v>173217.98999999993</v>
      </c>
      <c r="O182" s="137">
        <v>173217.98999999993</v>
      </c>
      <c r="P182" s="137">
        <v>173217.69999999984</v>
      </c>
      <c r="Q182" s="137">
        <f t="shared" si="4"/>
        <v>1959129.0000000005</v>
      </c>
      <c r="R182" s="133"/>
      <c r="S182" s="134"/>
      <c r="T182" s="131"/>
      <c r="U182" s="137">
        <f>IF($E$5=Master!$D$4,E182,
IF($F$5=Master!$D$4,SUM(E182:F182),
IF($G$5=Master!$D$4,SUM(E182:G182),
IF($H$5=Master!$D$4,SUM(E182:H182),
IF($I$5=Master!$D$4,SUM(E182:I182),
IF($J$5=Master!$D$4,SUM(E182:J182),
IF($K$5=Master!$D$4,SUM(E182:K182),
IF($L$5=Master!$D$4,SUM(E182:L182),
IF($M$5=Master!$D$4,SUM(E182:M182),
IF($N$5=Master!$D$4,SUM(E182:N182),
IF($O$5=Master!$D$4,SUM(E182:O182),
IF($P$5=Master!$D$4,SUM(E182:P182),0))))))))))))</f>
        <v>1612693.3100000005</v>
      </c>
      <c r="V182" s="133"/>
    </row>
    <row r="183" spans="2:22" x14ac:dyDescent="0.2">
      <c r="B183" s="131"/>
      <c r="C183" s="135">
        <v>42501</v>
      </c>
      <c r="D183" s="136" t="s">
        <v>124</v>
      </c>
      <c r="E183" s="137">
        <v>65917.199999999983</v>
      </c>
      <c r="F183" s="137">
        <v>75203.420000000013</v>
      </c>
      <c r="G183" s="137">
        <v>180883.25999999998</v>
      </c>
      <c r="H183" s="137">
        <v>113108.56999999999</v>
      </c>
      <c r="I183" s="137">
        <v>649002.29</v>
      </c>
      <c r="J183" s="137">
        <v>132379.82</v>
      </c>
      <c r="K183" s="137">
        <v>115986.93999999999</v>
      </c>
      <c r="L183" s="137">
        <v>47338.95</v>
      </c>
      <c r="M183" s="137">
        <v>460797.81</v>
      </c>
      <c r="N183" s="137">
        <v>460797.81</v>
      </c>
      <c r="O183" s="137">
        <v>460797.81</v>
      </c>
      <c r="P183" s="137">
        <v>460797.32000000007</v>
      </c>
      <c r="Q183" s="137">
        <f t="shared" si="4"/>
        <v>3223011.2</v>
      </c>
      <c r="R183" s="133"/>
      <c r="S183" s="134"/>
      <c r="T183" s="131"/>
      <c r="U183" s="137">
        <f>IF($E$5=Master!$D$4,E183,
IF($F$5=Master!$D$4,SUM(E183:F183),
IF($G$5=Master!$D$4,SUM(E183:G183),
IF($H$5=Master!$D$4,SUM(E183:H183),
IF($I$5=Master!$D$4,SUM(E183:I183),
IF($J$5=Master!$D$4,SUM(E183:J183),
IF($K$5=Master!$D$4,SUM(E183:K183),
IF($L$5=Master!$D$4,SUM(E183:L183),
IF($M$5=Master!$D$4,SUM(E183:M183),
IF($N$5=Master!$D$4,SUM(E183:N183),
IF($O$5=Master!$D$4,SUM(E183:O183),
IF($P$5=Master!$D$4,SUM(E183:P183),0))))))))))))</f>
        <v>2301416.0699999998</v>
      </c>
      <c r="V183" s="133"/>
    </row>
    <row r="184" spans="2:22" x14ac:dyDescent="0.2">
      <c r="B184" s="131"/>
      <c r="C184" s="135">
        <v>42502</v>
      </c>
      <c r="D184" s="136" t="s">
        <v>63</v>
      </c>
      <c r="E184" s="137">
        <v>38800.699999999997</v>
      </c>
      <c r="F184" s="137">
        <v>46467</v>
      </c>
      <c r="G184" s="137">
        <v>20607.000000000004</v>
      </c>
      <c r="H184" s="137">
        <v>20753.800000000003</v>
      </c>
      <c r="I184" s="137">
        <v>12488.189999999999</v>
      </c>
      <c r="J184" s="137">
        <v>23368.880000000001</v>
      </c>
      <c r="K184" s="137">
        <v>22748.050000000003</v>
      </c>
      <c r="L184" s="137">
        <v>12336.63</v>
      </c>
      <c r="M184" s="137">
        <v>87518.929999999978</v>
      </c>
      <c r="N184" s="137">
        <v>87518.929999999978</v>
      </c>
      <c r="O184" s="137">
        <v>87518.929999999978</v>
      </c>
      <c r="P184" s="137">
        <v>87518.73000000004</v>
      </c>
      <c r="Q184" s="137">
        <f t="shared" si="4"/>
        <v>547645.77</v>
      </c>
      <c r="R184" s="133"/>
      <c r="S184" s="134"/>
      <c r="T184" s="131"/>
      <c r="U184" s="137">
        <f>IF($E$5=Master!$D$4,E184,
IF($F$5=Master!$D$4,SUM(E184:F184),
IF($G$5=Master!$D$4,SUM(E184:G184),
IF($H$5=Master!$D$4,SUM(E184:H184),
IF($I$5=Master!$D$4,SUM(E184:I184),
IF($J$5=Master!$D$4,SUM(E184:J184),
IF($K$5=Master!$D$4,SUM(E184:K184),
IF($L$5=Master!$D$4,SUM(E184:L184),
IF($M$5=Master!$D$4,SUM(E184:M184),
IF($N$5=Master!$D$4,SUM(E184:N184),
IF($O$5=Master!$D$4,SUM(E184:O184),
IF($P$5=Master!$D$4,SUM(E184:P184),0))))))))))))</f>
        <v>372608.11</v>
      </c>
      <c r="V184" s="133"/>
    </row>
    <row r="185" spans="2:22" x14ac:dyDescent="0.2">
      <c r="B185" s="131"/>
      <c r="C185" s="135">
        <v>42801</v>
      </c>
      <c r="D185" s="136" t="s">
        <v>136</v>
      </c>
      <c r="E185" s="137">
        <v>0</v>
      </c>
      <c r="F185" s="137">
        <v>0</v>
      </c>
      <c r="G185" s="137">
        <v>0</v>
      </c>
      <c r="H185" s="137">
        <v>0</v>
      </c>
      <c r="I185" s="137">
        <v>0</v>
      </c>
      <c r="J185" s="137">
        <v>0</v>
      </c>
      <c r="K185" s="137">
        <v>0</v>
      </c>
      <c r="L185" s="137">
        <v>0</v>
      </c>
      <c r="M185" s="137">
        <v>240922.70999999996</v>
      </c>
      <c r="N185" s="137">
        <v>240922.70999999996</v>
      </c>
      <c r="O185" s="137">
        <v>240922.70999999996</v>
      </c>
      <c r="P185" s="137">
        <v>240922.43</v>
      </c>
      <c r="Q185" s="137">
        <f t="shared" si="4"/>
        <v>963690.55999999982</v>
      </c>
      <c r="R185" s="133"/>
      <c r="S185" s="134"/>
      <c r="T185" s="131"/>
      <c r="U185" s="137">
        <f>IF($E$5=Master!$D$4,E185,
IF($F$5=Master!$D$4,SUM(E185:F185),
IF($G$5=Master!$D$4,SUM(E185:G185),
IF($H$5=Master!$D$4,SUM(E185:H185),
IF($I$5=Master!$D$4,SUM(E185:I185),
IF($J$5=Master!$D$4,SUM(E185:J185),
IF($K$5=Master!$D$4,SUM(E185:K185),
IF($L$5=Master!$D$4,SUM(E185:L185),
IF($M$5=Master!$D$4,SUM(E185:M185),
IF($N$5=Master!$D$4,SUM(E185:N185),
IF($O$5=Master!$D$4,SUM(E185:O185),
IF($P$5=Master!$D$4,SUM(E185:P185),0))))))))))))</f>
        <v>481845.41999999993</v>
      </c>
      <c r="V185" s="133"/>
    </row>
    <row r="186" spans="2:22" x14ac:dyDescent="0.2">
      <c r="B186" s="131"/>
      <c r="C186" s="135">
        <v>42901</v>
      </c>
      <c r="D186" s="136" t="s">
        <v>137</v>
      </c>
      <c r="E186" s="137">
        <v>0</v>
      </c>
      <c r="F186" s="137">
        <v>0</v>
      </c>
      <c r="G186" s="137">
        <v>0</v>
      </c>
      <c r="H186" s="137">
        <v>0</v>
      </c>
      <c r="I186" s="137">
        <v>0</v>
      </c>
      <c r="J186" s="137">
        <v>0</v>
      </c>
      <c r="K186" s="137">
        <v>0</v>
      </c>
      <c r="L186" s="137">
        <v>0</v>
      </c>
      <c r="M186" s="137">
        <v>21858784.429999996</v>
      </c>
      <c r="N186" s="137">
        <v>21858784.429999996</v>
      </c>
      <c r="O186" s="137">
        <v>21858784.429999996</v>
      </c>
      <c r="P186" s="137">
        <v>21858782.389999997</v>
      </c>
      <c r="Q186" s="137">
        <f t="shared" si="4"/>
        <v>87435135.679999992</v>
      </c>
      <c r="R186" s="133"/>
      <c r="S186" s="134"/>
      <c r="T186" s="131"/>
      <c r="U186" s="137">
        <f>IF($E$5=Master!$D$4,E186,
IF($F$5=Master!$D$4,SUM(E186:F186),
IF($G$5=Master!$D$4,SUM(E186:G186),
IF($H$5=Master!$D$4,SUM(E186:H186),
IF($I$5=Master!$D$4,SUM(E186:I186),
IF($J$5=Master!$D$4,SUM(E186:J186),
IF($K$5=Master!$D$4,SUM(E186:K186),
IF($L$5=Master!$D$4,SUM(E186:L186),
IF($M$5=Master!$D$4,SUM(E186:M186),
IF($N$5=Master!$D$4,SUM(E186:N186),
IF($O$5=Master!$D$4,SUM(E186:O186),
IF($P$5=Master!$D$4,SUM(E186:P186),0))))))))))))</f>
        <v>43717568.859999992</v>
      </c>
      <c r="V186" s="133"/>
    </row>
    <row r="187" spans="2:22" ht="25.5" x14ac:dyDescent="0.2">
      <c r="B187" s="131"/>
      <c r="C187" s="135">
        <v>43001</v>
      </c>
      <c r="D187" s="136" t="s">
        <v>138</v>
      </c>
      <c r="E187" s="137">
        <v>0</v>
      </c>
      <c r="F187" s="137">
        <v>0</v>
      </c>
      <c r="G187" s="137">
        <v>0</v>
      </c>
      <c r="H187" s="137">
        <v>0</v>
      </c>
      <c r="I187" s="137">
        <v>0</v>
      </c>
      <c r="J187" s="137">
        <v>0</v>
      </c>
      <c r="K187" s="137">
        <v>0</v>
      </c>
      <c r="L187" s="137">
        <v>0</v>
      </c>
      <c r="M187" s="137">
        <v>366904.73</v>
      </c>
      <c r="N187" s="137">
        <v>366904.73</v>
      </c>
      <c r="O187" s="137">
        <v>366904.73</v>
      </c>
      <c r="P187" s="137">
        <v>366904.56000000006</v>
      </c>
      <c r="Q187" s="137">
        <f t="shared" si="4"/>
        <v>1467618.75</v>
      </c>
      <c r="R187" s="133"/>
      <c r="S187" s="134"/>
      <c r="T187" s="131"/>
      <c r="U187" s="137">
        <f>IF($E$5=Master!$D$4,E187,
IF($F$5=Master!$D$4,SUM(E187:F187),
IF($G$5=Master!$D$4,SUM(E187:G187),
IF($H$5=Master!$D$4,SUM(E187:H187),
IF($I$5=Master!$D$4,SUM(E187:I187),
IF($J$5=Master!$D$4,SUM(E187:J187),
IF($K$5=Master!$D$4,SUM(E187:K187),
IF($L$5=Master!$D$4,SUM(E187:L187),
IF($M$5=Master!$D$4,SUM(E187:M187),
IF($N$5=Master!$D$4,SUM(E187:N187),
IF($O$5=Master!$D$4,SUM(E187:O187),
IF($P$5=Master!$D$4,SUM(E187:P187),0))))))))))))</f>
        <v>733809.46</v>
      </c>
      <c r="V187" s="133"/>
    </row>
    <row r="188" spans="2:22" x14ac:dyDescent="0.2">
      <c r="B188" s="131"/>
      <c r="C188" s="135">
        <v>43201</v>
      </c>
      <c r="D188" s="136" t="s">
        <v>139</v>
      </c>
      <c r="E188" s="137">
        <v>0</v>
      </c>
      <c r="F188" s="137">
        <v>0</v>
      </c>
      <c r="G188" s="137">
        <v>0</v>
      </c>
      <c r="H188" s="137">
        <v>0</v>
      </c>
      <c r="I188" s="137">
        <v>0</v>
      </c>
      <c r="J188" s="137">
        <v>0</v>
      </c>
      <c r="K188" s="137">
        <v>0</v>
      </c>
      <c r="L188" s="137">
        <v>0</v>
      </c>
      <c r="M188" s="137">
        <v>588138.92000000004</v>
      </c>
      <c r="N188" s="137">
        <v>588138.92000000004</v>
      </c>
      <c r="O188" s="137">
        <v>588138.92000000004</v>
      </c>
      <c r="P188" s="137">
        <v>588138.76</v>
      </c>
      <c r="Q188" s="137">
        <f t="shared" si="4"/>
        <v>2352555.5200000005</v>
      </c>
      <c r="R188" s="133"/>
      <c r="S188" s="134"/>
      <c r="T188" s="131"/>
      <c r="U188" s="137">
        <f>IF($E$5=Master!$D$4,E188,
IF($F$5=Master!$D$4,SUM(E188:F188),
IF($G$5=Master!$D$4,SUM(E188:G188),
IF($H$5=Master!$D$4,SUM(E188:H188),
IF($I$5=Master!$D$4,SUM(E188:I188),
IF($J$5=Master!$D$4,SUM(E188:J188),
IF($K$5=Master!$D$4,SUM(E188:K188),
IF($L$5=Master!$D$4,SUM(E188:L188),
IF($M$5=Master!$D$4,SUM(E188:M188),
IF($N$5=Master!$D$4,SUM(E188:N188),
IF($O$5=Master!$D$4,SUM(E188:O188),
IF($P$5=Master!$D$4,SUM(E188:P188),0))))))))))))</f>
        <v>1176277.8400000001</v>
      </c>
      <c r="V188" s="133"/>
    </row>
    <row r="189" spans="2:22" x14ac:dyDescent="0.2">
      <c r="B189" s="131"/>
      <c r="C189" s="135">
        <v>43301</v>
      </c>
      <c r="D189" s="136" t="s">
        <v>140</v>
      </c>
      <c r="E189" s="137">
        <v>0</v>
      </c>
      <c r="F189" s="137">
        <v>0</v>
      </c>
      <c r="G189" s="137">
        <v>0</v>
      </c>
      <c r="H189" s="137">
        <v>0</v>
      </c>
      <c r="I189" s="137">
        <v>0</v>
      </c>
      <c r="J189" s="137">
        <v>0</v>
      </c>
      <c r="K189" s="137">
        <v>0</v>
      </c>
      <c r="L189" s="137">
        <v>0</v>
      </c>
      <c r="M189" s="137">
        <v>415845.15</v>
      </c>
      <c r="N189" s="137">
        <v>415845.15</v>
      </c>
      <c r="O189" s="137">
        <v>415845.15</v>
      </c>
      <c r="P189" s="137">
        <v>415844.61000000004</v>
      </c>
      <c r="Q189" s="137">
        <f t="shared" si="4"/>
        <v>1663380.0600000003</v>
      </c>
      <c r="R189" s="133"/>
      <c r="S189" s="134"/>
      <c r="T189" s="131"/>
      <c r="U189" s="137">
        <f>IF($E$5=Master!$D$4,E189,
IF($F$5=Master!$D$4,SUM(E189:F189),
IF($G$5=Master!$D$4,SUM(E189:G189),
IF($H$5=Master!$D$4,SUM(E189:H189),
IF($I$5=Master!$D$4,SUM(E189:I189),
IF($J$5=Master!$D$4,SUM(E189:J189),
IF($K$5=Master!$D$4,SUM(E189:K189),
IF($L$5=Master!$D$4,SUM(E189:L189),
IF($M$5=Master!$D$4,SUM(E189:M189),
IF($N$5=Master!$D$4,SUM(E189:N189),
IF($O$5=Master!$D$4,SUM(E189:O189),
IF($P$5=Master!$D$4,SUM(E189:P189),0))))))))))))</f>
        <v>831690.3</v>
      </c>
      <c r="V189" s="133"/>
    </row>
    <row r="190" spans="2:22" x14ac:dyDescent="0.2">
      <c r="B190" s="131"/>
      <c r="C190" s="135">
        <v>50201</v>
      </c>
      <c r="D190" s="136" t="s">
        <v>79</v>
      </c>
      <c r="E190" s="137">
        <v>46800.61</v>
      </c>
      <c r="F190" s="137">
        <v>63476.660000000011</v>
      </c>
      <c r="G190" s="137">
        <v>69408.69</v>
      </c>
      <c r="H190" s="137">
        <v>64978.360000000015</v>
      </c>
      <c r="I190" s="137">
        <v>65804.570000000007</v>
      </c>
      <c r="J190" s="137">
        <v>66098.16</v>
      </c>
      <c r="K190" s="137">
        <v>71458.889999999985</v>
      </c>
      <c r="L190" s="137">
        <v>49846.77</v>
      </c>
      <c r="M190" s="137">
        <v>93726.360000000015</v>
      </c>
      <c r="N190" s="137">
        <v>93048.200000000012</v>
      </c>
      <c r="O190" s="137">
        <v>93048.200000000012</v>
      </c>
      <c r="P190" s="137">
        <v>93048.11000000003</v>
      </c>
      <c r="Q190" s="137">
        <f t="shared" si="4"/>
        <v>870743.58</v>
      </c>
      <c r="R190" s="133"/>
      <c r="S190" s="134"/>
      <c r="T190" s="131"/>
      <c r="U190" s="137">
        <f>IF($E$5=Master!$D$4,E190,
IF($F$5=Master!$D$4,SUM(E190:F190),
IF($G$5=Master!$D$4,SUM(E190:G190),
IF($H$5=Master!$D$4,SUM(E190:H190),
IF($I$5=Master!$D$4,SUM(E190:I190),
IF($J$5=Master!$D$4,SUM(E190:J190),
IF($K$5=Master!$D$4,SUM(E190:K190),
IF($L$5=Master!$D$4,SUM(E190:L190),
IF($M$5=Master!$D$4,SUM(E190:M190),
IF($N$5=Master!$D$4,SUM(E190:N190),
IF($O$5=Master!$D$4,SUM(E190:O190),
IF($P$5=Master!$D$4,SUM(E190:P190),0))))))))))))</f>
        <v>684647.27</v>
      </c>
      <c r="V190" s="133"/>
    </row>
    <row r="191" spans="2:22" x14ac:dyDescent="0.2">
      <c r="B191" s="131"/>
      <c r="C191" s="135">
        <v>50301</v>
      </c>
      <c r="D191" s="136" t="s">
        <v>80</v>
      </c>
      <c r="E191" s="137">
        <v>184073.08000000002</v>
      </c>
      <c r="F191" s="137">
        <v>231313.40000000002</v>
      </c>
      <c r="G191" s="137">
        <v>308466.96999999997</v>
      </c>
      <c r="H191" s="137">
        <v>257039.42</v>
      </c>
      <c r="I191" s="137">
        <v>197226.13000000003</v>
      </c>
      <c r="J191" s="137">
        <v>186635.7</v>
      </c>
      <c r="K191" s="137">
        <v>218878.23000000004</v>
      </c>
      <c r="L191" s="137">
        <v>167551.80999999997</v>
      </c>
      <c r="M191" s="137">
        <v>393656.30000000005</v>
      </c>
      <c r="N191" s="137">
        <v>392472.97000000003</v>
      </c>
      <c r="O191" s="137">
        <v>392472.97000000003</v>
      </c>
      <c r="P191" s="137">
        <v>392472.66999999993</v>
      </c>
      <c r="Q191" s="137">
        <f t="shared" si="4"/>
        <v>3322259.6500000004</v>
      </c>
      <c r="R191" s="133"/>
      <c r="S191" s="134"/>
      <c r="T191" s="131"/>
      <c r="U191" s="137">
        <f>IF($E$5=Master!$D$4,E191,
IF($F$5=Master!$D$4,SUM(E191:F191),
IF($G$5=Master!$D$4,SUM(E191:G191),
IF($H$5=Master!$D$4,SUM(E191:H191),
IF($I$5=Master!$D$4,SUM(E191:I191),
IF($J$5=Master!$D$4,SUM(E191:J191),
IF($K$5=Master!$D$4,SUM(E191:K191),
IF($L$5=Master!$D$4,SUM(E191:L191),
IF($M$5=Master!$D$4,SUM(E191:M191),
IF($N$5=Master!$D$4,SUM(E191:N191),
IF($O$5=Master!$D$4,SUM(E191:O191),
IF($P$5=Master!$D$4,SUM(E191:P191),0))))))))))))</f>
        <v>2537314.0100000002</v>
      </c>
      <c r="V191" s="133"/>
    </row>
    <row r="192" spans="2:22" x14ac:dyDescent="0.2">
      <c r="B192" s="131"/>
      <c r="C192" s="135">
        <v>50401</v>
      </c>
      <c r="D192" s="136" t="s">
        <v>81</v>
      </c>
      <c r="E192" s="137">
        <v>183610.63999999998</v>
      </c>
      <c r="F192" s="137">
        <v>184959.44999999998</v>
      </c>
      <c r="G192" s="137">
        <v>208826.43</v>
      </c>
      <c r="H192" s="137">
        <v>149476.77999999997</v>
      </c>
      <c r="I192" s="137">
        <v>188364.72999999998</v>
      </c>
      <c r="J192" s="137">
        <v>333077.48999999993</v>
      </c>
      <c r="K192" s="137">
        <v>309864.53999999992</v>
      </c>
      <c r="L192" s="137">
        <v>117141.48999999999</v>
      </c>
      <c r="M192" s="137">
        <v>300351.93999999994</v>
      </c>
      <c r="N192" s="137">
        <v>300351.93999999994</v>
      </c>
      <c r="O192" s="137">
        <v>300351.93999999994</v>
      </c>
      <c r="P192" s="137">
        <v>300351.74999999988</v>
      </c>
      <c r="Q192" s="137">
        <f t="shared" si="4"/>
        <v>2876729.1199999996</v>
      </c>
      <c r="R192" s="133"/>
      <c r="S192" s="134"/>
      <c r="T192" s="131"/>
      <c r="U192" s="137">
        <f>IF($E$5=Master!$D$4,E192,
IF($F$5=Master!$D$4,SUM(E192:F192),
IF($G$5=Master!$D$4,SUM(E192:G192),
IF($H$5=Master!$D$4,SUM(E192:H192),
IF($I$5=Master!$D$4,SUM(E192:I192),
IF($J$5=Master!$D$4,SUM(E192:J192),
IF($K$5=Master!$D$4,SUM(E192:K192),
IF($L$5=Master!$D$4,SUM(E192:L192),
IF($M$5=Master!$D$4,SUM(E192:M192),
IF($N$5=Master!$D$4,SUM(E192:N192),
IF($O$5=Master!$D$4,SUM(E192:O192),
IF($P$5=Master!$D$4,SUM(E192:P192),0))))))))))))</f>
        <v>2276025.4299999997</v>
      </c>
      <c r="V192" s="133"/>
    </row>
    <row r="193" spans="2:22" x14ac:dyDescent="0.2">
      <c r="B193" s="131"/>
      <c r="C193" s="135">
        <v>50801</v>
      </c>
      <c r="D193" s="136" t="s">
        <v>82</v>
      </c>
      <c r="E193" s="137">
        <v>39391.67</v>
      </c>
      <c r="F193" s="137">
        <v>39391.67</v>
      </c>
      <c r="G193" s="137">
        <v>39391.67</v>
      </c>
      <c r="H193" s="137">
        <v>39391.67</v>
      </c>
      <c r="I193" s="137">
        <v>39391.67</v>
      </c>
      <c r="J193" s="137">
        <v>39391.67</v>
      </c>
      <c r="K193" s="137">
        <v>39391.67</v>
      </c>
      <c r="L193" s="137">
        <v>39391.67</v>
      </c>
      <c r="M193" s="137">
        <v>39391.67</v>
      </c>
      <c r="N193" s="137">
        <v>39391.660000000003</v>
      </c>
      <c r="O193" s="137">
        <v>39391.660000000003</v>
      </c>
      <c r="P193" s="137">
        <v>39391.65</v>
      </c>
      <c r="Q193" s="137">
        <f t="shared" si="4"/>
        <v>472700</v>
      </c>
      <c r="R193" s="133"/>
      <c r="S193" s="134"/>
      <c r="T193" s="131"/>
      <c r="U193" s="137">
        <f>IF($E$5=Master!$D$4,E193,
IF($F$5=Master!$D$4,SUM(E193:F193),
IF($G$5=Master!$D$4,SUM(E193:G193),
IF($H$5=Master!$D$4,SUM(E193:H193),
IF($I$5=Master!$D$4,SUM(E193:I193),
IF($J$5=Master!$D$4,SUM(E193:J193),
IF($K$5=Master!$D$4,SUM(E193:K193),
IF($L$5=Master!$D$4,SUM(E193:L193),
IF($M$5=Master!$D$4,SUM(E193:M193),
IF($N$5=Master!$D$4,SUM(E193:N193),
IF($O$5=Master!$D$4,SUM(E193:O193),
IF($P$5=Master!$D$4,SUM(E193:P193),0))))))))))))</f>
        <v>393916.68999999994</v>
      </c>
      <c r="V193" s="133"/>
    </row>
    <row r="194" spans="2:22" x14ac:dyDescent="0.2">
      <c r="B194" s="131"/>
      <c r="C194" s="135">
        <v>50901</v>
      </c>
      <c r="D194" s="136" t="s">
        <v>83</v>
      </c>
      <c r="E194" s="137">
        <v>721686.04999999958</v>
      </c>
      <c r="F194" s="137">
        <v>884510.91999999969</v>
      </c>
      <c r="G194" s="137">
        <v>961323</v>
      </c>
      <c r="H194" s="137">
        <v>976936.3400000002</v>
      </c>
      <c r="I194" s="137">
        <v>941427.39000000025</v>
      </c>
      <c r="J194" s="137">
        <v>1977501.4199999995</v>
      </c>
      <c r="K194" s="137">
        <v>1950599.54</v>
      </c>
      <c r="L194" s="137">
        <v>756010.97</v>
      </c>
      <c r="M194" s="137">
        <v>1822031.01</v>
      </c>
      <c r="N194" s="137">
        <v>1822031.01</v>
      </c>
      <c r="O194" s="137">
        <v>1822031.01</v>
      </c>
      <c r="P194" s="137">
        <v>1822030.6399999997</v>
      </c>
      <c r="Q194" s="137">
        <f t="shared" si="4"/>
        <v>16458119.300000001</v>
      </c>
      <c r="R194" s="133"/>
      <c r="S194" s="134"/>
      <c r="T194" s="131"/>
      <c r="U194" s="137">
        <f>IF($E$5=Master!$D$4,E194,
IF($F$5=Master!$D$4,SUM(E194:F194),
IF($G$5=Master!$D$4,SUM(E194:G194),
IF($H$5=Master!$D$4,SUM(E194:H194),
IF($I$5=Master!$D$4,SUM(E194:I194),
IF($J$5=Master!$D$4,SUM(E194:J194),
IF($K$5=Master!$D$4,SUM(E194:K194),
IF($L$5=Master!$D$4,SUM(E194:L194),
IF($M$5=Master!$D$4,SUM(E194:M194),
IF($N$5=Master!$D$4,SUM(E194:N194),
IF($O$5=Master!$D$4,SUM(E194:O194),
IF($P$5=Master!$D$4,SUM(E194:P194),0))))))))))))</f>
        <v>12814057.65</v>
      </c>
      <c r="V194" s="133"/>
    </row>
    <row r="195" spans="2:22" ht="25.5" x14ac:dyDescent="0.2">
      <c r="B195" s="131"/>
      <c r="C195" s="135">
        <v>51001</v>
      </c>
      <c r="D195" s="136" t="s">
        <v>84</v>
      </c>
      <c r="E195" s="137">
        <v>59612.109999999993</v>
      </c>
      <c r="F195" s="137">
        <v>61082.61</v>
      </c>
      <c r="G195" s="137">
        <v>71285.31</v>
      </c>
      <c r="H195" s="137">
        <v>62436.959999999999</v>
      </c>
      <c r="I195" s="137">
        <v>70996.259999999995</v>
      </c>
      <c r="J195" s="137">
        <v>67350.080000000002</v>
      </c>
      <c r="K195" s="137">
        <v>74922.179999999978</v>
      </c>
      <c r="L195" s="137">
        <v>52963.070000000007</v>
      </c>
      <c r="M195" s="137">
        <v>80023.780000000028</v>
      </c>
      <c r="N195" s="137">
        <v>80023.780000000028</v>
      </c>
      <c r="O195" s="137">
        <v>80023.780000000028</v>
      </c>
      <c r="P195" s="137">
        <v>80023.709999999992</v>
      </c>
      <c r="Q195" s="137">
        <f t="shared" si="4"/>
        <v>840743.63000000012</v>
      </c>
      <c r="R195" s="133"/>
      <c r="S195" s="134"/>
      <c r="T195" s="131"/>
      <c r="U195" s="137">
        <f>IF($E$5=Master!$D$4,E195,
IF($F$5=Master!$D$4,SUM(E195:F195),
IF($G$5=Master!$D$4,SUM(E195:G195),
IF($H$5=Master!$D$4,SUM(E195:H195),
IF($I$5=Master!$D$4,SUM(E195:I195),
IF($J$5=Master!$D$4,SUM(E195:J195),
IF($K$5=Master!$D$4,SUM(E195:K195),
IF($L$5=Master!$D$4,SUM(E195:L195),
IF($M$5=Master!$D$4,SUM(E195:M195),
IF($N$5=Master!$D$4,SUM(E195:N195),
IF($O$5=Master!$D$4,SUM(E195:O195),
IF($P$5=Master!$D$4,SUM(E195:P195),0))))))))))))</f>
        <v>680696.14000000013</v>
      </c>
      <c r="V195" s="133"/>
    </row>
    <row r="196" spans="2:22" x14ac:dyDescent="0.2">
      <c r="B196" s="131"/>
      <c r="C196" s="135">
        <v>51101</v>
      </c>
      <c r="D196" s="136" t="s">
        <v>85</v>
      </c>
      <c r="E196" s="137">
        <v>30000</v>
      </c>
      <c r="F196" s="137">
        <v>30000</v>
      </c>
      <c r="G196" s="137">
        <v>30000</v>
      </c>
      <c r="H196" s="137">
        <v>30000</v>
      </c>
      <c r="I196" s="137">
        <v>30000</v>
      </c>
      <c r="J196" s="137">
        <v>30000</v>
      </c>
      <c r="K196" s="137">
        <v>30000</v>
      </c>
      <c r="L196" s="137">
        <v>30000</v>
      </c>
      <c r="M196" s="137">
        <v>30000</v>
      </c>
      <c r="N196" s="137">
        <v>30000</v>
      </c>
      <c r="O196" s="137">
        <v>30000</v>
      </c>
      <c r="P196" s="137">
        <v>30000</v>
      </c>
      <c r="Q196" s="137">
        <f t="shared" si="4"/>
        <v>360000</v>
      </c>
      <c r="R196" s="133"/>
      <c r="S196" s="134"/>
      <c r="T196" s="131"/>
      <c r="U196" s="137">
        <f>IF($E$5=Master!$D$4,E196,
IF($F$5=Master!$D$4,SUM(E196:F196),
IF($G$5=Master!$D$4,SUM(E196:G196),
IF($H$5=Master!$D$4,SUM(E196:H196),
IF($I$5=Master!$D$4,SUM(E196:I196),
IF($J$5=Master!$D$4,SUM(E196:J196),
IF($K$5=Master!$D$4,SUM(E196:K196),
IF($L$5=Master!$D$4,SUM(E196:L196),
IF($M$5=Master!$D$4,SUM(E196:M196),
IF($N$5=Master!$D$4,SUM(E196:N196),
IF($O$5=Master!$D$4,SUM(E196:O196),
IF($P$5=Master!$D$4,SUM(E196:P196),0))))))))))))</f>
        <v>300000</v>
      </c>
      <c r="V196" s="133"/>
    </row>
    <row r="197" spans="2:22" x14ac:dyDescent="0.2">
      <c r="B197" s="131"/>
      <c r="C197" s="135">
        <v>51301</v>
      </c>
      <c r="D197" s="136" t="s">
        <v>86</v>
      </c>
      <c r="E197" s="137">
        <v>36634.960000000006</v>
      </c>
      <c r="F197" s="137">
        <v>39124.260000000009</v>
      </c>
      <c r="G197" s="137">
        <v>46537.340000000011</v>
      </c>
      <c r="H197" s="137">
        <v>44686.990000000013</v>
      </c>
      <c r="I197" s="137">
        <v>45283.180000000015</v>
      </c>
      <c r="J197" s="137">
        <v>36495.140000000021</v>
      </c>
      <c r="K197" s="137">
        <v>47723.660000000011</v>
      </c>
      <c r="L197" s="137">
        <v>42380.950000000012</v>
      </c>
      <c r="M197" s="137">
        <v>49745.29</v>
      </c>
      <c r="N197" s="137">
        <v>48385.53</v>
      </c>
      <c r="O197" s="137">
        <v>48385.53</v>
      </c>
      <c r="P197" s="137">
        <v>48385.460000000006</v>
      </c>
      <c r="Q197" s="137">
        <f t="shared" si="4"/>
        <v>533768.29</v>
      </c>
      <c r="R197" s="133"/>
      <c r="S197" s="134"/>
      <c r="T197" s="131"/>
      <c r="U197" s="137">
        <f>IF($E$5=Master!$D$4,E197,
IF($F$5=Master!$D$4,SUM(E197:F197),
IF($G$5=Master!$D$4,SUM(E197:G197),
IF($H$5=Master!$D$4,SUM(E197:H197),
IF($I$5=Master!$D$4,SUM(E197:I197),
IF($J$5=Master!$D$4,SUM(E197:J197),
IF($K$5=Master!$D$4,SUM(E197:K197),
IF($L$5=Master!$D$4,SUM(E197:L197),
IF($M$5=Master!$D$4,SUM(E197:M197),
IF($N$5=Master!$D$4,SUM(E197:N197),
IF($O$5=Master!$D$4,SUM(E197:O197),
IF($P$5=Master!$D$4,SUM(E197:P197),0))))))))))))</f>
        <v>436997.30000000005</v>
      </c>
      <c r="V197" s="133"/>
    </row>
    <row r="198" spans="2:22" x14ac:dyDescent="0.2">
      <c r="B198" s="131"/>
      <c r="C198" s="135">
        <v>51401</v>
      </c>
      <c r="D198" s="136" t="s">
        <v>87</v>
      </c>
      <c r="E198" s="137">
        <v>7254.6699999999992</v>
      </c>
      <c r="F198" s="137">
        <v>7917.4499999999989</v>
      </c>
      <c r="G198" s="137">
        <v>8580.239999999998</v>
      </c>
      <c r="H198" s="137">
        <v>7917.4499999999989</v>
      </c>
      <c r="I198" s="137">
        <v>8131.829999999999</v>
      </c>
      <c r="J198" s="137">
        <v>6179.1200000000008</v>
      </c>
      <c r="K198" s="137">
        <v>6492.9999999999991</v>
      </c>
      <c r="L198" s="137">
        <v>6517.5900000000011</v>
      </c>
      <c r="M198" s="137">
        <v>7402.59</v>
      </c>
      <c r="N198" s="137">
        <v>7402.59</v>
      </c>
      <c r="O198" s="137">
        <v>7402.59</v>
      </c>
      <c r="P198" s="137">
        <v>7402.4599999999982</v>
      </c>
      <c r="Q198" s="137">
        <f t="shared" si="4"/>
        <v>88601.579999999987</v>
      </c>
      <c r="R198" s="133"/>
      <c r="S198" s="134"/>
      <c r="T198" s="131"/>
      <c r="U198" s="137">
        <f>IF($E$5=Master!$D$4,E198,
IF($F$5=Master!$D$4,SUM(E198:F198),
IF($G$5=Master!$D$4,SUM(E198:G198),
IF($H$5=Master!$D$4,SUM(E198:H198),
IF($I$5=Master!$D$4,SUM(E198:I198),
IF($J$5=Master!$D$4,SUM(E198:J198),
IF($K$5=Master!$D$4,SUM(E198:K198),
IF($L$5=Master!$D$4,SUM(E198:L198),
IF($M$5=Master!$D$4,SUM(E198:M198),
IF($N$5=Master!$D$4,SUM(E198:N198),
IF($O$5=Master!$D$4,SUM(E198:O198),
IF($P$5=Master!$D$4,SUM(E198:P198),0))))))))))))</f>
        <v>73796.53</v>
      </c>
      <c r="V198" s="133"/>
    </row>
    <row r="199" spans="2:22" x14ac:dyDescent="0.2">
      <c r="B199" s="131"/>
      <c r="C199" s="135">
        <v>51601</v>
      </c>
      <c r="D199" s="136" t="s">
        <v>88</v>
      </c>
      <c r="E199" s="137">
        <v>32525.780000000002</v>
      </c>
      <c r="F199" s="137">
        <v>41658.540000000008</v>
      </c>
      <c r="G199" s="137">
        <v>43320.759999999995</v>
      </c>
      <c r="H199" s="137">
        <v>39264.129999999997</v>
      </c>
      <c r="I199" s="137">
        <v>39976.480000000003</v>
      </c>
      <c r="J199" s="137">
        <v>42626.319999999992</v>
      </c>
      <c r="K199" s="137">
        <v>42653.929999999986</v>
      </c>
      <c r="L199" s="137">
        <v>35985.509999999995</v>
      </c>
      <c r="M199" s="137">
        <v>60088.900000000023</v>
      </c>
      <c r="N199" s="137">
        <v>57336.950000000033</v>
      </c>
      <c r="O199" s="137">
        <v>57336.950000000033</v>
      </c>
      <c r="P199" s="137">
        <v>57336.780000000035</v>
      </c>
      <c r="Q199" s="137">
        <f t="shared" si="4"/>
        <v>550111.03000000014</v>
      </c>
      <c r="R199" s="133"/>
      <c r="S199" s="134"/>
      <c r="T199" s="131"/>
      <c r="U199" s="137">
        <f>IF($E$5=Master!$D$4,E199,
IF($F$5=Master!$D$4,SUM(E199:F199),
IF($G$5=Master!$D$4,SUM(E199:G199),
IF($H$5=Master!$D$4,SUM(E199:H199),
IF($I$5=Master!$D$4,SUM(E199:I199),
IF($J$5=Master!$D$4,SUM(E199:J199),
IF($K$5=Master!$D$4,SUM(E199:K199),
IF($L$5=Master!$D$4,SUM(E199:L199),
IF($M$5=Master!$D$4,SUM(E199:M199),
IF($N$5=Master!$D$4,SUM(E199:N199),
IF($O$5=Master!$D$4,SUM(E199:O199),
IF($P$5=Master!$D$4,SUM(E199:P199),0))))))))))))</f>
        <v>435437.30000000005</v>
      </c>
      <c r="V199" s="133"/>
    </row>
    <row r="200" spans="2:22" x14ac:dyDescent="0.2">
      <c r="B200" s="131"/>
      <c r="C200" s="135">
        <v>51801</v>
      </c>
      <c r="D200" s="136" t="s">
        <v>89</v>
      </c>
      <c r="E200" s="137">
        <v>1559476.36</v>
      </c>
      <c r="F200" s="137">
        <v>1559476.36</v>
      </c>
      <c r="G200" s="137">
        <v>1559476.36</v>
      </c>
      <c r="H200" s="137">
        <v>1559476.36</v>
      </c>
      <c r="I200" s="137">
        <v>1559476.36</v>
      </c>
      <c r="J200" s="137">
        <v>1559476.36</v>
      </c>
      <c r="K200" s="137">
        <v>1559476.36</v>
      </c>
      <c r="L200" s="137">
        <v>1559476.36</v>
      </c>
      <c r="M200" s="137">
        <v>1559476.36</v>
      </c>
      <c r="N200" s="137">
        <v>1559476.36</v>
      </c>
      <c r="O200" s="137">
        <v>1559476.36</v>
      </c>
      <c r="P200" s="137">
        <v>1559476.36</v>
      </c>
      <c r="Q200" s="137">
        <f t="shared" si="4"/>
        <v>18713716.319999997</v>
      </c>
      <c r="R200" s="133"/>
      <c r="S200" s="134"/>
      <c r="T200" s="131"/>
      <c r="U200" s="137">
        <f>IF($E$5=Master!$D$4,E200,
IF($F$5=Master!$D$4,SUM(E200:F200),
IF($G$5=Master!$D$4,SUM(E200:G200),
IF($H$5=Master!$D$4,SUM(E200:H200),
IF($I$5=Master!$D$4,SUM(E200:I200),
IF($J$5=Master!$D$4,SUM(E200:J200),
IF($K$5=Master!$D$4,SUM(E200:K200),
IF($L$5=Master!$D$4,SUM(E200:L200),
IF($M$5=Master!$D$4,SUM(E200:M200),
IF($N$5=Master!$D$4,SUM(E200:N200),
IF($O$5=Master!$D$4,SUM(E200:O200),
IF($P$5=Master!$D$4,SUM(E200:P200),0))))))))))))</f>
        <v>15594763.599999998</v>
      </c>
      <c r="V200" s="133"/>
    </row>
    <row r="201" spans="2:22" ht="25.5" x14ac:dyDescent="0.2">
      <c r="B201" s="131"/>
      <c r="C201" s="135">
        <v>51901</v>
      </c>
      <c r="D201" s="136" t="s">
        <v>90</v>
      </c>
      <c r="E201" s="137">
        <v>31084.750000000004</v>
      </c>
      <c r="F201" s="137">
        <v>39219.790000000015</v>
      </c>
      <c r="G201" s="137">
        <v>36044.290000000008</v>
      </c>
      <c r="H201" s="137">
        <v>37072.05000000001</v>
      </c>
      <c r="I201" s="137">
        <v>35318.200000000019</v>
      </c>
      <c r="J201" s="137">
        <v>36350.980000000018</v>
      </c>
      <c r="K201" s="137">
        <v>39571.950000000012</v>
      </c>
      <c r="L201" s="137">
        <v>40285.44000000001</v>
      </c>
      <c r="M201" s="137">
        <v>47809.229999999996</v>
      </c>
      <c r="N201" s="137">
        <v>47809.229999999996</v>
      </c>
      <c r="O201" s="137">
        <v>47809.229999999996</v>
      </c>
      <c r="P201" s="137">
        <v>47809.100000000013</v>
      </c>
      <c r="Q201" s="137">
        <f t="shared" si="4"/>
        <v>486184.24000000005</v>
      </c>
      <c r="R201" s="133"/>
      <c r="S201" s="134"/>
      <c r="T201" s="131"/>
      <c r="U201" s="137">
        <f>IF($E$5=Master!$D$4,E201,
IF($F$5=Master!$D$4,SUM(E201:F201),
IF($G$5=Master!$D$4,SUM(E201:G201),
IF($H$5=Master!$D$4,SUM(E201:H201),
IF($I$5=Master!$D$4,SUM(E201:I201),
IF($J$5=Master!$D$4,SUM(E201:J201),
IF($K$5=Master!$D$4,SUM(E201:K201),
IF($L$5=Master!$D$4,SUM(E201:L201),
IF($M$5=Master!$D$4,SUM(E201:M201),
IF($N$5=Master!$D$4,SUM(E201:N201),
IF($O$5=Master!$D$4,SUM(E201:O201),
IF($P$5=Master!$D$4,SUM(E201:P201),0))))))))))))</f>
        <v>390565.91000000003</v>
      </c>
      <c r="V201" s="133"/>
    </row>
    <row r="202" spans="2:22" x14ac:dyDescent="0.2">
      <c r="B202" s="131"/>
      <c r="C202" s="135">
        <v>52001</v>
      </c>
      <c r="D202" s="136" t="s">
        <v>91</v>
      </c>
      <c r="E202" s="137">
        <v>146038.84000000003</v>
      </c>
      <c r="F202" s="137">
        <v>157608.63999999998</v>
      </c>
      <c r="G202" s="137">
        <v>240502.62000000002</v>
      </c>
      <c r="H202" s="137">
        <v>151968.57999999999</v>
      </c>
      <c r="I202" s="137">
        <v>175581.04</v>
      </c>
      <c r="J202" s="137">
        <v>209364.67</v>
      </c>
      <c r="K202" s="137">
        <v>151381.64999999997</v>
      </c>
      <c r="L202" s="137">
        <v>99897.67</v>
      </c>
      <c r="M202" s="137">
        <v>284414.13</v>
      </c>
      <c r="N202" s="137">
        <v>284414.13</v>
      </c>
      <c r="O202" s="137">
        <v>284414.13</v>
      </c>
      <c r="P202" s="137">
        <v>284413.90000000002</v>
      </c>
      <c r="Q202" s="137">
        <f t="shared" si="4"/>
        <v>2469999.9999999995</v>
      </c>
      <c r="R202" s="133"/>
      <c r="S202" s="134"/>
      <c r="T202" s="131"/>
      <c r="U202" s="137">
        <f>IF($E$5=Master!$D$4,E202,
IF($F$5=Master!$D$4,SUM(E202:F202),
IF($G$5=Master!$D$4,SUM(E202:G202),
IF($H$5=Master!$D$4,SUM(E202:H202),
IF($I$5=Master!$D$4,SUM(E202:I202),
IF($J$5=Master!$D$4,SUM(E202:J202),
IF($K$5=Master!$D$4,SUM(E202:K202),
IF($L$5=Master!$D$4,SUM(E202:L202),
IF($M$5=Master!$D$4,SUM(E202:M202),
IF($N$5=Master!$D$4,SUM(E202:N202),
IF($O$5=Master!$D$4,SUM(E202:O202),
IF($P$5=Master!$D$4,SUM(E202:P202),0))))))))))))</f>
        <v>1901171.9699999997</v>
      </c>
      <c r="V202" s="133"/>
    </row>
    <row r="203" spans="2:22" x14ac:dyDescent="0.2">
      <c r="B203" s="131"/>
      <c r="C203" s="135">
        <v>52301</v>
      </c>
      <c r="D203" s="136" t="s">
        <v>92</v>
      </c>
      <c r="E203" s="137">
        <v>36898.789999999994</v>
      </c>
      <c r="F203" s="137">
        <v>31549.460000000003</v>
      </c>
      <c r="G203" s="137">
        <v>44258.749999999993</v>
      </c>
      <c r="H203" s="137">
        <v>38405.30000000001</v>
      </c>
      <c r="I203" s="137">
        <v>37869.21</v>
      </c>
      <c r="J203" s="137">
        <v>37150.680000000008</v>
      </c>
      <c r="K203" s="137">
        <v>38127.870000000003</v>
      </c>
      <c r="L203" s="137">
        <v>33970.07</v>
      </c>
      <c r="M203" s="137">
        <v>52439.63</v>
      </c>
      <c r="N203" s="137">
        <v>52439.63</v>
      </c>
      <c r="O203" s="137">
        <v>52439.63</v>
      </c>
      <c r="P203" s="137">
        <v>52439.599999999984</v>
      </c>
      <c r="Q203" s="137">
        <f t="shared" si="4"/>
        <v>507988.62</v>
      </c>
      <c r="R203" s="133"/>
      <c r="S203" s="134"/>
      <c r="T203" s="131"/>
      <c r="U203" s="137">
        <f>IF($E$5=Master!$D$4,E203,
IF($F$5=Master!$D$4,SUM(E203:F203),
IF($G$5=Master!$D$4,SUM(E203:G203),
IF($H$5=Master!$D$4,SUM(E203:H203),
IF($I$5=Master!$D$4,SUM(E203:I203),
IF($J$5=Master!$D$4,SUM(E203:J203),
IF($K$5=Master!$D$4,SUM(E203:K203),
IF($L$5=Master!$D$4,SUM(E203:L203),
IF($M$5=Master!$D$4,SUM(E203:M203),
IF($N$5=Master!$D$4,SUM(E203:N203),
IF($O$5=Master!$D$4,SUM(E203:O203),
IF($P$5=Master!$D$4,SUM(E203:P203),0))))))))))))</f>
        <v>403109.39</v>
      </c>
      <c r="V203" s="133"/>
    </row>
    <row r="204" spans="2:22" x14ac:dyDescent="0.2">
      <c r="B204" s="131"/>
      <c r="C204" s="135">
        <v>52401</v>
      </c>
      <c r="D204" s="136" t="s">
        <v>93</v>
      </c>
      <c r="E204" s="137">
        <v>0</v>
      </c>
      <c r="F204" s="137">
        <v>18214.559999999998</v>
      </c>
      <c r="G204" s="137">
        <v>13514.56</v>
      </c>
      <c r="H204" s="137">
        <v>29643.69</v>
      </c>
      <c r="I204" s="137">
        <v>13214.56</v>
      </c>
      <c r="J204" s="137">
        <v>0</v>
      </c>
      <c r="K204" s="137">
        <v>0</v>
      </c>
      <c r="L204" s="137">
        <v>32858.239999999998</v>
      </c>
      <c r="M204" s="137">
        <v>17463.599999999999</v>
      </c>
      <c r="N204" s="137">
        <v>17463.599999999999</v>
      </c>
      <c r="O204" s="137">
        <v>17463.599999999999</v>
      </c>
      <c r="P204" s="137">
        <v>17463.59</v>
      </c>
      <c r="Q204" s="137">
        <f t="shared" si="4"/>
        <v>177300</v>
      </c>
      <c r="R204" s="133"/>
      <c r="S204" s="134"/>
      <c r="T204" s="131"/>
      <c r="U204" s="137">
        <f>IF($E$5=Master!$D$4,E204,
IF($F$5=Master!$D$4,SUM(E204:F204),
IF($G$5=Master!$D$4,SUM(E204:G204),
IF($H$5=Master!$D$4,SUM(E204:H204),
IF($I$5=Master!$D$4,SUM(E204:I204),
IF($J$5=Master!$D$4,SUM(E204:J204),
IF($K$5=Master!$D$4,SUM(E204:K204),
IF($L$5=Master!$D$4,SUM(E204:L204),
IF($M$5=Master!$D$4,SUM(E204:M204),
IF($N$5=Master!$D$4,SUM(E204:N204),
IF($O$5=Master!$D$4,SUM(E204:O204),
IF($P$5=Master!$D$4,SUM(E204:P204),0))))))))))))</f>
        <v>142372.81</v>
      </c>
      <c r="V204" s="133"/>
    </row>
    <row r="205" spans="2:22" x14ac:dyDescent="0.2">
      <c r="B205" s="131"/>
      <c r="C205" s="135">
        <v>52601</v>
      </c>
      <c r="D205" s="136" t="s">
        <v>94</v>
      </c>
      <c r="E205" s="137">
        <v>60117.279999999999</v>
      </c>
      <c r="F205" s="137">
        <v>30796.390000000003</v>
      </c>
      <c r="G205" s="137">
        <v>35837.649999999994</v>
      </c>
      <c r="H205" s="137">
        <v>30218.820000000003</v>
      </c>
      <c r="I205" s="137">
        <v>31670.97</v>
      </c>
      <c r="J205" s="137">
        <v>35801.679999999993</v>
      </c>
      <c r="K205" s="137">
        <v>34486.94</v>
      </c>
      <c r="L205" s="137">
        <v>30143.860000000004</v>
      </c>
      <c r="M205" s="137">
        <v>447856.61</v>
      </c>
      <c r="N205" s="137">
        <v>447856.61</v>
      </c>
      <c r="O205" s="137">
        <v>447856.61</v>
      </c>
      <c r="P205" s="137">
        <v>447856.58</v>
      </c>
      <c r="Q205" s="137">
        <f t="shared" si="4"/>
        <v>2080500</v>
      </c>
      <c r="R205" s="133"/>
      <c r="S205" s="134"/>
      <c r="T205" s="131"/>
      <c r="U205" s="137">
        <f>IF($E$5=Master!$D$4,E205,
IF($F$5=Master!$D$4,SUM(E205:F205),
IF($G$5=Master!$D$4,SUM(E205:G205),
IF($H$5=Master!$D$4,SUM(E205:H205),
IF($I$5=Master!$D$4,SUM(E205:I205),
IF($J$5=Master!$D$4,SUM(E205:J205),
IF($K$5=Master!$D$4,SUM(E205:K205),
IF($L$5=Master!$D$4,SUM(E205:L205),
IF($M$5=Master!$D$4,SUM(E205:M205),
IF($N$5=Master!$D$4,SUM(E205:N205),
IF($O$5=Master!$D$4,SUM(E205:O205),
IF($P$5=Master!$D$4,SUM(E205:P205),0))))))))))))</f>
        <v>1184786.81</v>
      </c>
      <c r="V205" s="133"/>
    </row>
    <row r="206" spans="2:22" x14ac:dyDescent="0.2">
      <c r="B206" s="131"/>
      <c r="C206" s="135">
        <v>60101</v>
      </c>
      <c r="D206" s="136" t="s">
        <v>95</v>
      </c>
      <c r="E206" s="137">
        <v>51515119.400000006</v>
      </c>
      <c r="F206" s="137">
        <v>59981599.130000018</v>
      </c>
      <c r="G206" s="137">
        <v>61873346.130000018</v>
      </c>
      <c r="H206" s="137">
        <v>62028434.49000001</v>
      </c>
      <c r="I206" s="137">
        <v>61419264.75</v>
      </c>
      <c r="J206" s="137">
        <v>62273997.190000005</v>
      </c>
      <c r="K206" s="137">
        <v>62121470.970000014</v>
      </c>
      <c r="L206" s="137">
        <v>62448409.980000012</v>
      </c>
      <c r="M206" s="137">
        <v>65070570.249999985</v>
      </c>
      <c r="N206" s="137">
        <v>65066426.219999984</v>
      </c>
      <c r="O206" s="137">
        <v>65066426.219999984</v>
      </c>
      <c r="P206" s="137">
        <v>65066425.909999989</v>
      </c>
      <c r="Q206" s="137">
        <f t="shared" si="4"/>
        <v>743931490.6400001</v>
      </c>
      <c r="R206" s="133"/>
      <c r="S206" s="134"/>
      <c r="T206" s="131"/>
      <c r="U206" s="137">
        <f>IF($E$5=Master!$D$4,E206,
IF($F$5=Master!$D$4,SUM(E206:F206),
IF($G$5=Master!$D$4,SUM(E206:G206),
IF($H$5=Master!$D$4,SUM(E206:H206),
IF($I$5=Master!$D$4,SUM(E206:I206),
IF($J$5=Master!$D$4,SUM(E206:J206),
IF($K$5=Master!$D$4,SUM(E206:K206),
IF($L$5=Master!$D$4,SUM(E206:L206),
IF($M$5=Master!$D$4,SUM(E206:M206),
IF($N$5=Master!$D$4,SUM(E206:N206),
IF($O$5=Master!$D$4,SUM(E206:O206),
IF($P$5=Master!$D$4,SUM(E206:P206),0))))))))))))</f>
        <v>613798638.51000011</v>
      </c>
      <c r="V206" s="133"/>
    </row>
    <row r="207" spans="2:22" x14ac:dyDescent="0.2">
      <c r="B207" s="131"/>
      <c r="C207" s="135">
        <v>60201</v>
      </c>
      <c r="D207" s="136" t="s">
        <v>96</v>
      </c>
      <c r="E207" s="137">
        <v>37006944.109999992</v>
      </c>
      <c r="F207" s="137">
        <v>34812598.919999994</v>
      </c>
      <c r="G207" s="137">
        <v>34806422.50999999</v>
      </c>
      <c r="H207" s="137">
        <v>35424831.450000003</v>
      </c>
      <c r="I207" s="137">
        <v>35729328.689999998</v>
      </c>
      <c r="J207" s="137">
        <v>37397585.650000006</v>
      </c>
      <c r="K207" s="137">
        <v>36617853.489999987</v>
      </c>
      <c r="L207" s="137">
        <v>34626220.379999988</v>
      </c>
      <c r="M207" s="137">
        <v>36428358.32</v>
      </c>
      <c r="N207" s="137">
        <v>34975822.140000001</v>
      </c>
      <c r="O207" s="137">
        <v>34975822.140000001</v>
      </c>
      <c r="P207" s="137">
        <v>34975821.859999999</v>
      </c>
      <c r="Q207" s="137">
        <f t="shared" si="4"/>
        <v>427777609.65999991</v>
      </c>
      <c r="R207" s="133"/>
      <c r="S207" s="134"/>
      <c r="T207" s="131"/>
      <c r="U207" s="137">
        <f>IF($E$5=Master!$D$4,E207,
IF($F$5=Master!$D$4,SUM(E207:F207),
IF($G$5=Master!$D$4,SUM(E207:G207),
IF($H$5=Master!$D$4,SUM(E207:H207),
IF($I$5=Master!$D$4,SUM(E207:I207),
IF($J$5=Master!$D$4,SUM(E207:J207),
IF($K$5=Master!$D$4,SUM(E207:K207),
IF($L$5=Master!$D$4,SUM(E207:L207),
IF($M$5=Master!$D$4,SUM(E207:M207),
IF($N$5=Master!$D$4,SUM(E207:N207),
IF($O$5=Master!$D$4,SUM(E207:O207),
IF($P$5=Master!$D$4,SUM(E207:P207),0))))))))))))</f>
        <v>357825965.65999991</v>
      </c>
      <c r="V207" s="133"/>
    </row>
    <row r="208" spans="2:22" x14ac:dyDescent="0.2">
      <c r="B208" s="131"/>
      <c r="C208" s="135">
        <v>60301</v>
      </c>
      <c r="D208" s="136" t="s">
        <v>97</v>
      </c>
      <c r="E208" s="137">
        <v>4353740.07</v>
      </c>
      <c r="F208" s="137">
        <v>6882196.4400000004</v>
      </c>
      <c r="G208" s="137">
        <v>3376879.5</v>
      </c>
      <c r="H208" s="137">
        <v>6339232.7800000003</v>
      </c>
      <c r="I208" s="137">
        <v>4791572.1100000003</v>
      </c>
      <c r="J208" s="137">
        <v>5278729.29</v>
      </c>
      <c r="K208" s="137">
        <v>5224384.3499999996</v>
      </c>
      <c r="L208" s="137">
        <v>4704878.0500000007</v>
      </c>
      <c r="M208" s="137">
        <v>6690922.209999999</v>
      </c>
      <c r="N208" s="137">
        <v>6494374.9799999986</v>
      </c>
      <c r="O208" s="137">
        <v>6494374.9799999986</v>
      </c>
      <c r="P208" s="137">
        <v>6494374.8599999994</v>
      </c>
      <c r="Q208" s="137">
        <f t="shared" si="4"/>
        <v>67125659.620000005</v>
      </c>
      <c r="R208" s="133"/>
      <c r="S208" s="134"/>
      <c r="T208" s="131"/>
      <c r="U208" s="137">
        <f>IF($E$5=Master!$D$4,E208,
IF($F$5=Master!$D$4,SUM(E208:F208),
IF($G$5=Master!$D$4,SUM(E208:G208),
IF($H$5=Master!$D$4,SUM(E208:H208),
IF($I$5=Master!$D$4,SUM(E208:I208),
IF($J$5=Master!$D$4,SUM(E208:J208),
IF($K$5=Master!$D$4,SUM(E208:K208),
IF($L$5=Master!$D$4,SUM(E208:L208),
IF($M$5=Master!$D$4,SUM(E208:M208),
IF($N$5=Master!$D$4,SUM(E208:N208),
IF($O$5=Master!$D$4,SUM(E208:O208),
IF($P$5=Master!$D$4,SUM(E208:P208),0))))))))))))</f>
        <v>54136909.780000001</v>
      </c>
      <c r="V208" s="133"/>
    </row>
    <row r="209" spans="2:22" x14ac:dyDescent="0.2">
      <c r="B209" s="131"/>
      <c r="C209" s="135">
        <v>60501</v>
      </c>
      <c r="D209" s="136" t="s">
        <v>98</v>
      </c>
      <c r="E209" s="137">
        <v>15114.28</v>
      </c>
      <c r="F209" s="137">
        <v>16481.600000000002</v>
      </c>
      <c r="G209" s="137">
        <v>19753.28</v>
      </c>
      <c r="H209" s="137">
        <v>17651.109999999997</v>
      </c>
      <c r="I209" s="137">
        <v>15227.729999999998</v>
      </c>
      <c r="J209" s="137">
        <v>21239.610000000004</v>
      </c>
      <c r="K209" s="137">
        <v>9066276.5099999998</v>
      </c>
      <c r="L209" s="137">
        <v>17243.18</v>
      </c>
      <c r="M209" s="137">
        <v>26481.190000000002</v>
      </c>
      <c r="N209" s="137">
        <v>26481.190000000002</v>
      </c>
      <c r="O209" s="137">
        <v>26481.190000000002</v>
      </c>
      <c r="P209" s="137">
        <v>26481.170000000002</v>
      </c>
      <c r="Q209" s="137">
        <f t="shared" si="4"/>
        <v>9294912.0399999972</v>
      </c>
      <c r="R209" s="133"/>
      <c r="S209" s="134"/>
      <c r="T209" s="131"/>
      <c r="U209" s="137">
        <f>IF($E$5=Master!$D$4,E209,
IF($F$5=Master!$D$4,SUM(E209:F209),
IF($G$5=Master!$D$4,SUM(E209:G209),
IF($H$5=Master!$D$4,SUM(E209:H209),
IF($I$5=Master!$D$4,SUM(E209:I209),
IF($J$5=Master!$D$4,SUM(E209:J209),
IF($K$5=Master!$D$4,SUM(E209:K209),
IF($L$5=Master!$D$4,SUM(E209:L209),
IF($M$5=Master!$D$4,SUM(E209:M209),
IF($N$5=Master!$D$4,SUM(E209:N209),
IF($O$5=Master!$D$4,SUM(E209:O209),
IF($P$5=Master!$D$4,SUM(E209:P209),0))))))))))))</f>
        <v>9241949.6799999978</v>
      </c>
      <c r="V209" s="133"/>
    </row>
    <row r="210" spans="2:22" x14ac:dyDescent="0.2">
      <c r="B210" s="131"/>
      <c r="C210" s="135">
        <v>60601</v>
      </c>
      <c r="D210" s="136" t="s">
        <v>99</v>
      </c>
      <c r="E210" s="137">
        <v>95557.36</v>
      </c>
      <c r="F210" s="137">
        <v>105736.71</v>
      </c>
      <c r="G210" s="137">
        <v>28987.88</v>
      </c>
      <c r="H210" s="137">
        <v>26488.68</v>
      </c>
      <c r="I210" s="137">
        <v>19768.14</v>
      </c>
      <c r="J210" s="137">
        <v>24179.439999999999</v>
      </c>
      <c r="K210" s="137">
        <v>45085.87</v>
      </c>
      <c r="L210" s="137">
        <v>42404.540000000008</v>
      </c>
      <c r="M210" s="137">
        <v>235940.22</v>
      </c>
      <c r="N210" s="137">
        <v>228793.87999999998</v>
      </c>
      <c r="O210" s="137">
        <v>228793.87999999998</v>
      </c>
      <c r="P210" s="137">
        <v>228793.75999999998</v>
      </c>
      <c r="Q210" s="137">
        <f t="shared" si="4"/>
        <v>1310530.3599999999</v>
      </c>
      <c r="R210" s="133"/>
      <c r="S210" s="134"/>
      <c r="T210" s="131"/>
      <c r="U210" s="137">
        <f>IF($E$5=Master!$D$4,E210,
IF($F$5=Master!$D$4,SUM(E210:F210),
IF($G$5=Master!$D$4,SUM(E210:G210),
IF($H$5=Master!$D$4,SUM(E210:H210),
IF($I$5=Master!$D$4,SUM(E210:I210),
IF($J$5=Master!$D$4,SUM(E210:J210),
IF($K$5=Master!$D$4,SUM(E210:K210),
IF($L$5=Master!$D$4,SUM(E210:L210),
IF($M$5=Master!$D$4,SUM(E210:M210),
IF($N$5=Master!$D$4,SUM(E210:N210),
IF($O$5=Master!$D$4,SUM(E210:O210),
IF($P$5=Master!$D$4,SUM(E210:P210),0))))))))))))</f>
        <v>852942.72</v>
      </c>
      <c r="V210" s="133"/>
    </row>
    <row r="211" spans="2:22" ht="13.5" thickBot="1" x14ac:dyDescent="0.25">
      <c r="B211" s="106"/>
      <c r="C211" s="138"/>
      <c r="D211" s="139"/>
      <c r="E211" s="140"/>
      <c r="F211" s="140"/>
      <c r="G211" s="140"/>
      <c r="H211" s="140"/>
      <c r="I211" s="140"/>
      <c r="J211" s="140"/>
      <c r="K211" s="140"/>
      <c r="L211" s="140"/>
      <c r="M211" s="140"/>
      <c r="N211" s="140"/>
      <c r="O211" s="140"/>
      <c r="P211" s="140"/>
      <c r="Q211" s="140"/>
      <c r="R211" s="112"/>
      <c r="S211" s="134"/>
      <c r="T211" s="106"/>
      <c r="U211" s="140"/>
      <c r="V211" s="112"/>
    </row>
    <row r="212" spans="2:22" ht="13.5" thickTop="1" x14ac:dyDescent="0.2"/>
  </sheetData>
  <sheetProtection algorithmName="SHA-512" hashValue="VpsmRCNOytdunaMtcARpNU9wgRy65Pj3Hro7bbuhaVfqzO9TOSMOS4WY+/lNweVssUMsfTu/FQ/pn9Y95KmqEw==" saltValue="ovQH5JOoAYOmV3U6sgujuQ==" spinCount="100000" sheet="1" objects="1" scenarios="1"/>
  <mergeCells count="4">
    <mergeCell ref="E110:Q110"/>
    <mergeCell ref="E4:Q4"/>
    <mergeCell ref="C7:D7"/>
    <mergeCell ref="C113:D1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Master</vt:lpstr>
      <vt:lpstr>Pregled</vt:lpstr>
      <vt:lpstr>Analitika 2024</vt:lpstr>
      <vt:lpstr>2024</vt:lpstr>
      <vt:lpstr>'Analitika 2024'!Print_Area</vt:lpstr>
      <vt:lpstr>Pregled!Print_Area</vt:lpstr>
      <vt:lpstr>'Analitika 2024'!Print_Titles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owner</cp:lastModifiedBy>
  <cp:lastPrinted>2023-03-28T07:38:04Z</cp:lastPrinted>
  <dcterms:created xsi:type="dcterms:W3CDTF">2023-02-26T18:56:37Z</dcterms:created>
  <dcterms:modified xsi:type="dcterms:W3CDTF">2024-11-29T15:18:03Z</dcterms:modified>
</cp:coreProperties>
</file>