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ragana.nedic\Desktop\DRAGANA NEDIC BACKUP\Desktop\DRAGANA 2026\ANALIZA I IZVJEŠTAJI\JUL 2026\31082026\"/>
    </mc:Choice>
  </mc:AlternateContent>
  <xr:revisionPtr revIDLastSave="0" documentId="13_ncr:1_{1E4CD223-B338-4ADA-9F3A-51980E68A0C4}" xr6:coauthVersionLast="36" xr6:coauthVersionMax="36" xr10:uidLastSave="{00000000-0000-0000-0000-000000000000}"/>
  <workbookProtection workbookAlgorithmName="SHA-512" workbookHashValue="xteHaoUaMVw9sYSD++0JMrY/3kt1Hu1JBpaE84NQadQ/EBxuZYi2DpQnNrh8VeilHQ2icOkJ1JiNL9gmz/foKQ==" workbookSaltValue="+7iWGaV90PEpDhdeb6wsFA==" workbookSpinCount="100000" lockStructure="1"/>
  <bookViews>
    <workbookView xWindow="0" yWindow="0" windowWidth="13800" windowHeight="814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5" sheetId="5" state="hidden" r:id="rId4"/>
    <sheet name="2026" sheetId="1" r:id="rId5"/>
  </sheets>
  <externalReferences>
    <externalReference r:id="rId6"/>
  </externalReferences>
  <definedNames>
    <definedName name="_xlnm.Print_Area" localSheetId="2">'Analitika 2026'!$B$3:$Q$197</definedName>
    <definedName name="_xlnm.Print_Area" localSheetId="1">Pregled!$B$1:$U$38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1" l="1"/>
  <c r="Q10" i="1"/>
  <c r="Q9" i="1"/>
  <c r="Q8" i="1"/>
  <c r="Q7" i="1"/>
  <c r="Q392" i="5" l="1"/>
  <c r="P391" i="5"/>
  <c r="O391" i="5"/>
  <c r="N391" i="5"/>
  <c r="M391" i="5"/>
  <c r="L391" i="5"/>
  <c r="K391" i="5"/>
  <c r="K373" i="5" s="1"/>
  <c r="J391" i="5"/>
  <c r="I391" i="5"/>
  <c r="H391" i="5"/>
  <c r="G391" i="5"/>
  <c r="F391" i="5"/>
  <c r="E391" i="5"/>
  <c r="Q390" i="5"/>
  <c r="Q389" i="5"/>
  <c r="Q388" i="5"/>
  <c r="P387" i="5"/>
  <c r="O387" i="5"/>
  <c r="N387" i="5"/>
  <c r="M387" i="5"/>
  <c r="L387" i="5"/>
  <c r="K387" i="5"/>
  <c r="J387" i="5"/>
  <c r="I387" i="5"/>
  <c r="H387" i="5"/>
  <c r="G387" i="5"/>
  <c r="F387" i="5"/>
  <c r="E387" i="5"/>
  <c r="Q386" i="5"/>
  <c r="Q385" i="5"/>
  <c r="Q384" i="5"/>
  <c r="P383" i="5"/>
  <c r="P373" i="5" s="1"/>
  <c r="O383" i="5"/>
  <c r="N383" i="5"/>
  <c r="M383" i="5"/>
  <c r="L383" i="5"/>
  <c r="K383" i="5"/>
  <c r="J383" i="5"/>
  <c r="I383" i="5"/>
  <c r="H383" i="5"/>
  <c r="H373" i="5" s="1"/>
  <c r="G383" i="5"/>
  <c r="F383" i="5"/>
  <c r="E383" i="5"/>
  <c r="Q382" i="5"/>
  <c r="Q381" i="5"/>
  <c r="Q380" i="5"/>
  <c r="Q379" i="5"/>
  <c r="Q378" i="5"/>
  <c r="P377" i="5"/>
  <c r="O377" i="5"/>
  <c r="O373" i="5" s="1"/>
  <c r="N377" i="5"/>
  <c r="M377" i="5"/>
  <c r="L377" i="5"/>
  <c r="K377" i="5"/>
  <c r="J377" i="5"/>
  <c r="J373" i="5" s="1"/>
  <c r="I377" i="5"/>
  <c r="I373" i="5" s="1"/>
  <c r="H377" i="5"/>
  <c r="G377" i="5"/>
  <c r="F377" i="5"/>
  <c r="E377" i="5"/>
  <c r="Q376" i="5"/>
  <c r="Q375" i="5"/>
  <c r="Q374" i="5"/>
  <c r="M373" i="5"/>
  <c r="F373" i="5"/>
  <c r="E373" i="5"/>
  <c r="Q372" i="5"/>
  <c r="P371" i="5"/>
  <c r="O371" i="5"/>
  <c r="N371" i="5"/>
  <c r="M371" i="5"/>
  <c r="L371" i="5"/>
  <c r="K371" i="5"/>
  <c r="J371" i="5"/>
  <c r="I371" i="5"/>
  <c r="H371" i="5"/>
  <c r="G371" i="5"/>
  <c r="F371" i="5"/>
  <c r="E371" i="5"/>
  <c r="Q370" i="5"/>
  <c r="Q369" i="5"/>
  <c r="Q368" i="5"/>
  <c r="P367" i="5"/>
  <c r="O367" i="5"/>
  <c r="N367" i="5"/>
  <c r="M367" i="5"/>
  <c r="L367" i="5"/>
  <c r="K367" i="5"/>
  <c r="J367" i="5"/>
  <c r="I367" i="5"/>
  <c r="H367" i="5"/>
  <c r="G367" i="5"/>
  <c r="F367" i="5"/>
  <c r="E367" i="5"/>
  <c r="Q366" i="5"/>
  <c r="Q365" i="5"/>
  <c r="Q364" i="5"/>
  <c r="Q363" i="5"/>
  <c r="P362" i="5"/>
  <c r="O362" i="5"/>
  <c r="N362" i="5"/>
  <c r="M362" i="5"/>
  <c r="L362" i="5"/>
  <c r="K362" i="5"/>
  <c r="J362" i="5"/>
  <c r="I362" i="5"/>
  <c r="H362" i="5"/>
  <c r="G362" i="5"/>
  <c r="F362" i="5"/>
  <c r="E362" i="5"/>
  <c r="Q361" i="5"/>
  <c r="Q360" i="5"/>
  <c r="Q359" i="5"/>
  <c r="Q358" i="5"/>
  <c r="P357" i="5"/>
  <c r="O357" i="5"/>
  <c r="N357" i="5"/>
  <c r="M357" i="5"/>
  <c r="L357" i="5"/>
  <c r="K357" i="5"/>
  <c r="J357" i="5"/>
  <c r="J353" i="5" s="1"/>
  <c r="I357" i="5"/>
  <c r="H357" i="5"/>
  <c r="G357" i="5"/>
  <c r="F357" i="5"/>
  <c r="E357" i="5"/>
  <c r="Q356" i="5"/>
  <c r="Q355" i="5"/>
  <c r="P354" i="5"/>
  <c r="P353" i="5" s="1"/>
  <c r="O354" i="5"/>
  <c r="N354" i="5"/>
  <c r="M354" i="5"/>
  <c r="M353" i="5" s="1"/>
  <c r="L354" i="5"/>
  <c r="K354" i="5"/>
  <c r="J354" i="5"/>
  <c r="I354" i="5"/>
  <c r="H354" i="5"/>
  <c r="G354" i="5"/>
  <c r="F354" i="5"/>
  <c r="E354" i="5"/>
  <c r="Q352" i="5"/>
  <c r="P351" i="5"/>
  <c r="O351" i="5"/>
  <c r="N351" i="5"/>
  <c r="M351" i="5"/>
  <c r="L351" i="5"/>
  <c r="K351" i="5"/>
  <c r="J351" i="5"/>
  <c r="I351" i="5"/>
  <c r="H351" i="5"/>
  <c r="G351" i="5"/>
  <c r="F351" i="5"/>
  <c r="Q351" i="5" s="1"/>
  <c r="E351" i="5"/>
  <c r="Q350" i="5"/>
  <c r="P349" i="5"/>
  <c r="P340" i="5" s="1"/>
  <c r="O349" i="5"/>
  <c r="N349" i="5"/>
  <c r="M349" i="5"/>
  <c r="L349" i="5"/>
  <c r="K349" i="5"/>
  <c r="J349" i="5"/>
  <c r="I349" i="5"/>
  <c r="H349" i="5"/>
  <c r="G349" i="5"/>
  <c r="F349" i="5"/>
  <c r="E349" i="5"/>
  <c r="Q348" i="5"/>
  <c r="Q347" i="5"/>
  <c r="Q346" i="5"/>
  <c r="Q345" i="5"/>
  <c r="Q344" i="5"/>
  <c r="P343" i="5"/>
  <c r="O343" i="5"/>
  <c r="N343" i="5"/>
  <c r="M343" i="5"/>
  <c r="L343" i="5"/>
  <c r="K343" i="5"/>
  <c r="J343" i="5"/>
  <c r="I343" i="5"/>
  <c r="H343" i="5"/>
  <c r="G343" i="5"/>
  <c r="F343" i="5"/>
  <c r="E343" i="5"/>
  <c r="Q342" i="5"/>
  <c r="P341" i="5"/>
  <c r="O341" i="5"/>
  <c r="N341" i="5"/>
  <c r="N340" i="5" s="1"/>
  <c r="M341" i="5"/>
  <c r="L341" i="5"/>
  <c r="K341" i="5"/>
  <c r="J341" i="5"/>
  <c r="J340" i="5" s="1"/>
  <c r="I341" i="5"/>
  <c r="I340" i="5" s="1"/>
  <c r="H341" i="5"/>
  <c r="G341" i="5"/>
  <c r="G340" i="5" s="1"/>
  <c r="F341" i="5"/>
  <c r="F340" i="5" s="1"/>
  <c r="E341" i="5"/>
  <c r="M340" i="5"/>
  <c r="K340" i="5"/>
  <c r="H340" i="5"/>
  <c r="Q339" i="5"/>
  <c r="P338" i="5"/>
  <c r="O338" i="5"/>
  <c r="O319" i="5" s="1"/>
  <c r="N338" i="5"/>
  <c r="M338" i="5"/>
  <c r="L338" i="5"/>
  <c r="K338" i="5"/>
  <c r="J338" i="5"/>
  <c r="I338" i="5"/>
  <c r="H338" i="5"/>
  <c r="G338" i="5"/>
  <c r="F338" i="5"/>
  <c r="E338" i="5"/>
  <c r="Q337" i="5"/>
  <c r="P336" i="5"/>
  <c r="O336" i="5"/>
  <c r="N336" i="5"/>
  <c r="M336" i="5"/>
  <c r="L336" i="5"/>
  <c r="K336" i="5"/>
  <c r="K319" i="5" s="1"/>
  <c r="J336" i="5"/>
  <c r="I336" i="5"/>
  <c r="H336" i="5"/>
  <c r="G336" i="5"/>
  <c r="F336" i="5"/>
  <c r="E336" i="5"/>
  <c r="Q335" i="5"/>
  <c r="P334" i="5"/>
  <c r="P319" i="5" s="1"/>
  <c r="O334" i="5"/>
  <c r="N334" i="5"/>
  <c r="M334" i="5"/>
  <c r="L334" i="5"/>
  <c r="K334" i="5"/>
  <c r="J334" i="5"/>
  <c r="I334" i="5"/>
  <c r="H334" i="5"/>
  <c r="H319" i="5" s="1"/>
  <c r="G334" i="5"/>
  <c r="F334" i="5"/>
  <c r="E334" i="5"/>
  <c r="Q333" i="5"/>
  <c r="Q332" i="5"/>
  <c r="Q331" i="5"/>
  <c r="Q330" i="5"/>
  <c r="Q329" i="5"/>
  <c r="Q328" i="5"/>
  <c r="Q327" i="5"/>
  <c r="Q326" i="5"/>
  <c r="Q325" i="5"/>
  <c r="Q324" i="5"/>
  <c r="Q323" i="5"/>
  <c r="Q322" i="5"/>
  <c r="Q321" i="5"/>
  <c r="P320" i="5"/>
  <c r="O320" i="5"/>
  <c r="N320" i="5"/>
  <c r="M320" i="5"/>
  <c r="L320" i="5"/>
  <c r="K320" i="5"/>
  <c r="J320" i="5"/>
  <c r="I320" i="5"/>
  <c r="H320" i="5"/>
  <c r="G320" i="5"/>
  <c r="F320" i="5"/>
  <c r="E320" i="5"/>
  <c r="F319" i="5"/>
  <c r="Q318" i="5"/>
  <c r="P317" i="5"/>
  <c r="O317" i="5"/>
  <c r="O306" i="5" s="1"/>
  <c r="N317" i="5"/>
  <c r="N306" i="5" s="1"/>
  <c r="M317" i="5"/>
  <c r="L317" i="5"/>
  <c r="L306" i="5" s="1"/>
  <c r="K317" i="5"/>
  <c r="K306" i="5" s="1"/>
  <c r="J317" i="5"/>
  <c r="J306" i="5" s="1"/>
  <c r="I317" i="5"/>
  <c r="H317" i="5"/>
  <c r="H306" i="5" s="1"/>
  <c r="G317" i="5"/>
  <c r="G306" i="5" s="1"/>
  <c r="F317" i="5"/>
  <c r="E317" i="5"/>
  <c r="Q316" i="5"/>
  <c r="Q315" i="5"/>
  <c r="Q314" i="5"/>
  <c r="Q313" i="5"/>
  <c r="Q312" i="5"/>
  <c r="Q311" i="5"/>
  <c r="Q310" i="5"/>
  <c r="Q309" i="5"/>
  <c r="Q308" i="5"/>
  <c r="Q307" i="5"/>
  <c r="P306" i="5"/>
  <c r="M306" i="5"/>
  <c r="I306" i="5"/>
  <c r="F306" i="5"/>
  <c r="E306" i="5"/>
  <c r="Q305" i="5"/>
  <c r="P304" i="5"/>
  <c r="O304" i="5"/>
  <c r="N304" i="5"/>
  <c r="M304" i="5"/>
  <c r="L304" i="5"/>
  <c r="K304" i="5"/>
  <c r="K293" i="5" s="1"/>
  <c r="J304" i="5"/>
  <c r="J293" i="5" s="1"/>
  <c r="I304" i="5"/>
  <c r="H304" i="5"/>
  <c r="G304" i="5"/>
  <c r="F304" i="5"/>
  <c r="E304" i="5"/>
  <c r="Q303" i="5"/>
  <c r="Q302" i="5"/>
  <c r="Q301" i="5"/>
  <c r="Q300" i="5"/>
  <c r="Q299" i="5"/>
  <c r="Q298" i="5"/>
  <c r="Q297" i="5"/>
  <c r="Q296" i="5"/>
  <c r="Q295" i="5"/>
  <c r="P294" i="5"/>
  <c r="P293" i="5" s="1"/>
  <c r="O294" i="5"/>
  <c r="N294" i="5"/>
  <c r="N293" i="5" s="1"/>
  <c r="M294" i="5"/>
  <c r="L294" i="5"/>
  <c r="K294" i="5"/>
  <c r="J294" i="5"/>
  <c r="I294" i="5"/>
  <c r="I293" i="5" s="1"/>
  <c r="H294" i="5"/>
  <c r="H293" i="5" s="1"/>
  <c r="G294" i="5"/>
  <c r="F294" i="5"/>
  <c r="F293" i="5" s="1"/>
  <c r="E294" i="5"/>
  <c r="M293" i="5"/>
  <c r="Q292" i="5"/>
  <c r="P291" i="5"/>
  <c r="O291" i="5"/>
  <c r="N291" i="5"/>
  <c r="M291" i="5"/>
  <c r="L291" i="5"/>
  <c r="K291" i="5"/>
  <c r="J291" i="5"/>
  <c r="I291" i="5"/>
  <c r="H291" i="5"/>
  <c r="G291" i="5"/>
  <c r="F291" i="5"/>
  <c r="E291" i="5"/>
  <c r="Q290" i="5"/>
  <c r="Q289" i="5"/>
  <c r="Q288" i="5"/>
  <c r="Q287" i="5"/>
  <c r="Q286" i="5"/>
  <c r="Q285" i="5"/>
  <c r="Q284" i="5"/>
  <c r="P283" i="5"/>
  <c r="O283" i="5"/>
  <c r="N283" i="5"/>
  <c r="M283" i="5"/>
  <c r="L283" i="5"/>
  <c r="K283" i="5"/>
  <c r="J283" i="5"/>
  <c r="I283" i="5"/>
  <c r="H283" i="5"/>
  <c r="G283" i="5"/>
  <c r="F283" i="5"/>
  <c r="E283" i="5"/>
  <c r="Q282" i="5"/>
  <c r="Q281" i="5"/>
  <c r="Q280" i="5"/>
  <c r="Q279" i="5"/>
  <c r="P278" i="5"/>
  <c r="O278" i="5"/>
  <c r="N278" i="5"/>
  <c r="M278" i="5"/>
  <c r="L278" i="5"/>
  <c r="K278" i="5"/>
  <c r="K251" i="5" s="1"/>
  <c r="J278" i="5"/>
  <c r="I278" i="5"/>
  <c r="H278" i="5"/>
  <c r="G278" i="5"/>
  <c r="F278" i="5"/>
  <c r="E278" i="5"/>
  <c r="Q277" i="5"/>
  <c r="P276" i="5"/>
  <c r="O276" i="5"/>
  <c r="N276" i="5"/>
  <c r="M276" i="5"/>
  <c r="L276" i="5"/>
  <c r="K276" i="5"/>
  <c r="J276" i="5"/>
  <c r="I276" i="5"/>
  <c r="H276" i="5"/>
  <c r="G276" i="5"/>
  <c r="F276" i="5"/>
  <c r="E276" i="5"/>
  <c r="Q275" i="5"/>
  <c r="Q274" i="5"/>
  <c r="Q273" i="5"/>
  <c r="Q272" i="5"/>
  <c r="Q271" i="5"/>
  <c r="P270" i="5"/>
  <c r="O270" i="5"/>
  <c r="N270" i="5"/>
  <c r="M270" i="5"/>
  <c r="L270" i="5"/>
  <c r="K270" i="5"/>
  <c r="J270" i="5"/>
  <c r="I270" i="5"/>
  <c r="H270" i="5"/>
  <c r="G270" i="5"/>
  <c r="F270" i="5"/>
  <c r="E270" i="5"/>
  <c r="Q269" i="5"/>
  <c r="Q268" i="5"/>
  <c r="Q267" i="5"/>
  <c r="P266" i="5"/>
  <c r="O266" i="5"/>
  <c r="N266" i="5"/>
  <c r="M266" i="5"/>
  <c r="L266" i="5"/>
  <c r="K266" i="5"/>
  <c r="J266" i="5"/>
  <c r="I266" i="5"/>
  <c r="H266" i="5"/>
  <c r="G266" i="5"/>
  <c r="F266" i="5"/>
  <c r="E266" i="5"/>
  <c r="Q265" i="5"/>
  <c r="Q264" i="5"/>
  <c r="Q263" i="5"/>
  <c r="Q262" i="5"/>
  <c r="Q261" i="5"/>
  <c r="Q260" i="5"/>
  <c r="P259" i="5"/>
  <c r="O259" i="5"/>
  <c r="N259" i="5"/>
  <c r="M259" i="5"/>
  <c r="L259" i="5"/>
  <c r="K259" i="5"/>
  <c r="J259" i="5"/>
  <c r="I259" i="5"/>
  <c r="H259" i="5"/>
  <c r="G259" i="5"/>
  <c r="F259" i="5"/>
  <c r="E259" i="5"/>
  <c r="Q258" i="5"/>
  <c r="Q257" i="5"/>
  <c r="Q256" i="5"/>
  <c r="P255" i="5"/>
  <c r="O255" i="5"/>
  <c r="N255" i="5"/>
  <c r="M255" i="5"/>
  <c r="L255" i="5"/>
  <c r="K255" i="5"/>
  <c r="J255" i="5"/>
  <c r="I255" i="5"/>
  <c r="H255" i="5"/>
  <c r="G255" i="5"/>
  <c r="F255" i="5"/>
  <c r="E255" i="5"/>
  <c r="Q254" i="5"/>
  <c r="Q253" i="5"/>
  <c r="P252" i="5"/>
  <c r="O252" i="5"/>
  <c r="N252" i="5"/>
  <c r="N251" i="5" s="1"/>
  <c r="M252" i="5"/>
  <c r="L252" i="5"/>
  <c r="K252" i="5"/>
  <c r="J252" i="5"/>
  <c r="I252" i="5"/>
  <c r="H252" i="5"/>
  <c r="G252" i="5"/>
  <c r="F252" i="5"/>
  <c r="E252" i="5"/>
  <c r="Q250" i="5"/>
  <c r="P249" i="5"/>
  <c r="O249" i="5"/>
  <c r="N249" i="5"/>
  <c r="M249" i="5"/>
  <c r="L249" i="5"/>
  <c r="K249" i="5"/>
  <c r="J249" i="5"/>
  <c r="I249" i="5"/>
  <c r="H249" i="5"/>
  <c r="G249" i="5"/>
  <c r="F249" i="5"/>
  <c r="E249" i="5"/>
  <c r="Q248" i="5"/>
  <c r="Q247" i="5"/>
  <c r="Q246" i="5"/>
  <c r="P245" i="5"/>
  <c r="O245" i="5"/>
  <c r="N245" i="5"/>
  <c r="M245" i="5"/>
  <c r="M238" i="5" s="1"/>
  <c r="L245" i="5"/>
  <c r="K245" i="5"/>
  <c r="J245" i="5"/>
  <c r="I245" i="5"/>
  <c r="H245" i="5"/>
  <c r="G245" i="5"/>
  <c r="F245" i="5"/>
  <c r="E245" i="5"/>
  <c r="E238" i="5" s="1"/>
  <c r="Q244" i="5"/>
  <c r="P243" i="5"/>
  <c r="O243" i="5"/>
  <c r="N243" i="5"/>
  <c r="M243" i="5"/>
  <c r="L243" i="5"/>
  <c r="K243" i="5"/>
  <c r="J243" i="5"/>
  <c r="I243" i="5"/>
  <c r="H243" i="5"/>
  <c r="G243" i="5"/>
  <c r="F243" i="5"/>
  <c r="E243" i="5"/>
  <c r="Q242" i="5"/>
  <c r="Q241" i="5"/>
  <c r="Q240" i="5"/>
  <c r="P239" i="5"/>
  <c r="O239" i="5"/>
  <c r="O238" i="5" s="1"/>
  <c r="N239" i="5"/>
  <c r="M239" i="5"/>
  <c r="L239" i="5"/>
  <c r="K239" i="5"/>
  <c r="J239" i="5"/>
  <c r="J238" i="5" s="1"/>
  <c r="I239" i="5"/>
  <c r="I238" i="5" s="1"/>
  <c r="H239" i="5"/>
  <c r="G239" i="5"/>
  <c r="F239" i="5"/>
  <c r="E239" i="5"/>
  <c r="L238" i="5"/>
  <c r="K238" i="5"/>
  <c r="Q237" i="5"/>
  <c r="P236" i="5"/>
  <c r="O236" i="5"/>
  <c r="N236" i="5"/>
  <c r="M236" i="5"/>
  <c r="M227" i="5" s="1"/>
  <c r="L236" i="5"/>
  <c r="K236" i="5"/>
  <c r="K227" i="5" s="1"/>
  <c r="J236" i="5"/>
  <c r="J227" i="5" s="1"/>
  <c r="I236" i="5"/>
  <c r="H236" i="5"/>
  <c r="G236" i="5"/>
  <c r="F236" i="5"/>
  <c r="E236" i="5"/>
  <c r="Q235" i="5"/>
  <c r="Q234" i="5"/>
  <c r="Q233" i="5"/>
  <c r="Q232" i="5"/>
  <c r="Q231" i="5"/>
  <c r="Q230" i="5"/>
  <c r="Q229" i="5"/>
  <c r="P228" i="5"/>
  <c r="P227" i="5" s="1"/>
  <c r="O228" i="5"/>
  <c r="N228" i="5"/>
  <c r="M228" i="5"/>
  <c r="L228" i="5"/>
  <c r="L227" i="5" s="1"/>
  <c r="K228" i="5"/>
  <c r="J228" i="5"/>
  <c r="I228" i="5"/>
  <c r="H228" i="5"/>
  <c r="H227" i="5" s="1"/>
  <c r="G228" i="5"/>
  <c r="G227" i="5" s="1"/>
  <c r="F228" i="5"/>
  <c r="E228" i="5"/>
  <c r="O227" i="5"/>
  <c r="E227" i="5"/>
  <c r="Q226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Q224" i="5"/>
  <c r="P223" i="5"/>
  <c r="O223" i="5"/>
  <c r="N223" i="5"/>
  <c r="M223" i="5"/>
  <c r="L223" i="5"/>
  <c r="K223" i="5"/>
  <c r="J223" i="5"/>
  <c r="I223" i="5"/>
  <c r="H223" i="5"/>
  <c r="G223" i="5"/>
  <c r="Q223" i="5" s="1"/>
  <c r="F223" i="5"/>
  <c r="E223" i="5"/>
  <c r="Q222" i="5"/>
  <c r="P221" i="5"/>
  <c r="O221" i="5"/>
  <c r="N221" i="5"/>
  <c r="M221" i="5"/>
  <c r="L221" i="5"/>
  <c r="K221" i="5"/>
  <c r="J221" i="5"/>
  <c r="I221" i="5"/>
  <c r="H221" i="5"/>
  <c r="G221" i="5"/>
  <c r="F221" i="5"/>
  <c r="E221" i="5"/>
  <c r="Q220" i="5"/>
  <c r="P219" i="5"/>
  <c r="O219" i="5"/>
  <c r="N219" i="5"/>
  <c r="M219" i="5"/>
  <c r="L219" i="5"/>
  <c r="K219" i="5"/>
  <c r="J219" i="5"/>
  <c r="I219" i="5"/>
  <c r="H219" i="5"/>
  <c r="G219" i="5"/>
  <c r="F219" i="5"/>
  <c r="E219" i="5"/>
  <c r="Q218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Q216" i="5"/>
  <c r="Q215" i="5"/>
  <c r="Q214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E205" i="5" s="1"/>
  <c r="Q212" i="5"/>
  <c r="Q211" i="5"/>
  <c r="P210" i="5"/>
  <c r="O210" i="5"/>
  <c r="N210" i="5"/>
  <c r="M210" i="5"/>
  <c r="L210" i="5"/>
  <c r="K210" i="5"/>
  <c r="J210" i="5"/>
  <c r="I210" i="5"/>
  <c r="H210" i="5"/>
  <c r="G210" i="5"/>
  <c r="F210" i="5"/>
  <c r="E210" i="5"/>
  <c r="Q209" i="5"/>
  <c r="Q208" i="5"/>
  <c r="Q207" i="5"/>
  <c r="P206" i="5"/>
  <c r="O206" i="5"/>
  <c r="N206" i="5"/>
  <c r="M206" i="5"/>
  <c r="M205" i="5" s="1"/>
  <c r="L206" i="5"/>
  <c r="K206" i="5"/>
  <c r="J206" i="5"/>
  <c r="J205" i="5" s="1"/>
  <c r="I206" i="5"/>
  <c r="H206" i="5"/>
  <c r="G206" i="5"/>
  <c r="F206" i="5"/>
  <c r="E206" i="5"/>
  <c r="Q252" i="5" l="1"/>
  <c r="O205" i="5"/>
  <c r="Q221" i="5"/>
  <c r="Q245" i="5"/>
  <c r="H251" i="5"/>
  <c r="L293" i="5"/>
  <c r="Q336" i="5"/>
  <c r="Q343" i="5"/>
  <c r="I353" i="5"/>
  <c r="K353" i="5"/>
  <c r="Q249" i="5"/>
  <c r="Q210" i="5"/>
  <c r="L205" i="5"/>
  <c r="E293" i="5"/>
  <c r="L319" i="5"/>
  <c r="I319" i="5"/>
  <c r="L340" i="5"/>
  <c r="L353" i="5"/>
  <c r="Q236" i="5"/>
  <c r="I251" i="5"/>
  <c r="P251" i="5"/>
  <c r="F205" i="5"/>
  <c r="Q205" i="5" s="1"/>
  <c r="N205" i="5"/>
  <c r="I227" i="5"/>
  <c r="Q243" i="5"/>
  <c r="G251" i="5"/>
  <c r="J251" i="5"/>
  <c r="J204" i="5" s="1"/>
  <c r="L251" i="5"/>
  <c r="Q278" i="5"/>
  <c r="J319" i="5"/>
  <c r="E353" i="5"/>
  <c r="Q377" i="5"/>
  <c r="L373" i="5"/>
  <c r="G205" i="5"/>
  <c r="F238" i="5"/>
  <c r="N238" i="5"/>
  <c r="Q283" i="5"/>
  <c r="Q304" i="5"/>
  <c r="O293" i="5"/>
  <c r="N319" i="5"/>
  <c r="Q362" i="5"/>
  <c r="Q371" i="5"/>
  <c r="Q391" i="5"/>
  <c r="P205" i="5"/>
  <c r="P204" i="5" s="1"/>
  <c r="K205" i="5"/>
  <c r="K204" i="5" s="1"/>
  <c r="F227" i="5"/>
  <c r="Q227" i="5" s="1"/>
  <c r="N227" i="5"/>
  <c r="N204" i="5" s="1"/>
  <c r="G238" i="5"/>
  <c r="Q270" i="5"/>
  <c r="Q320" i="5"/>
  <c r="O340" i="5"/>
  <c r="O353" i="5"/>
  <c r="Q367" i="5"/>
  <c r="N373" i="5"/>
  <c r="Q387" i="5"/>
  <c r="H205" i="5"/>
  <c r="I205" i="5"/>
  <c r="Q217" i="5"/>
  <c r="H238" i="5"/>
  <c r="H204" i="5" s="1"/>
  <c r="P238" i="5"/>
  <c r="M251" i="5"/>
  <c r="M204" i="5" s="1"/>
  <c r="O251" i="5"/>
  <c r="O204" i="5" s="1"/>
  <c r="F251" i="5"/>
  <c r="Q291" i="5"/>
  <c r="Q334" i="5"/>
  <c r="M319" i="5"/>
  <c r="F353" i="5"/>
  <c r="N353" i="5"/>
  <c r="H353" i="5"/>
  <c r="Q383" i="5"/>
  <c r="Q293" i="5"/>
  <c r="I204" i="5"/>
  <c r="Q238" i="5"/>
  <c r="Q306" i="5"/>
  <c r="Q225" i="5"/>
  <c r="G293" i="5"/>
  <c r="E319" i="5"/>
  <c r="G353" i="5"/>
  <c r="Q353" i="5" s="1"/>
  <c r="Q213" i="5"/>
  <c r="G319" i="5"/>
  <c r="E340" i="5"/>
  <c r="Q357" i="5"/>
  <c r="G373" i="5"/>
  <c r="Q206" i="5"/>
  <c r="Q239" i="5"/>
  <c r="E251" i="5"/>
  <c r="Q266" i="5"/>
  <c r="Q294" i="5"/>
  <c r="Q354" i="5"/>
  <c r="Q317" i="5"/>
  <c r="Q228" i="5"/>
  <c r="Q219" i="5"/>
  <c r="Q255" i="5"/>
  <c r="Q259" i="5"/>
  <c r="Q276" i="5"/>
  <c r="Q338" i="5"/>
  <c r="Q341" i="5"/>
  <c r="Q349" i="5"/>
  <c r="L204" i="5" l="1"/>
  <c r="E204" i="5"/>
  <c r="Q373" i="5"/>
  <c r="F204" i="5"/>
  <c r="G204" i="5"/>
  <c r="Q340" i="5"/>
  <c r="Q319" i="5"/>
  <c r="Q251" i="5"/>
  <c r="Q204" i="5" l="1"/>
  <c r="Q391" i="1" l="1"/>
  <c r="Q383" i="1"/>
  <c r="Q367" i="1"/>
  <c r="Q357" i="1"/>
  <c r="Q351" i="1"/>
  <c r="Q349" i="1"/>
  <c r="Q334" i="1"/>
  <c r="Q320" i="1"/>
  <c r="Q317" i="1"/>
  <c r="Q304" i="1"/>
  <c r="Q294" i="1"/>
  <c r="Q283" i="1"/>
  <c r="Q278" i="1"/>
  <c r="Q270" i="1"/>
  <c r="Q266" i="1"/>
  <c r="Q243" i="1"/>
  <c r="Q228" i="1"/>
  <c r="Q223" i="1"/>
  <c r="Q392" i="1"/>
  <c r="Q390" i="1"/>
  <c r="Q389" i="1"/>
  <c r="Q388" i="1"/>
  <c r="Q386" i="1"/>
  <c r="Q385" i="1"/>
  <c r="Q384" i="1"/>
  <c r="Q382" i="1"/>
  <c r="Q381" i="1"/>
  <c r="Q380" i="1"/>
  <c r="Q379" i="1"/>
  <c r="Q378" i="1"/>
  <c r="Q377" i="1"/>
  <c r="Q376" i="1"/>
  <c r="Q375" i="1"/>
  <c r="Q374" i="1"/>
  <c r="Q372" i="1"/>
  <c r="Q370" i="1"/>
  <c r="Q369" i="1"/>
  <c r="Q368" i="1"/>
  <c r="Q366" i="1"/>
  <c r="Q365" i="1"/>
  <c r="Q364" i="1"/>
  <c r="Q363" i="1"/>
  <c r="Q361" i="1"/>
  <c r="Q360" i="1"/>
  <c r="Q359" i="1"/>
  <c r="Q358" i="1"/>
  <c r="Q356" i="1"/>
  <c r="Q355" i="1"/>
  <c r="Q352" i="1"/>
  <c r="Q350" i="1"/>
  <c r="Q348" i="1"/>
  <c r="Q347" i="1"/>
  <c r="Q346" i="1"/>
  <c r="Q345" i="1"/>
  <c r="Q344" i="1"/>
  <c r="Q342" i="1"/>
  <c r="Q339" i="1"/>
  <c r="Q337" i="1"/>
  <c r="Q335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18" i="1"/>
  <c r="Q316" i="1"/>
  <c r="Q315" i="1"/>
  <c r="Q314" i="1"/>
  <c r="Q313" i="1"/>
  <c r="Q312" i="1"/>
  <c r="Q311" i="1"/>
  <c r="Q310" i="1"/>
  <c r="Q309" i="1"/>
  <c r="Q308" i="1"/>
  <c r="Q307" i="1"/>
  <c r="Q305" i="1"/>
  <c r="Q303" i="1"/>
  <c r="Q302" i="1"/>
  <c r="Q301" i="1"/>
  <c r="Q300" i="1"/>
  <c r="Q299" i="1"/>
  <c r="Q298" i="1"/>
  <c r="Q297" i="1"/>
  <c r="Q296" i="1"/>
  <c r="Q295" i="1"/>
  <c r="Q292" i="1"/>
  <c r="Q290" i="1"/>
  <c r="Q289" i="1"/>
  <c r="Q288" i="1"/>
  <c r="Q287" i="1"/>
  <c r="Q286" i="1"/>
  <c r="Q285" i="1"/>
  <c r="Q284" i="1"/>
  <c r="Q282" i="1"/>
  <c r="Q281" i="1"/>
  <c r="Q280" i="1"/>
  <c r="Q279" i="1"/>
  <c r="Q277" i="1"/>
  <c r="Q275" i="1"/>
  <c r="Q274" i="1"/>
  <c r="Q273" i="1"/>
  <c r="Q272" i="1"/>
  <c r="Q271" i="1"/>
  <c r="Q269" i="1"/>
  <c r="Q268" i="1"/>
  <c r="Q267" i="1"/>
  <c r="Q265" i="1"/>
  <c r="Q264" i="1"/>
  <c r="Q263" i="1"/>
  <c r="Q262" i="1"/>
  <c r="Q261" i="1"/>
  <c r="Q260" i="1"/>
  <c r="Q258" i="1"/>
  <c r="Q257" i="1"/>
  <c r="Q256" i="1"/>
  <c r="Q254" i="1"/>
  <c r="Q253" i="1"/>
  <c r="Q250" i="1"/>
  <c r="Q248" i="1"/>
  <c r="Q247" i="1"/>
  <c r="Q246" i="1"/>
  <c r="Q244" i="1"/>
  <c r="Q242" i="1"/>
  <c r="Q241" i="1"/>
  <c r="Q240" i="1"/>
  <c r="Q237" i="1"/>
  <c r="Q235" i="1"/>
  <c r="Q234" i="1"/>
  <c r="Q233" i="1"/>
  <c r="Q232" i="1"/>
  <c r="Q231" i="1"/>
  <c r="Q230" i="1"/>
  <c r="Q229" i="1"/>
  <c r="Q226" i="1"/>
  <c r="Q224" i="1"/>
  <c r="Q222" i="1"/>
  <c r="Q220" i="1"/>
  <c r="Q218" i="1"/>
  <c r="Q216" i="1"/>
  <c r="Q215" i="1"/>
  <c r="Q214" i="1"/>
  <c r="Q212" i="1"/>
  <c r="Q211" i="1"/>
  <c r="Q209" i="1"/>
  <c r="Q208" i="1"/>
  <c r="Q207" i="1"/>
  <c r="Q387" i="1" l="1"/>
  <c r="Q371" i="1"/>
  <c r="Q362" i="1"/>
  <c r="Q354" i="1"/>
  <c r="Q343" i="1"/>
  <c r="Q341" i="1"/>
  <c r="Q338" i="1"/>
  <c r="Q336" i="1"/>
  <c r="Q293" i="1"/>
  <c r="Q291" i="1"/>
  <c r="Q276" i="1"/>
  <c r="Q259" i="1"/>
  <c r="Q255" i="1"/>
  <c r="Q252" i="1"/>
  <c r="Q249" i="1"/>
  <c r="Q245" i="1"/>
  <c r="Q239" i="1"/>
  <c r="Q225" i="1"/>
  <c r="Q221" i="1"/>
  <c r="Q219" i="1"/>
  <c r="Q217" i="1"/>
  <c r="Q213" i="1"/>
  <c r="Q210" i="1"/>
  <c r="Q206" i="1"/>
  <c r="Q373" i="1"/>
  <c r="Q306" i="1"/>
  <c r="Q23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340" i="1" l="1"/>
  <c r="Q319" i="1"/>
  <c r="Q251" i="1"/>
  <c r="Q238" i="1"/>
  <c r="Q227" i="1"/>
  <c r="Q205" i="1"/>
  <c r="Q353" i="1"/>
  <c r="C6" i="4"/>
  <c r="F9" i="4"/>
  <c r="F15" i="4" s="1"/>
  <c r="D4" i="4"/>
  <c r="U387" i="5" l="1"/>
  <c r="U378" i="5"/>
  <c r="U368" i="5"/>
  <c r="U359" i="5"/>
  <c r="U339" i="5"/>
  <c r="U330" i="5"/>
  <c r="U325" i="5"/>
  <c r="U301" i="5"/>
  <c r="U296" i="5"/>
  <c r="U292" i="5"/>
  <c r="U273" i="5"/>
  <c r="U264" i="5"/>
  <c r="U254" i="5"/>
  <c r="U250" i="5"/>
  <c r="U214" i="5"/>
  <c r="U391" i="5"/>
  <c r="U373" i="5"/>
  <c r="U372" i="5"/>
  <c r="U363" i="5"/>
  <c r="U354" i="5"/>
  <c r="U350" i="5"/>
  <c r="U345" i="5"/>
  <c r="U334" i="5"/>
  <c r="U316" i="5"/>
  <c r="U311" i="5"/>
  <c r="U306" i="5"/>
  <c r="U305" i="5"/>
  <c r="U287" i="5"/>
  <c r="U282" i="5"/>
  <c r="U268" i="5"/>
  <c r="U245" i="5"/>
  <c r="U241" i="5"/>
  <c r="U235" i="5"/>
  <c r="U230" i="5"/>
  <c r="U218" i="5"/>
  <c r="U191" i="5"/>
  <c r="U186" i="5"/>
  <c r="U181" i="5"/>
  <c r="U176" i="5"/>
  <c r="U171" i="5"/>
  <c r="U166" i="5"/>
  <c r="U161" i="5"/>
  <c r="U156" i="5"/>
  <c r="U151" i="5"/>
  <c r="U146" i="5"/>
  <c r="U141" i="5"/>
  <c r="U136" i="5"/>
  <c r="U390" i="5"/>
  <c r="U381" i="5"/>
  <c r="U357" i="5"/>
  <c r="U337" i="5"/>
  <c r="U333" i="5"/>
  <c r="U328" i="5"/>
  <c r="U323" i="5"/>
  <c r="U299" i="5"/>
  <c r="U294" i="5"/>
  <c r="U271" i="5"/>
  <c r="U262" i="5"/>
  <c r="U257" i="5"/>
  <c r="U252" i="5"/>
  <c r="U244" i="5"/>
  <c r="U221" i="5"/>
  <c r="U208" i="5"/>
  <c r="U385" i="5"/>
  <c r="U376" i="5"/>
  <c r="U366" i="5"/>
  <c r="U348" i="5"/>
  <c r="U343" i="5"/>
  <c r="U314" i="5"/>
  <c r="U309" i="5"/>
  <c r="U290" i="5"/>
  <c r="U285" i="5"/>
  <c r="U280" i="5"/>
  <c r="U266" i="5"/>
  <c r="U248" i="5"/>
  <c r="U239" i="5"/>
  <c r="U233" i="5"/>
  <c r="U212" i="5"/>
  <c r="U194" i="5"/>
  <c r="U189" i="5"/>
  <c r="U184" i="5"/>
  <c r="U179" i="5"/>
  <c r="U174" i="5"/>
  <c r="U169" i="5"/>
  <c r="U164" i="5"/>
  <c r="U159" i="5"/>
  <c r="U154" i="5"/>
  <c r="U149" i="5"/>
  <c r="U144" i="5"/>
  <c r="U139" i="5"/>
  <c r="U134" i="5"/>
  <c r="U129" i="5"/>
  <c r="U124" i="5"/>
  <c r="U119" i="5"/>
  <c r="U114" i="5"/>
  <c r="U109" i="5"/>
  <c r="U104" i="5"/>
  <c r="U99" i="5"/>
  <c r="U94" i="5"/>
  <c r="U89" i="5"/>
  <c r="U84" i="5"/>
  <c r="U79" i="5"/>
  <c r="U74" i="5"/>
  <c r="U69" i="5"/>
  <c r="U64" i="5"/>
  <c r="U59" i="5"/>
  <c r="U54" i="5"/>
  <c r="U49" i="5"/>
  <c r="U44" i="5"/>
  <c r="U39" i="5"/>
  <c r="U34" i="5"/>
  <c r="U29" i="5"/>
  <c r="U384" i="5"/>
  <c r="U375" i="5"/>
  <c r="U365" i="5"/>
  <c r="U356" i="5"/>
  <c r="U347" i="5"/>
  <c r="U313" i="5"/>
  <c r="U308" i="5"/>
  <c r="U289" i="5"/>
  <c r="U284" i="5"/>
  <c r="U279" i="5"/>
  <c r="U247" i="5"/>
  <c r="U232" i="5"/>
  <c r="U227" i="5"/>
  <c r="U224" i="5"/>
  <c r="U220" i="5"/>
  <c r="U211" i="5"/>
  <c r="U193" i="5"/>
  <c r="U188" i="5"/>
  <c r="U183" i="5"/>
  <c r="U178" i="5"/>
  <c r="U173" i="5"/>
  <c r="U168" i="5"/>
  <c r="U163" i="5"/>
  <c r="U158" i="5"/>
  <c r="U153" i="5"/>
  <c r="U148" i="5"/>
  <c r="U143" i="5"/>
  <c r="U138" i="5"/>
  <c r="U133" i="5"/>
  <c r="U128" i="5"/>
  <c r="U123" i="5"/>
  <c r="U118" i="5"/>
  <c r="U113" i="5"/>
  <c r="U108" i="5"/>
  <c r="U103" i="5"/>
  <c r="U98" i="5"/>
  <c r="U93" i="5"/>
  <c r="U88" i="5"/>
  <c r="U83" i="5"/>
  <c r="U78" i="5"/>
  <c r="U73" i="5"/>
  <c r="U68" i="5"/>
  <c r="U63" i="5"/>
  <c r="U58" i="5"/>
  <c r="U53" i="5"/>
  <c r="U48" i="5"/>
  <c r="U43" i="5"/>
  <c r="U38" i="5"/>
  <c r="U33" i="5"/>
  <c r="U28" i="5"/>
  <c r="U23" i="5"/>
  <c r="U18" i="5"/>
  <c r="U13" i="5"/>
  <c r="U8" i="5"/>
  <c r="U388" i="5"/>
  <c r="U379" i="5"/>
  <c r="U369" i="5"/>
  <c r="U360" i="5"/>
  <c r="U351" i="5"/>
  <c r="U342" i="5"/>
  <c r="U331" i="5"/>
  <c r="U326" i="5"/>
  <c r="U321" i="5"/>
  <c r="U317" i="5"/>
  <c r="U302" i="5"/>
  <c r="U297" i="5"/>
  <c r="U274" i="5"/>
  <c r="U265" i="5"/>
  <c r="U260" i="5"/>
  <c r="U238" i="5"/>
  <c r="U236" i="5"/>
  <c r="U215" i="5"/>
  <c r="U206" i="5"/>
  <c r="U392" i="5"/>
  <c r="U383" i="5"/>
  <c r="U374" i="5"/>
  <c r="U364" i="5"/>
  <c r="U355" i="5"/>
  <c r="U346" i="5"/>
  <c r="U335" i="5"/>
  <c r="U312" i="5"/>
  <c r="U307" i="5"/>
  <c r="U288" i="5"/>
  <c r="U278" i="5"/>
  <c r="U269" i="5"/>
  <c r="U370" i="5"/>
  <c r="U281" i="5"/>
  <c r="U275" i="5"/>
  <c r="U226" i="5"/>
  <c r="U195" i="5"/>
  <c r="U152" i="5"/>
  <c r="U145" i="5"/>
  <c r="U131" i="5"/>
  <c r="U125" i="5"/>
  <c r="U112" i="5"/>
  <c r="U106" i="5"/>
  <c r="U100" i="5"/>
  <c r="U87" i="5"/>
  <c r="U81" i="5"/>
  <c r="U75" i="5"/>
  <c r="U62" i="5"/>
  <c r="U56" i="5"/>
  <c r="U50" i="5"/>
  <c r="U37" i="5"/>
  <c r="U31" i="5"/>
  <c r="U25" i="5"/>
  <c r="U14" i="5"/>
  <c r="U377" i="5"/>
  <c r="U362" i="5"/>
  <c r="U300" i="5"/>
  <c r="U261" i="5"/>
  <c r="U229" i="5"/>
  <c r="U209" i="5"/>
  <c r="U187" i="5"/>
  <c r="U180" i="5"/>
  <c r="U137" i="5"/>
  <c r="U19" i="5"/>
  <c r="U267" i="5"/>
  <c r="U165" i="5"/>
  <c r="U382" i="5"/>
  <c r="U367" i="5"/>
  <c r="U361" i="5"/>
  <c r="U304" i="5"/>
  <c r="U298" i="5"/>
  <c r="U272" i="5"/>
  <c r="U253" i="5"/>
  <c r="U234" i="5"/>
  <c r="U207" i="5"/>
  <c r="U192" i="5"/>
  <c r="U185" i="5"/>
  <c r="U142" i="5"/>
  <c r="U135" i="5"/>
  <c r="U122" i="5"/>
  <c r="U116" i="5"/>
  <c r="U110" i="5"/>
  <c r="U97" i="5"/>
  <c r="U91" i="5"/>
  <c r="U85" i="5"/>
  <c r="U72" i="5"/>
  <c r="U66" i="5"/>
  <c r="U60" i="5"/>
  <c r="U47" i="5"/>
  <c r="U41" i="5"/>
  <c r="U35" i="5"/>
  <c r="U17" i="5"/>
  <c r="U332" i="5"/>
  <c r="U242" i="5"/>
  <c r="U223" i="5"/>
  <c r="U177" i="5"/>
  <c r="U170" i="5"/>
  <c r="U22" i="5"/>
  <c r="U11" i="5"/>
  <c r="U324" i="5"/>
  <c r="U291" i="5"/>
  <c r="U277" i="5"/>
  <c r="U258" i="5"/>
  <c r="U217" i="5"/>
  <c r="U162" i="5"/>
  <c r="U155" i="5"/>
  <c r="U127" i="5"/>
  <c r="U121" i="5"/>
  <c r="U115" i="5"/>
  <c r="U102" i="5"/>
  <c r="U96" i="5"/>
  <c r="U90" i="5"/>
  <c r="U77" i="5"/>
  <c r="U71" i="5"/>
  <c r="U65" i="5"/>
  <c r="U52" i="5"/>
  <c r="U46" i="5"/>
  <c r="U40" i="5"/>
  <c r="U27" i="5"/>
  <c r="U16" i="5"/>
  <c r="U380" i="5"/>
  <c r="U371" i="5"/>
  <c r="U303" i="5"/>
  <c r="U270" i="5"/>
  <c r="U246" i="5"/>
  <c r="U190" i="5"/>
  <c r="U147" i="5"/>
  <c r="U140" i="5"/>
  <c r="U21" i="5"/>
  <c r="U10" i="5"/>
  <c r="U386" i="5"/>
  <c r="U358" i="5"/>
  <c r="U352" i="5"/>
  <c r="U336" i="5"/>
  <c r="U318" i="5"/>
  <c r="U295" i="5"/>
  <c r="U263" i="5"/>
  <c r="U240" i="5"/>
  <c r="U231" i="5"/>
  <c r="U222" i="5"/>
  <c r="U210" i="5"/>
  <c r="U182" i="5"/>
  <c r="U175" i="5"/>
  <c r="U132" i="5"/>
  <c r="U126" i="5"/>
  <c r="U120" i="5"/>
  <c r="U107" i="5"/>
  <c r="U101" i="5"/>
  <c r="U95" i="5"/>
  <c r="U82" i="5"/>
  <c r="U76" i="5"/>
  <c r="U70" i="5"/>
  <c r="U57" i="5"/>
  <c r="U51" i="5"/>
  <c r="U45" i="5"/>
  <c r="U32" i="5"/>
  <c r="U26" i="5"/>
  <c r="U15" i="5"/>
  <c r="U344" i="5"/>
  <c r="U329" i="5"/>
  <c r="U322" i="5"/>
  <c r="U310" i="5"/>
  <c r="U256" i="5"/>
  <c r="U237" i="5"/>
  <c r="U216" i="5"/>
  <c r="U167" i="5"/>
  <c r="U160" i="5"/>
  <c r="U20" i="5"/>
  <c r="U9" i="5"/>
  <c r="U327" i="5"/>
  <c r="U249" i="5"/>
  <c r="U243" i="5"/>
  <c r="U172" i="5"/>
  <c r="U130" i="5"/>
  <c r="U117" i="5"/>
  <c r="U111" i="5"/>
  <c r="U105" i="5"/>
  <c r="U86" i="5"/>
  <c r="U80" i="5"/>
  <c r="U67" i="5"/>
  <c r="U55" i="5"/>
  <c r="U42" i="5"/>
  <c r="U36" i="5"/>
  <c r="U92" i="5"/>
  <c r="U315" i="5"/>
  <c r="U157" i="5"/>
  <c r="U389" i="5"/>
  <c r="U30" i="5"/>
  <c r="U12" i="5"/>
  <c r="U286" i="5"/>
  <c r="U213" i="5"/>
  <c r="U150" i="5"/>
  <c r="U61" i="5"/>
  <c r="U24" i="5"/>
  <c r="U225" i="5"/>
  <c r="U283" i="5"/>
  <c r="U255" i="5"/>
  <c r="U293" i="5"/>
  <c r="U228" i="5"/>
  <c r="U276" i="5"/>
  <c r="U338" i="5"/>
  <c r="U349" i="5"/>
  <c r="U259" i="5"/>
  <c r="U320" i="5"/>
  <c r="U341" i="5"/>
  <c r="U219" i="5"/>
  <c r="U353" i="5"/>
  <c r="U205" i="5"/>
  <c r="U340" i="5"/>
  <c r="U319" i="5"/>
  <c r="U251" i="5"/>
  <c r="Q204" i="1"/>
  <c r="L4" i="3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U204" i="5" l="1"/>
  <c r="U7" i="5"/>
  <c r="G20" i="3"/>
  <c r="E8" i="3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<sst xmlns="http://schemas.openxmlformats.org/spreadsheetml/2006/main" count="2027" uniqueCount="367">
  <si>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</si>
  <si>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</si>
  <si>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</si>
  <si>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</si>
  <si>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</si>
  <si>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</si>
  <si>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</si>
  <si>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</si>
  <si>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</si>
  <si>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</si>
  <si>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</si>
  <si>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</si>
  <si>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</si>
  <si>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</si>
  <si>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</si>
  <si>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</si>
  <si>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</si>
  <si>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</si>
  <si>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</si>
  <si>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</si>
  <si>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</si>
  <si>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</si>
  <si>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</si>
  <si>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</si>
  <si>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</si>
  <si>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</si>
  <si>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</si>
  <si>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</si>
  <si>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</si>
  <si>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</si>
  <si>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</si>
  <si>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</si>
  <si>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</si>
  <si>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</si>
  <si>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</si>
  <si>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</si>
  <si>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</si>
  <si>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</si>
  <si>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</si>
  <si>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</si>
  <si>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</si>
  <si>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</si>
  <si>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</si>
  <si>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</si>
  <si>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</si>
  <si>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</si>
  <si>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</si>
  <si>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</si>
  <si>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</si>
  <si>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</si>
  <si>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</si>
  <si>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</si>
  <si>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</si>
  <si>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</si>
  <si>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</si>
  <si>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</si>
  <si>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</si>
  <si>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</si>
  <si>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</si>
  <si>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</si>
  <si>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</si>
  <si>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</si>
  <si>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</si>
  <si>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</si>
  <si>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</si>
  <si>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</si>
  <si>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</si>
  <si>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</si>
  <si>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</si>
  <si>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</si>
  <si>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</si>
  <si>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</si>
  <si>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</si>
  <si>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</si>
  <si>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</si>
  <si>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</si>
  <si>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</si>
  <si>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</si>
  <si>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</si>
  <si>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</si>
  <si>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</si>
  <si>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</si>
  <si>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</si>
  <si>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</si>
  <si>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</si>
  <si>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</si>
  <si>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</si>
  <si>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</si>
  <si>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</si>
  <si>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</si>
  <si>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</si>
  <si>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</si>
  <si>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</si>
  <si>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</si>
  <si>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</si>
  <si>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</si>
  <si>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</si>
  <si>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</si>
  <si>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</si>
  <si>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</si>
  <si>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</si>
  <si>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</si>
  <si>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</si>
  <si>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</si>
  <si>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</si>
  <si>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</si>
  <si>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</si>
  <si>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</si>
  <si>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</si>
  <si>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</si>
  <si>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</si>
  <si>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</si>
  <si>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</si>
  <si>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</si>
  <si>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</si>
  <si>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</si>
  <si>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</si>
  <si>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</si>
  <si>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</si>
  <si>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</si>
  <si>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</si>
  <si>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</si>
  <si>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</si>
  <si>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</si>
  <si>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</si>
  <si>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</si>
  <si>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</si>
  <si>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</si>
  <si>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</si>
  <si>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</si>
  <si>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</si>
  <si>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</si>
  <si>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</si>
  <si>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</si>
  <si>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</si>
  <si>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</si>
  <si>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</si>
  <si>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</si>
  <si>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</si>
  <si>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</si>
  <si>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</si>
  <si>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</si>
  <si>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</si>
  <si>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</si>
  <si>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</si>
  <si>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</si>
  <si>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</si>
  <si>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</si>
  <si>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</si>
  <si>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</si>
  <si>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</si>
  <si>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</si>
  <si>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</si>
  <si>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</si>
  <si>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</si>
  <si>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</si>
  <si>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</si>
  <si>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</si>
  <si>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</si>
  <si>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</si>
  <si>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</si>
  <si>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</si>
  <si>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</si>
  <si>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</si>
  <si>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</si>
  <si>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</si>
  <si>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</si>
  <si>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</si>
  <si>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</si>
  <si>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</si>
  <si>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</si>
  <si>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</si>
  <si>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</si>
  <si>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</si>
  <si>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</si>
  <si>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</si>
  <si>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</si>
  <si>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</si>
  <si>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</si>
  <si>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</si>
  <si>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</si>
  <si>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</si>
  <si>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</si>
  <si>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</si>
  <si>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</si>
  <si>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</si>
  <si>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</si>
  <si>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</si>
  <si>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</si>
  <si>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</si>
  <si>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</si>
  <si>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</si>
  <si>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</si>
  <si>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</si>
  <si>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</si>
  <si>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</si>
  <si>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</si>
  <si>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</si>
  <si>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</si>
  <si>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</si>
  <si>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</si>
  <si>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</si>
  <si>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</si>
  <si>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</si>
  <si>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</si>
  <si>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</si>
  <si>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</si>
  <si>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</si>
  <si>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</si>
  <si>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</si>
  <si>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</si>
  <si>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</si>
  <si>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</si>
  <si>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</si>
  <si>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</si>
  <si>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</si>
  <si>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</si>
  <si>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</si>
  <si>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</si>
  <si>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</si>
  <si>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</si>
  <si>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</si>
  <si>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</si>
  <si>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</si>
  <si>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</si>
  <si>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</si>
  <si>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</si>
  <si>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</si>
  <si>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</si>
  <si>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</si>
  <si>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</si>
  <si>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</si>
  <si>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</si>
  <si>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</si>
  <si>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</si>
  <si>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</si>
  <si>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</si>
  <si>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</si>
  <si>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</si>
  <si>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</si>
  <si>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</si>
  <si>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</si>
  <si>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</si>
  <si>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</si>
  <si>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</si>
  <si>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</si>
  <si>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</si>
  <si>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</si>
  <si>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</si>
  <si>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</si>
  <si>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</si>
  <si>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</si>
  <si>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</si>
  <si>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</si>
  <si>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</si>
  <si>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</si>
  <si>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</si>
  <si>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</si>
  <si>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</si>
  <si>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</si>
  <si>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</si>
  <si>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</si>
  <si>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</si>
  <si>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</si>
  <si>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</si>
  <si>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</si>
  <si>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</si>
  <si>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</si>
  <si>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</si>
  <si>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</si>
  <si>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</si>
  <si>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</si>
  <si>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</si>
  <si>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</si>
  <si>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</si>
  <si>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</si>
  <si>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</si>
  <si>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</si>
  <si>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</si>
  <si>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</si>
  <si>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</si>
  <si>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</si>
  <si>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</si>
  <si>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</si>
  <si>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</si>
  <si>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</si>
  <si>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</si>
  <si>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</si>
  <si>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</si>
  <si>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</si>
  <si>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</si>
  <si>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</si>
  <si>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</si>
  <si>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</si>
  <si>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</si>
  <si>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</si>
  <si>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</si>
  <si>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</si>
  <si>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</si>
  <si>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</si>
  <si>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</si>
  <si>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</si>
  <si>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</si>
  <si>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</si>
  <si>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</si>
  <si>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</si>
  <si>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</si>
  <si>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</si>
  <si>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</si>
  <si>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</si>
  <si>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</si>
  <si>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</si>
  <si>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</si>
  <si>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</si>
  <si>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</si>
  <si>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</si>
  <si>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</si>
  <si>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</si>
  <si>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</si>
  <si>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</si>
  <si>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</si>
  <si>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</si>
  <si>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</si>
  <si>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</si>
  <si>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</si>
  <si>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</si>
  <si>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</si>
  <si>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</si>
  <si>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</si>
  <si>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</si>
  <si>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</si>
  <si>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</si>
  <si>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</si>
  <si>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</si>
  <si>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</si>
  <si>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</si>
  <si>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</si>
  <si>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</si>
  <si>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</si>
  <si>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</si>
  <si>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</si>
  <si>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</si>
  <si>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</si>
  <si>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</si>
  <si>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</si>
  <si>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</si>
  <si>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</si>
  <si>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</si>
  <si>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</si>
  <si>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</si>
  <si>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</si>
  <si>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</si>
  <si>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</si>
  <si>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</si>
  <si>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</si>
  <si>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</si>
  <si>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</si>
  <si>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</si>
  <si>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</si>
  <si>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</si>
  <si>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</si>
  <si>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</si>
  <si>
    <t>Ostvarenje - 2025</t>
  </si>
  <si>
    <t>PLAN - 2025</t>
  </si>
  <si>
    <t>Ostvarenje - 2026</t>
  </si>
  <si>
    <t>PLAN - 2026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</si>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</sst>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4" fontId="3" fillId="0" borderId="0" xfId="0" applyNumberFormat="1" applyFont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246527</xdr:colOff>
      <xdr:row>7</xdr:row>
      <xdr:rowOff>190500</xdr:rowOff>
    </xdr:from>
    <xdr:to>
      <xdr:col>22</xdr:col>
      <xdr:colOff>403411</xdr:colOff>
      <xdr:row>31</xdr:row>
      <xdr:rowOff>22412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1" y="1557618"/>
          <a:ext cx="4392707" cy="35298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2026.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2026</v>
      </c>
    </row>
    <row r="3" spans="2:7" ht="7.15" customHeight="1" thickBot="1" x14ac:dyDescent="0.3"/>
    <row r="4" spans="2:7" ht="15.75" thickBot="1" x14ac:dyDescent="0.3">
      <c r="B4" t="s">
        <v>5</v>
      </c>
      <c r="C4" s="128">
        <v>7</v>
      </c>
      <c r="D4" t="str">
        <f>VLOOKUP(C4,C9:D20,2,FALSE)</f>
        <v>Jul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7</v>
      </c>
      <c r="D6" t="str">
        <f>VLOOKUP(C6,E9:F20,2,FALSE)</f>
        <v>Januar - Jul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8"/>
  <sheetViews>
    <sheetView tabSelected="1" topLeftCell="B1" zoomScale="85" zoomScaleNormal="85" zoomScaleSheetLayoutView="85" workbookViewId="0">
      <selection activeCell="R37" sqref="R37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358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361</v>
      </c>
      <c r="E10" s="125"/>
      <c r="F10" s="125"/>
      <c r="G10" s="125"/>
      <c r="H10" s="107" t="s">
        <v>32</v>
      </c>
      <c r="I10" s="120" t="s">
        <v>5</v>
      </c>
      <c r="J10" s="166" t="str">
        <f>'Analitika 2026'!L4</f>
        <v>Jul</v>
      </c>
      <c r="K10" s="167"/>
      <c r="L10" s="120" t="s">
        <v>6</v>
      </c>
      <c r="M10" s="166" t="str">
        <f>IF(J10="Januar","-",'Analitika 2026'!F4)</f>
        <v>Januar - Jul</v>
      </c>
      <c r="N10" s="167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39</v>
      </c>
      <c r="E13" s="22" t="s">
        <v>40</v>
      </c>
      <c r="F13" s="22"/>
      <c r="G13" s="23"/>
      <c r="H13" s="24"/>
      <c r="I13" s="24"/>
      <c r="J13" s="121">
        <f>VLOOKUP(D13,'Analitika 2026'!$C$9:$L$196,10,FALSE)</f>
        <v>71196511.069999993</v>
      </c>
      <c r="K13" s="116">
        <f>IFERROR($J13/$J$33,0)</f>
        <v>0.20365810876945892</v>
      </c>
      <c r="L13" s="109"/>
      <c r="M13" s="121">
        <f>IF($J$10="Januar","-",
VLOOKUP(D13,'Analitika 2026'!$C$9:$L$196,4,FALSE))</f>
        <v>527232798.80000001</v>
      </c>
      <c r="N13" s="116">
        <f>IF($J$10="Januar","-",IFERROR($M13/$M$33,0))</f>
        <v>0.24502399085398766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78</v>
      </c>
      <c r="E15" s="22" t="s">
        <v>79</v>
      </c>
      <c r="F15" s="22"/>
      <c r="G15" s="22"/>
      <c r="H15" s="24"/>
      <c r="I15" s="24"/>
      <c r="J15" s="121">
        <f>VLOOKUP(D15,'Analitika 2026'!$C$9:$L$196,10,FALSE)</f>
        <v>37000812.18</v>
      </c>
      <c r="K15" s="116">
        <f>IFERROR($J15/$J$33,0)</f>
        <v>0.10584107729806992</v>
      </c>
      <c r="L15" s="109"/>
      <c r="M15" s="121">
        <f>IF($J$10="Januar","-",
VLOOKUP(D15,'Analitika 2026'!$C$9:$L$196,4,FALSE))</f>
        <v>93607943.670000002</v>
      </c>
      <c r="N15" s="116">
        <f>IF($J$10="Januar","-",IFERROR($M15/$M$33,0))</f>
        <v>4.3502968680746407E-2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95</v>
      </c>
      <c r="E17" s="22" t="s">
        <v>96</v>
      </c>
      <c r="F17" s="22"/>
      <c r="G17" s="22"/>
      <c r="H17" s="24"/>
      <c r="I17" s="24"/>
      <c r="J17" s="121">
        <f>VLOOKUP(D17,'Analitika 2026'!$C$9:$L$196,10,FALSE)</f>
        <v>18376724.669999994</v>
      </c>
      <c r="K17" s="116">
        <f>IFERROR($J17/$J$33,0)</f>
        <v>5.2566747097896216E-2</v>
      </c>
      <c r="L17" s="109"/>
      <c r="M17" s="121">
        <f>IF($J$10="Januar","-",
VLOOKUP(D17,'Analitika 2026'!$C$9:$L$196,4,FALSE))</f>
        <v>120973132.84999999</v>
      </c>
      <c r="N17" s="116">
        <f>IF($J$10="Januar","-",IFERROR($M17/$M$33,0))</f>
        <v>5.6220553547657308E-2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115</v>
      </c>
      <c r="E19" s="22" t="s">
        <v>116</v>
      </c>
      <c r="F19" s="22"/>
      <c r="G19" s="22"/>
      <c r="H19" s="24"/>
      <c r="I19" s="24"/>
      <c r="J19" s="121">
        <f>VLOOKUP(D19,'Analitika 2026'!$C$9:$L$196,10,FALSE)</f>
        <v>38907496.769999996</v>
      </c>
      <c r="K19" s="116">
        <f>IFERROR($J19/$J$33,0)</f>
        <v>0.11129516165955618</v>
      </c>
      <c r="L19" s="109"/>
      <c r="M19" s="121">
        <f>IF($J$10="Januar","-",
VLOOKUP(D19,'Analitika 2026'!$C$9:$L$196,4,FALSE))</f>
        <v>182477176.29000002</v>
      </c>
      <c r="N19" s="116">
        <f>IF($J$10="Januar","-",IFERROR($M19/$M$33,0))</f>
        <v>8.4803688382260892E-2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194</v>
      </c>
      <c r="E21" s="22" t="s">
        <v>195</v>
      </c>
      <c r="F21" s="22"/>
      <c r="G21" s="23"/>
      <c r="H21" s="24"/>
      <c r="I21" s="24"/>
      <c r="J21" s="121">
        <f>VLOOKUP(D21,'Analitika 2026'!$C$9:$L$196,10,FALSE)</f>
        <v>830237.14000000013</v>
      </c>
      <c r="K21" s="116">
        <f>IFERROR($J21/$J$33,0)</f>
        <v>2.3748990395936901E-3</v>
      </c>
      <c r="L21" s="109"/>
      <c r="M21" s="121">
        <f>IF($J$10="Januar","-",
VLOOKUP(D21,'Analitika 2026'!$C$9:$L$196,4,FALSE))</f>
        <v>7770254.3499999996</v>
      </c>
      <c r="N21" s="116">
        <f>IF($J$10="Januar","-",IFERROR($M21/$M$33,0))</f>
        <v>3.6111158773143412E-3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214</v>
      </c>
      <c r="E23" s="22" t="s">
        <v>215</v>
      </c>
      <c r="F23" s="22"/>
      <c r="G23" s="22"/>
      <c r="H23" s="24"/>
      <c r="I23" s="24"/>
      <c r="J23" s="121">
        <f>VLOOKUP(D23,'Analitika 2026'!$C$9:$L$196,10,FALSE)</f>
        <v>1625385.62</v>
      </c>
      <c r="K23" s="116">
        <f>IFERROR($J23/$J$33,0)</f>
        <v>4.6494267263295329E-3</v>
      </c>
      <c r="L23" s="109"/>
      <c r="M23" s="121">
        <f>IF($J$10="Januar","-",
VLOOKUP(D23,'Analitika 2026'!$C$9:$L$196,4,FALSE))</f>
        <v>4862228.38</v>
      </c>
      <c r="N23" s="116">
        <f>IF($J$10="Januar","-",IFERROR($M23/$M$33,0))</f>
        <v>2.2596519124430448E-3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234</v>
      </c>
      <c r="E25" s="22" t="s">
        <v>33</v>
      </c>
      <c r="F25" s="22"/>
      <c r="G25" s="22"/>
      <c r="H25" s="24"/>
      <c r="I25" s="24"/>
      <c r="J25" s="121">
        <f>VLOOKUP(D25,'Analitika 2026'!$C$9:$L$196,10,FALSE)</f>
        <v>42713387.109999999</v>
      </c>
      <c r="K25" s="116">
        <f>IFERROR($J25/$J$33,0)</f>
        <v>0.12218193710935707</v>
      </c>
      <c r="L25" s="109"/>
      <c r="M25" s="121">
        <f>IF($J$10="Januar","-",
VLOOKUP(D25,'Analitika 2026'!$C$9:$L$196,4,FALSE))</f>
        <v>293700278.52000004</v>
      </c>
      <c r="N25" s="116">
        <f>IF($J$10="Januar","-",IFERROR($M25/$M$33,0))</f>
        <v>0.13649305301508133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272</v>
      </c>
      <c r="E27" s="22" t="s">
        <v>273</v>
      </c>
      <c r="F27" s="22"/>
      <c r="G27" s="22"/>
      <c r="H27" s="24"/>
      <c r="I27" s="24"/>
      <c r="J27" s="121">
        <f>VLOOKUP(D27,'Analitika 2026'!$C$9:$L$196,10,FALSE)</f>
        <v>10065455.279999999</v>
      </c>
      <c r="K27" s="116">
        <f>IFERROR($J27/$J$33,0)</f>
        <v>2.879230394046842E-2</v>
      </c>
      <c r="L27" s="109"/>
      <c r="M27" s="121">
        <f>IF($J$10="Januar","-",
VLOOKUP(D27,'Analitika 2026'!$C$9:$L$196,4,FALSE))</f>
        <v>30873951.859999999</v>
      </c>
      <c r="N27" s="116">
        <f>IF($J$10="Januar","-",IFERROR($M27/$M$33,0))</f>
        <v>1.4348232726395198E-2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292</v>
      </c>
      <c r="E29" s="22" t="s">
        <v>293</v>
      </c>
      <c r="F29" s="22"/>
      <c r="G29" s="23"/>
      <c r="H29" s="24"/>
      <c r="I29" s="24"/>
      <c r="J29" s="121">
        <f>VLOOKUP(D29,'Analitika 2026'!$C$9:$L$196,10,FALSE)</f>
        <v>32262264.520000003</v>
      </c>
      <c r="K29" s="116">
        <f>IFERROR($J29/$J$33,0)</f>
        <v>9.2286429180541821E-2</v>
      </c>
      <c r="L29" s="109"/>
      <c r="M29" s="121">
        <f>IF($J$10="Januar","-",
VLOOKUP(D29,'Analitika 2026'!$C$9:$L$196,4,FALSE))</f>
        <v>199551057.04000002</v>
      </c>
      <c r="N29" s="116">
        <f>IF($J$10="Januar","-",IFERROR($M29/$M$33,0))</f>
        <v>9.273853312305072E-2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326</v>
      </c>
      <c r="E31" s="22" t="s">
        <v>327</v>
      </c>
      <c r="F31" s="22"/>
      <c r="G31" s="22"/>
      <c r="H31" s="24"/>
      <c r="I31" s="24"/>
      <c r="J31" s="121">
        <f>VLOOKUP(D31,'Analitika 2026'!$C$9:$L$196,10,FALSE)</f>
        <v>96610119.150000021</v>
      </c>
      <c r="K31" s="116">
        <f>IFERROR($J31/$J$33,0)</f>
        <v>0.2763539091787281</v>
      </c>
      <c r="L31" s="109"/>
      <c r="M31" s="121">
        <f>IF($J$10="Januar","-",
VLOOKUP(D31,'Analitika 2026'!$C$9:$L$196,4,FALSE))</f>
        <v>690711081.26999986</v>
      </c>
      <c r="N31" s="116">
        <f>IF($J$10="Januar","-",IFERROR($M31/$M$33,0))</f>
        <v>0.3209982118810632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349588393.51000005</v>
      </c>
      <c r="K33" s="118">
        <f>IFERROR($J33/$J$33,0)</f>
        <v>1</v>
      </c>
      <c r="L33" s="115"/>
      <c r="M33" s="124">
        <f>SUM(M13:M31)</f>
        <v>2151759903.0299997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0NqLAFP1Sh4U4nvk19dRDrl9mRuHjvq7cDsSf6tlDgK1mxXfCFMvG8q6B2EydsbyYu7hNandbAmf4MlQlT+N+A==" saltValue="EbwTPzdEMZTGgdzDsI+05Q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00"/>
  <sheetViews>
    <sheetView showGridLines="0" zoomScale="85" zoomScaleNormal="85" zoomScaleSheetLayoutView="85" workbookViewId="0">
      <selection activeCell="D30" sqref="D30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366</v>
      </c>
      <c r="D4" s="130">
        <v>8564600000</v>
      </c>
      <c r="E4" s="41" t="s">
        <v>9</v>
      </c>
      <c r="F4" s="42" t="str">
        <f>Master!D6</f>
        <v>Januar - Jul</v>
      </c>
      <c r="G4" s="42"/>
      <c r="H4" s="42"/>
      <c r="I4" s="42"/>
      <c r="J4" s="42"/>
      <c r="K4" s="43" t="s">
        <v>10</v>
      </c>
      <c r="L4" s="44" t="str">
        <f>Master!D4</f>
        <v>Jul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2" t="s">
        <v>12</v>
      </c>
      <c r="G5" s="173"/>
      <c r="H5" s="173"/>
      <c r="I5" s="168" t="s">
        <v>28</v>
      </c>
      <c r="J5" s="169"/>
      <c r="K5" s="51" t="s">
        <v>11</v>
      </c>
      <c r="L5" s="172" t="s">
        <v>12</v>
      </c>
      <c r="M5" s="173"/>
      <c r="N5" s="173"/>
      <c r="O5" s="168" t="s">
        <v>28</v>
      </c>
      <c r="P5" s="169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359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70" t="s">
        <v>31</v>
      </c>
      <c r="D8" s="171"/>
      <c r="E8" s="137">
        <f>E9+E31+E42+E55+E97+E110+E123+E144+E157+E177</f>
        <v>2228759446.4099998</v>
      </c>
      <c r="F8" s="138">
        <f>F9+F31+F42+F55+F97+F110+F123+F144+F157+F177</f>
        <v>2151759903.0299997</v>
      </c>
      <c r="G8" s="139">
        <f t="shared" ref="G8" si="0">IFERROR(F8/E8,0)</f>
        <v>0.96545183756639685</v>
      </c>
      <c r="H8" s="140">
        <f>F8/$D$4</f>
        <v>0.25123880893795386</v>
      </c>
      <c r="I8" s="138">
        <f>I9+I31+I42+I55+I97+I110+I123+I144+I157+I177</f>
        <v>-76999543.380000055</v>
      </c>
      <c r="J8" s="141">
        <f t="shared" ref="J8:J9" si="1">IFERROR(I8/E8,0)</f>
        <v>-3.4548162433603126E-2</v>
      </c>
      <c r="K8" s="137">
        <f>K9+K31+K42+K55+K97+K110+K123+K144+K157+K177</f>
        <v>307916840.94000006</v>
      </c>
      <c r="L8" s="138">
        <f>L9+L31+L42+L55+L97+L110+L123+L144+L157+L177</f>
        <v>349588393.51000005</v>
      </c>
      <c r="M8" s="139">
        <f>IFERROR(L8/K8,0)</f>
        <v>1.1353337883137091</v>
      </c>
      <c r="N8" s="140">
        <f>L8/$D$4</f>
        <v>4.081783078135582E-2</v>
      </c>
      <c r="O8" s="138">
        <f>O9+O31+O42+O55+O97+O110+O123+O144+O157+O177</f>
        <v>41671552.569999978</v>
      </c>
      <c r="P8" s="141">
        <f t="shared" ref="P8:P9" si="2">IFERROR(O8/K8,0)</f>
        <v>0.13533378831370901</v>
      </c>
      <c r="Q8" s="71"/>
    </row>
    <row r="9" spans="2:17" s="72" customFormat="1" ht="12.75" x14ac:dyDescent="0.2">
      <c r="B9" s="70"/>
      <c r="C9" s="131" t="s">
        <v>39</v>
      </c>
      <c r="D9" s="132" t="s">
        <v>40</v>
      </c>
      <c r="E9" s="142">
        <f>IFERROR(VLOOKUP($C9,'2026'!$C$205:$U$392,19,FALSE),0)</f>
        <v>560402851.9200002</v>
      </c>
      <c r="F9" s="143">
        <f>IFERROR(VLOOKUP($C9,'2026'!$C$8:$U$195,19,FALSE),0)</f>
        <v>527232798.80000001</v>
      </c>
      <c r="G9" s="144">
        <f t="shared" ref="G9" si="3">IFERROR(F9/E9,0)</f>
        <v>0.94081034204883851</v>
      </c>
      <c r="H9" s="145">
        <f t="shared" ref="H9" si="4">F9/$D$4</f>
        <v>6.1559535623379957E-2</v>
      </c>
      <c r="I9" s="143">
        <f t="shared" ref="I9" si="5">F9-E9</f>
        <v>-33170053.120000184</v>
      </c>
      <c r="J9" s="146">
        <f t="shared" si="1"/>
        <v>-5.9189657951161434E-2</v>
      </c>
      <c r="K9" s="142">
        <f>VLOOKUP($C9,'2026'!$C$205:$U$392,VLOOKUP($L$4,Master!$D$9:$G$20,4,FALSE),FALSE)</f>
        <v>71518897.150000051</v>
      </c>
      <c r="L9" s="143">
        <f>VLOOKUP($C9,'2026'!$C$8:$U$195,VLOOKUP($L$4,Master!$D$9:$G$20,4,FALSE),FALSE)</f>
        <v>71196511.069999993</v>
      </c>
      <c r="M9" s="145">
        <f>IFERROR(L9/K9,0)</f>
        <v>0.99549229514370308</v>
      </c>
      <c r="N9" s="145">
        <f>L9/$D$4</f>
        <v>8.3128822210027306E-3</v>
      </c>
      <c r="O9" s="143">
        <f>L9-K9</f>
        <v>-322386.08000005782</v>
      </c>
      <c r="P9" s="146">
        <f t="shared" si="2"/>
        <v>-4.5077048562969565E-3</v>
      </c>
      <c r="Q9" s="71"/>
    </row>
    <row r="10" spans="2:17" s="72" customFormat="1" ht="25.5" x14ac:dyDescent="0.2">
      <c r="B10" s="70"/>
      <c r="C10" s="133" t="s">
        <v>41</v>
      </c>
      <c r="D10" s="134" t="s">
        <v>42</v>
      </c>
      <c r="E10" s="147">
        <f>IFERROR(VLOOKUP($C10,'2026'!$C$205:$U$392,19,FALSE),0)</f>
        <v>429062480.2700001</v>
      </c>
      <c r="F10" s="148">
        <f>IFERROR(VLOOKUP($C10,'2026'!$C$8:$U$195,19,FALSE),0)</f>
        <v>397072640.58999997</v>
      </c>
      <c r="G10" s="149">
        <f t="shared" ref="G10:G73" si="6">IFERROR(F10/E10,0)</f>
        <v>0.92544246781990913</v>
      </c>
      <c r="H10" s="150">
        <f t="shared" ref="H10:H73" si="7">F10/$D$4</f>
        <v>4.636207652313009E-2</v>
      </c>
      <c r="I10" s="148">
        <f t="shared" ref="I10:I73" si="8">F10-E10</f>
        <v>-31989839.680000126</v>
      </c>
      <c r="J10" s="151">
        <f t="shared" ref="J10:J73" si="9">IFERROR(I10/E10,0)</f>
        <v>-7.4557532180090841E-2</v>
      </c>
      <c r="K10" s="147">
        <f>VLOOKUP($C10,'2026'!$C$205:$U$392,VLOOKUP($L$4,Master!$D$9:$G$20,4,FALSE),FALSE)</f>
        <v>61033300.920000054</v>
      </c>
      <c r="L10" s="148">
        <f>VLOOKUP($C10,'2026'!$C$8:$U$195,VLOOKUP($L$4,Master!$D$9:$G$20,4,FALSE),FALSE)</f>
        <v>60664537.149999999</v>
      </c>
      <c r="M10" s="150">
        <f t="shared" ref="M10:M73" si="10">IFERROR(L10/K10,0)</f>
        <v>0.9939579907289724</v>
      </c>
      <c r="N10" s="150">
        <f t="shared" ref="N10:N73" si="11">L10/$D$4</f>
        <v>7.0831722614015831E-3</v>
      </c>
      <c r="O10" s="148">
        <f t="shared" ref="O10:O73" si="12">L10-K10</f>
        <v>-368763.77000005543</v>
      </c>
      <c r="P10" s="151">
        <f t="shared" ref="P10:P73" si="13">IFERROR(O10/K10,0)</f>
        <v>-6.0420092710275633E-3</v>
      </c>
      <c r="Q10" s="71"/>
    </row>
    <row r="11" spans="2:17" s="72" customFormat="1" ht="12.75" x14ac:dyDescent="0.2">
      <c r="B11" s="70"/>
      <c r="C11" s="98" t="s">
        <v>43</v>
      </c>
      <c r="D11" s="99" t="s">
        <v>44</v>
      </c>
      <c r="E11" s="152">
        <f>IFERROR(VLOOKUP($C11,'2026'!$C$205:$U$392,19,FALSE),0)</f>
        <v>34500496.269999966</v>
      </c>
      <c r="F11" s="153">
        <f>IFERROR(VLOOKUP($C11,'2026'!$C$8:$U$195,19,FALSE),0)</f>
        <v>34479932.29999999</v>
      </c>
      <c r="G11" s="154">
        <f t="shared" si="6"/>
        <v>0.9994039514724935</v>
      </c>
      <c r="H11" s="155">
        <f t="shared" si="7"/>
        <v>4.0258660416131508E-3</v>
      </c>
      <c r="I11" s="156">
        <f t="shared" si="8"/>
        <v>-20563.969999976456</v>
      </c>
      <c r="J11" s="157">
        <f t="shared" si="9"/>
        <v>-5.9604852750648495E-4</v>
      </c>
      <c r="K11" s="163">
        <f>VLOOKUP($C11,'2026'!$C$205:$U$392,VLOOKUP($L$4,Master!$D$9:$G$20,4,FALSE),FALSE)</f>
        <v>4920115.7899999954</v>
      </c>
      <c r="L11" s="164">
        <f>VLOOKUP($C11,'2026'!$C$8:$U$195,VLOOKUP($L$4,Master!$D$9:$G$20,4,FALSE),FALSE)</f>
        <v>6478832.4999999981</v>
      </c>
      <c r="M11" s="155">
        <f t="shared" si="10"/>
        <v>1.3168048835696211</v>
      </c>
      <c r="N11" s="155">
        <f t="shared" si="11"/>
        <v>7.5646644326646869E-4</v>
      </c>
      <c r="O11" s="156">
        <f t="shared" si="12"/>
        <v>1558716.7100000028</v>
      </c>
      <c r="P11" s="157">
        <f t="shared" si="13"/>
        <v>0.31680488356962105</v>
      </c>
      <c r="Q11" s="71"/>
    </row>
    <row r="12" spans="2:17" s="72" customFormat="1" ht="12.75" x14ac:dyDescent="0.2">
      <c r="B12" s="70"/>
      <c r="C12" s="98" t="s">
        <v>45</v>
      </c>
      <c r="D12" s="99" t="s">
        <v>46</v>
      </c>
      <c r="E12" s="152">
        <f>IFERROR(VLOOKUP($C12,'2026'!$C$205:$U$392,19,FALSE),0)</f>
        <v>377616522.84000009</v>
      </c>
      <c r="F12" s="153">
        <f>IFERROR(VLOOKUP($C12,'2026'!$C$8:$U$195,19,FALSE),0)</f>
        <v>345931420.46999997</v>
      </c>
      <c r="G12" s="154">
        <f t="shared" si="6"/>
        <v>0.91609185389531955</v>
      </c>
      <c r="H12" s="155">
        <f t="shared" si="7"/>
        <v>4.0390843760362422E-2</v>
      </c>
      <c r="I12" s="156">
        <f t="shared" si="8"/>
        <v>-31685102.370000124</v>
      </c>
      <c r="J12" s="157">
        <f t="shared" si="9"/>
        <v>-8.3908146104680434E-2</v>
      </c>
      <c r="K12" s="163">
        <f>VLOOKUP($C12,'2026'!$C$205:$U$392,VLOOKUP($L$4,Master!$D$9:$G$20,4,FALSE),FALSE)</f>
        <v>53821645.600000069</v>
      </c>
      <c r="L12" s="164">
        <f>VLOOKUP($C12,'2026'!$C$8:$U$195,VLOOKUP($L$4,Master!$D$9:$G$20,4,FALSE),FALSE)</f>
        <v>51562801.269999996</v>
      </c>
      <c r="M12" s="155">
        <f t="shared" si="10"/>
        <v>0.95803093151800489</v>
      </c>
      <c r="N12" s="155">
        <f t="shared" si="11"/>
        <v>6.0204564451346232E-3</v>
      </c>
      <c r="O12" s="156">
        <f t="shared" si="12"/>
        <v>-2258844.3300000727</v>
      </c>
      <c r="P12" s="157">
        <f t="shared" si="13"/>
        <v>-4.1969068481995095E-2</v>
      </c>
      <c r="Q12" s="71"/>
    </row>
    <row r="13" spans="2:17" s="72" customFormat="1" ht="12.75" x14ac:dyDescent="0.2">
      <c r="B13" s="70"/>
      <c r="C13" s="98" t="s">
        <v>47</v>
      </c>
      <c r="D13" s="99" t="s">
        <v>48</v>
      </c>
      <c r="E13" s="152">
        <f>IFERROR(VLOOKUP($C13,'2026'!$C$205:$U$392,19,FALSE),0)</f>
        <v>16945461.159999993</v>
      </c>
      <c r="F13" s="153">
        <f>IFERROR(VLOOKUP($C13,'2026'!$C$8:$U$195,19,FALSE),0)</f>
        <v>16661287.82</v>
      </c>
      <c r="G13" s="154">
        <f t="shared" si="6"/>
        <v>0.98323012060180526</v>
      </c>
      <c r="H13" s="155">
        <f t="shared" si="7"/>
        <v>1.9453667211545198E-3</v>
      </c>
      <c r="I13" s="156">
        <f t="shared" si="8"/>
        <v>-284173.3399999924</v>
      </c>
      <c r="J13" s="157">
        <f t="shared" si="9"/>
        <v>-1.6769879398194704E-2</v>
      </c>
      <c r="K13" s="163">
        <f>VLOOKUP($C13,'2026'!$C$205:$U$392,VLOOKUP($L$4,Master!$D$9:$G$20,4,FALSE),FALSE)</f>
        <v>2291539.5299999965</v>
      </c>
      <c r="L13" s="164">
        <f>VLOOKUP($C13,'2026'!$C$8:$U$195,VLOOKUP($L$4,Master!$D$9:$G$20,4,FALSE),FALSE)</f>
        <v>2622903.3800000004</v>
      </c>
      <c r="M13" s="155">
        <f t="shared" si="10"/>
        <v>1.1446031568130985</v>
      </c>
      <c r="N13" s="155">
        <f t="shared" si="11"/>
        <v>3.0624937300049044E-4</v>
      </c>
      <c r="O13" s="156">
        <f t="shared" si="12"/>
        <v>331363.85000000382</v>
      </c>
      <c r="P13" s="157">
        <f t="shared" si="13"/>
        <v>0.14460315681309863</v>
      </c>
      <c r="Q13" s="71"/>
    </row>
    <row r="14" spans="2:17" s="72" customFormat="1" ht="12.75" x14ac:dyDescent="0.2">
      <c r="B14" s="70"/>
      <c r="C14" s="133" t="s">
        <v>49</v>
      </c>
      <c r="D14" s="134" t="s">
        <v>50</v>
      </c>
      <c r="E14" s="147">
        <f>IFERROR(VLOOKUP($C14,'2026'!$C$205:$U$392,19,FALSE),0)</f>
        <v>0</v>
      </c>
      <c r="F14" s="148">
        <f>IFERROR(VLOOKUP($C14,'2026'!$C$8:$U$195,19,FALSE),0)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VLOOKUP($C14,'2026'!$C$205:$U$392,VLOOKUP($L$4,Master!$D$9:$G$20,4,FALSE),FALSE)</f>
        <v>0</v>
      </c>
      <c r="L14" s="148">
        <f>VLOOKUP($C14,'2026'!$C$8:$U$195,VLOOKUP($L$4,Master!$D$9:$G$20,4,FALSE),FALSE)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51</v>
      </c>
      <c r="D15" s="99" t="s">
        <v>52</v>
      </c>
      <c r="E15" s="152">
        <f>IFERROR(VLOOKUP($C15,'2026'!$C$205:$U$392,19,FALSE),0)</f>
        <v>0</v>
      </c>
      <c r="F15" s="153">
        <f>IFERROR(VLOOKUP($C15,'2026'!$C$8:$U$195,19,FALSE),0)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VLOOKUP($C15,'2026'!$C$205:$U$392,VLOOKUP($L$4,Master!$D$9:$G$20,4,FALSE),FALSE)</f>
        <v>0</v>
      </c>
      <c r="L15" s="164">
        <f>VLOOKUP($C15,'2026'!$C$8:$U$195,VLOOKUP($L$4,Master!$D$9:$G$20,4,FALSE),FALSE)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53</v>
      </c>
      <c r="D16" s="99" t="s">
        <v>54</v>
      </c>
      <c r="E16" s="152">
        <f>IFERROR(VLOOKUP($C16,'2026'!$C$205:$U$392,19,FALSE),0)</f>
        <v>0</v>
      </c>
      <c r="F16" s="153">
        <f>IFERROR(VLOOKUP($C16,'2026'!$C$8:$U$195,19,FALSE),0)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VLOOKUP($C16,'2026'!$C$205:$U$392,VLOOKUP($L$4,Master!$D$9:$G$20,4,FALSE),FALSE)</f>
        <v>0</v>
      </c>
      <c r="L16" s="164">
        <f>VLOOKUP($C16,'2026'!$C$8:$U$195,VLOOKUP($L$4,Master!$D$9:$G$20,4,FALSE),FALSE)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55</v>
      </c>
      <c r="D17" s="134" t="s">
        <v>56</v>
      </c>
      <c r="E17" s="147">
        <f>IFERROR(VLOOKUP($C17,'2026'!$C$205:$U$392,19,FALSE),0)</f>
        <v>8039573.6100000003</v>
      </c>
      <c r="F17" s="148">
        <f>IFERROR(VLOOKUP($C17,'2026'!$C$8:$U$195,19,FALSE),0)</f>
        <v>7893623.5300000003</v>
      </c>
      <c r="G17" s="149">
        <f t="shared" si="6"/>
        <v>0.98184604220571348</v>
      </c>
      <c r="H17" s="150">
        <f t="shared" si="7"/>
        <v>9.2165699857553191E-4</v>
      </c>
      <c r="I17" s="148">
        <f t="shared" si="8"/>
        <v>-145950.08000000007</v>
      </c>
      <c r="J17" s="151">
        <f t="shared" si="9"/>
        <v>-1.8153957794286565E-2</v>
      </c>
      <c r="K17" s="147">
        <f>VLOOKUP($C17,'2026'!$C$205:$U$392,VLOOKUP($L$4,Master!$D$9:$G$20,4,FALSE),FALSE)</f>
        <v>1380653.5899999996</v>
      </c>
      <c r="L17" s="148">
        <f>VLOOKUP($C17,'2026'!$C$8:$U$195,VLOOKUP($L$4,Master!$D$9:$G$20,4,FALSE),FALSE)</f>
        <v>2446479.6500000004</v>
      </c>
      <c r="M17" s="150">
        <f t="shared" si="10"/>
        <v>1.771972106341317</v>
      </c>
      <c r="N17" s="150">
        <f t="shared" si="11"/>
        <v>2.8565019382107749E-4</v>
      </c>
      <c r="O17" s="148">
        <f t="shared" si="12"/>
        <v>1065826.0600000008</v>
      </c>
      <c r="P17" s="151">
        <f t="shared" si="13"/>
        <v>0.77197210634131697</v>
      </c>
      <c r="Q17" s="71"/>
    </row>
    <row r="18" spans="2:17" s="72" customFormat="1" ht="12.75" x14ac:dyDescent="0.2">
      <c r="B18" s="70"/>
      <c r="C18" s="98" t="s">
        <v>57</v>
      </c>
      <c r="D18" s="99" t="s">
        <v>58</v>
      </c>
      <c r="E18" s="152">
        <f>IFERROR(VLOOKUP($C18,'2026'!$C$205:$U$392,19,FALSE),0)</f>
        <v>1184995.74</v>
      </c>
      <c r="F18" s="153">
        <f>IFERROR(VLOOKUP($C18,'2026'!$C$8:$U$195,19,FALSE),0)</f>
        <v>712145.58</v>
      </c>
      <c r="G18" s="154">
        <f t="shared" si="6"/>
        <v>0.60096889462235537</v>
      </c>
      <c r="H18" s="155">
        <f t="shared" si="7"/>
        <v>8.3149893748686455E-5</v>
      </c>
      <c r="I18" s="156">
        <f t="shared" si="8"/>
        <v>-472850.16000000003</v>
      </c>
      <c r="J18" s="157">
        <f t="shared" si="9"/>
        <v>-0.39903110537764469</v>
      </c>
      <c r="K18" s="163">
        <f>VLOOKUP($C18,'2026'!$C$205:$U$392,VLOOKUP($L$4,Master!$D$9:$G$20,4,FALSE),FALSE)</f>
        <v>162213.09000000005</v>
      </c>
      <c r="L18" s="164">
        <f>VLOOKUP($C18,'2026'!$C$8:$U$195,VLOOKUP($L$4,Master!$D$9:$G$20,4,FALSE),FALSE)</f>
        <v>98611.159999999989</v>
      </c>
      <c r="M18" s="155">
        <f t="shared" si="10"/>
        <v>0.60791123577018324</v>
      </c>
      <c r="N18" s="155">
        <f t="shared" si="11"/>
        <v>1.151380800037363E-5</v>
      </c>
      <c r="O18" s="156">
        <f t="shared" si="12"/>
        <v>-63601.930000000066</v>
      </c>
      <c r="P18" s="157">
        <f t="shared" si="13"/>
        <v>-0.39208876422981676</v>
      </c>
      <c r="Q18" s="71"/>
    </row>
    <row r="19" spans="2:17" s="72" customFormat="1" ht="12.75" x14ac:dyDescent="0.2">
      <c r="B19" s="70"/>
      <c r="C19" s="98" t="s">
        <v>59</v>
      </c>
      <c r="D19" s="99" t="s">
        <v>60</v>
      </c>
      <c r="E19" s="152">
        <f>IFERROR(VLOOKUP($C19,'2026'!$C$205:$U$392,19,FALSE),0)</f>
        <v>1322900.25</v>
      </c>
      <c r="F19" s="153">
        <f>IFERROR(VLOOKUP($C19,'2026'!$C$8:$U$195,19,FALSE),0)</f>
        <v>1852605.37</v>
      </c>
      <c r="G19" s="154">
        <f t="shared" si="6"/>
        <v>1.4004119887346005</v>
      </c>
      <c r="H19" s="155">
        <f t="shared" si="7"/>
        <v>2.1630961983046495E-4</v>
      </c>
      <c r="I19" s="156">
        <f t="shared" si="8"/>
        <v>529705.12000000011</v>
      </c>
      <c r="J19" s="157">
        <f t="shared" si="9"/>
        <v>0.40041198873460043</v>
      </c>
      <c r="K19" s="163">
        <f>VLOOKUP($C19,'2026'!$C$205:$U$392,VLOOKUP($L$4,Master!$D$9:$G$20,4,FALSE),FALSE)</f>
        <v>195098.69999999995</v>
      </c>
      <c r="L19" s="164">
        <f>VLOOKUP($C19,'2026'!$C$8:$U$195,VLOOKUP($L$4,Master!$D$9:$G$20,4,FALSE),FALSE)</f>
        <v>196814.6</v>
      </c>
      <c r="M19" s="155">
        <f t="shared" si="10"/>
        <v>1.0087950355384225</v>
      </c>
      <c r="N19" s="155">
        <f t="shared" si="11"/>
        <v>2.298001074189104E-5</v>
      </c>
      <c r="O19" s="156">
        <f t="shared" si="12"/>
        <v>1715.9000000000524</v>
      </c>
      <c r="P19" s="157">
        <f t="shared" si="13"/>
        <v>8.7950355384226186E-3</v>
      </c>
      <c r="Q19" s="71"/>
    </row>
    <row r="20" spans="2:17" s="72" customFormat="1" ht="12.75" x14ac:dyDescent="0.2">
      <c r="B20" s="70"/>
      <c r="C20" s="98" t="s">
        <v>61</v>
      </c>
      <c r="D20" s="99" t="s">
        <v>62</v>
      </c>
      <c r="E20" s="152">
        <f>IFERROR(VLOOKUP($C20,'2026'!$C$205:$U$392,19,FALSE),0)</f>
        <v>5531677.6200000001</v>
      </c>
      <c r="F20" s="153">
        <f>IFERROR(VLOOKUP($C20,'2026'!$C$8:$U$195,19,FALSE),0)</f>
        <v>5328872.58</v>
      </c>
      <c r="G20" s="154">
        <f>IFERROR(F20/E20,0)</f>
        <v>0.96333751640429111</v>
      </c>
      <c r="H20" s="155">
        <f t="shared" si="7"/>
        <v>6.2219748499638041E-4</v>
      </c>
      <c r="I20" s="156">
        <f t="shared" si="8"/>
        <v>-202805.04000000004</v>
      </c>
      <c r="J20" s="157">
        <f t="shared" si="9"/>
        <v>-3.6662483595708895E-2</v>
      </c>
      <c r="K20" s="163">
        <f>VLOOKUP($C20,'2026'!$C$205:$U$392,VLOOKUP($L$4,Master!$D$9:$G$20,4,FALSE),FALSE)</f>
        <v>1023341.7999999996</v>
      </c>
      <c r="L20" s="164">
        <f>VLOOKUP($C20,'2026'!$C$8:$U$195,VLOOKUP($L$4,Master!$D$9:$G$20,4,FALSE),FALSE)</f>
        <v>2151053.89</v>
      </c>
      <c r="M20" s="155">
        <f t="shared" si="10"/>
        <v>2.1019896675773442</v>
      </c>
      <c r="N20" s="155">
        <f t="shared" si="11"/>
        <v>2.5115637507881278E-4</v>
      </c>
      <c r="O20" s="156">
        <f t="shared" si="12"/>
        <v>1127712.0900000005</v>
      </c>
      <c r="P20" s="157">
        <f t="shared" si="13"/>
        <v>1.1019896675773442</v>
      </c>
      <c r="Q20" s="71"/>
    </row>
    <row r="21" spans="2:17" s="72" customFormat="1" ht="12.75" x14ac:dyDescent="0.2">
      <c r="B21" s="70"/>
      <c r="C21" s="133" t="s">
        <v>63</v>
      </c>
      <c r="D21" s="134" t="s">
        <v>64</v>
      </c>
      <c r="E21" s="147">
        <f>IFERROR(VLOOKUP($C21,'2026'!$C$205:$U$392,19,FALSE),0)</f>
        <v>9179651.4100000001</v>
      </c>
      <c r="F21" s="148">
        <f>IFERROR(VLOOKUP($C21,'2026'!$C$8:$U$195,19,FALSE),0)</f>
        <v>9866234.3500000015</v>
      </c>
      <c r="G21" s="149">
        <f t="shared" si="6"/>
        <v>1.0747940100701494</v>
      </c>
      <c r="H21" s="150">
        <f t="shared" si="7"/>
        <v>1.151978416972188E-3</v>
      </c>
      <c r="I21" s="148">
        <f t="shared" si="8"/>
        <v>686582.94000000134</v>
      </c>
      <c r="J21" s="151">
        <f t="shared" si="9"/>
        <v>7.4794010070149422E-2</v>
      </c>
      <c r="K21" s="147">
        <f>VLOOKUP($C21,'2026'!$C$205:$U$392,VLOOKUP($L$4,Master!$D$9:$G$20,4,FALSE),FALSE)</f>
        <v>1116700.2700000003</v>
      </c>
      <c r="L21" s="148">
        <f>VLOOKUP($C21,'2026'!$C$8:$U$195,VLOOKUP($L$4,Master!$D$9:$G$20,4,FALSE),FALSE)</f>
        <v>1234847.58</v>
      </c>
      <c r="M21" s="150">
        <f t="shared" si="10"/>
        <v>1.1058003773922251</v>
      </c>
      <c r="N21" s="150">
        <f t="shared" si="11"/>
        <v>1.441804147304019E-4</v>
      </c>
      <c r="O21" s="148">
        <f t="shared" si="12"/>
        <v>118147.30999999982</v>
      </c>
      <c r="P21" s="151">
        <f t="shared" si="13"/>
        <v>0.10580037739222521</v>
      </c>
      <c r="Q21" s="71"/>
    </row>
    <row r="22" spans="2:17" s="72" customFormat="1" ht="12.75" x14ac:dyDescent="0.2">
      <c r="B22" s="70"/>
      <c r="C22" s="98" t="s">
        <v>65</v>
      </c>
      <c r="D22" s="99" t="s">
        <v>64</v>
      </c>
      <c r="E22" s="152">
        <f>IFERROR(VLOOKUP($C22,'2026'!$C$205:$U$392,19,FALSE),0)</f>
        <v>9179651.4100000001</v>
      </c>
      <c r="F22" s="153">
        <f>IFERROR(VLOOKUP($C22,'2026'!$C$8:$U$195,19,FALSE),0)</f>
        <v>9866234.3500000015</v>
      </c>
      <c r="G22" s="154">
        <f t="shared" si="6"/>
        <v>1.0747940100701494</v>
      </c>
      <c r="H22" s="155">
        <f t="shared" si="7"/>
        <v>1.151978416972188E-3</v>
      </c>
      <c r="I22" s="156">
        <f t="shared" si="8"/>
        <v>686582.94000000134</v>
      </c>
      <c r="J22" s="157">
        <f t="shared" si="9"/>
        <v>7.4794010070149422E-2</v>
      </c>
      <c r="K22" s="163">
        <f>VLOOKUP($C22,'2026'!$C$205:$U$392,VLOOKUP($L$4,Master!$D$9:$G$20,4,FALSE),FALSE)</f>
        <v>1116700.2700000003</v>
      </c>
      <c r="L22" s="164">
        <f>VLOOKUP($C22,'2026'!$C$8:$U$195,VLOOKUP($L$4,Master!$D$9:$G$20,4,FALSE),FALSE)</f>
        <v>1234847.58</v>
      </c>
      <c r="M22" s="155">
        <f t="shared" si="10"/>
        <v>1.1058003773922251</v>
      </c>
      <c r="N22" s="155">
        <f t="shared" si="11"/>
        <v>1.441804147304019E-4</v>
      </c>
      <c r="O22" s="156">
        <f t="shared" si="12"/>
        <v>118147.30999999982</v>
      </c>
      <c r="P22" s="157">
        <f t="shared" si="13"/>
        <v>0.10580037739222521</v>
      </c>
      <c r="Q22" s="71"/>
    </row>
    <row r="23" spans="2:17" s="72" customFormat="1" ht="12.75" x14ac:dyDescent="0.2">
      <c r="B23" s="70"/>
      <c r="C23" s="133" t="s">
        <v>66</v>
      </c>
      <c r="D23" s="134" t="s">
        <v>67</v>
      </c>
      <c r="E23" s="147">
        <f>IFERROR(VLOOKUP($C23,'2026'!$C$205:$U$392,19,FALSE),0)</f>
        <v>0</v>
      </c>
      <c r="F23" s="148">
        <f>IFERROR(VLOOKUP($C23,'2026'!$C$8:$U$195,19,FALSE),0)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VLOOKUP($C23,'2026'!$C$205:$U$392,VLOOKUP($L$4,Master!$D$9:$G$20,4,FALSE),FALSE)</f>
        <v>0</v>
      </c>
      <c r="L23" s="148">
        <f>VLOOKUP($C23,'2026'!$C$8:$U$195,VLOOKUP($L$4,Master!$D$9:$G$20,4,FALSE),FALSE)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68</v>
      </c>
      <c r="D24" s="99" t="s">
        <v>67</v>
      </c>
      <c r="E24" s="152">
        <f>IFERROR(VLOOKUP($C24,'2026'!$C$205:$U$392,19,FALSE),0)</f>
        <v>0</v>
      </c>
      <c r="F24" s="153">
        <f>IFERROR(VLOOKUP($C24,'2026'!$C$8:$U$195,19,FALSE),0)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VLOOKUP($C24,'2026'!$C$205:$U$392,VLOOKUP($L$4,Master!$D$9:$G$20,4,FALSE),FALSE)</f>
        <v>0</v>
      </c>
      <c r="L24" s="164">
        <f>VLOOKUP($C24,'2026'!$C$8:$U$195,VLOOKUP($L$4,Master!$D$9:$G$20,4,FALSE),FALSE)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69</v>
      </c>
      <c r="D25" s="134" t="s">
        <v>70</v>
      </c>
      <c r="E25" s="147">
        <f>IFERROR(VLOOKUP($C25,'2026'!$C$205:$U$392,19,FALSE),0)</f>
        <v>3669838.0299999993</v>
      </c>
      <c r="F25" s="148">
        <f>IFERROR(VLOOKUP($C25,'2026'!$C$8:$U$195,19,FALSE),0)</f>
        <v>4093824.6599999997</v>
      </c>
      <c r="G25" s="149">
        <f t="shared" si="6"/>
        <v>1.1155327909662542</v>
      </c>
      <c r="H25" s="150">
        <f t="shared" si="7"/>
        <v>4.7799367863064237E-4</v>
      </c>
      <c r="I25" s="148">
        <f t="shared" si="8"/>
        <v>423986.63000000035</v>
      </c>
      <c r="J25" s="151">
        <f t="shared" si="9"/>
        <v>0.11553279096625428</v>
      </c>
      <c r="K25" s="147">
        <f>VLOOKUP($C25,'2026'!$C$205:$U$392,VLOOKUP($L$4,Master!$D$9:$G$20,4,FALSE),FALSE)</f>
        <v>547985.18999999971</v>
      </c>
      <c r="L25" s="148">
        <f>VLOOKUP($C25,'2026'!$C$8:$U$195,VLOOKUP($L$4,Master!$D$9:$G$20,4,FALSE),FALSE)</f>
        <v>1200466.6499999999</v>
      </c>
      <c r="M25" s="150">
        <f t="shared" si="10"/>
        <v>2.1906917776372761</v>
      </c>
      <c r="N25" s="150">
        <f t="shared" si="11"/>
        <v>1.4016610816617236E-4</v>
      </c>
      <c r="O25" s="148">
        <f t="shared" si="12"/>
        <v>652481.4600000002</v>
      </c>
      <c r="P25" s="151">
        <f t="shared" si="13"/>
        <v>1.1906917776372761</v>
      </c>
      <c r="Q25" s="71"/>
    </row>
    <row r="26" spans="2:17" s="72" customFormat="1" ht="12.75" x14ac:dyDescent="0.2">
      <c r="B26" s="70"/>
      <c r="C26" s="98" t="s">
        <v>71</v>
      </c>
      <c r="D26" s="99" t="s">
        <v>70</v>
      </c>
      <c r="E26" s="152">
        <f>IFERROR(VLOOKUP($C26,'2026'!$C$205:$U$392,19,FALSE),0)</f>
        <v>3669838.0299999993</v>
      </c>
      <c r="F26" s="153">
        <f>IFERROR(VLOOKUP($C26,'2026'!$C$8:$U$195,19,FALSE),0)</f>
        <v>4093824.6599999997</v>
      </c>
      <c r="G26" s="154">
        <f t="shared" si="6"/>
        <v>1.1155327909662542</v>
      </c>
      <c r="H26" s="155">
        <f t="shared" si="7"/>
        <v>4.7799367863064237E-4</v>
      </c>
      <c r="I26" s="156">
        <f t="shared" si="8"/>
        <v>423986.63000000035</v>
      </c>
      <c r="J26" s="157">
        <f t="shared" si="9"/>
        <v>0.11553279096625428</v>
      </c>
      <c r="K26" s="163">
        <f>VLOOKUP($C26,'2026'!$C$205:$U$392,VLOOKUP($L$4,Master!$D$9:$G$20,4,FALSE),FALSE)</f>
        <v>547985.18999999971</v>
      </c>
      <c r="L26" s="164">
        <f>VLOOKUP($C26,'2026'!$C$8:$U$195,VLOOKUP($L$4,Master!$D$9:$G$20,4,FALSE),FALSE)</f>
        <v>1200466.6499999999</v>
      </c>
      <c r="M26" s="155">
        <f t="shared" si="10"/>
        <v>2.1906917776372761</v>
      </c>
      <c r="N26" s="155">
        <f t="shared" si="11"/>
        <v>1.4016610816617236E-4</v>
      </c>
      <c r="O26" s="156">
        <f t="shared" si="12"/>
        <v>652481.4600000002</v>
      </c>
      <c r="P26" s="157">
        <f t="shared" si="13"/>
        <v>1.1906917776372761</v>
      </c>
      <c r="Q26" s="71"/>
    </row>
    <row r="27" spans="2:17" s="72" customFormat="1" ht="12.75" x14ac:dyDescent="0.2">
      <c r="B27" s="70"/>
      <c r="C27" s="133" t="s">
        <v>72</v>
      </c>
      <c r="D27" s="134" t="s">
        <v>73</v>
      </c>
      <c r="E27" s="147">
        <f>IFERROR(VLOOKUP($C27,'2026'!$C$205:$U$392,19,FALSE),0)</f>
        <v>110451308.60000001</v>
      </c>
      <c r="F27" s="148">
        <f>IFERROR(VLOOKUP($C27,'2026'!$C$8:$U$195,19,FALSE),0)</f>
        <v>108306475.67000002</v>
      </c>
      <c r="G27" s="149">
        <f t="shared" si="6"/>
        <v>0.98058119041606362</v>
      </c>
      <c r="H27" s="150">
        <f t="shared" si="7"/>
        <v>1.2645830006071506E-2</v>
      </c>
      <c r="I27" s="148">
        <f t="shared" si="8"/>
        <v>-2144832.9299999923</v>
      </c>
      <c r="J27" s="151">
        <f t="shared" si="9"/>
        <v>-1.9418809583936356E-2</v>
      </c>
      <c r="K27" s="147">
        <f>VLOOKUP($C27,'2026'!$C$205:$U$392,VLOOKUP($L$4,Master!$D$9:$G$20,4,FALSE),FALSE)</f>
        <v>7440257.1800000006</v>
      </c>
      <c r="L27" s="148">
        <f>VLOOKUP($C27,'2026'!$C$8:$U$195,VLOOKUP($L$4,Master!$D$9:$G$20,4,FALSE),FALSE)</f>
        <v>5650180.04</v>
      </c>
      <c r="M27" s="150">
        <f t="shared" si="10"/>
        <v>0.75940655051388961</v>
      </c>
      <c r="N27" s="150">
        <f t="shared" si="11"/>
        <v>6.597132428834972E-4</v>
      </c>
      <c r="O27" s="148">
        <f t="shared" si="12"/>
        <v>-1790077.1400000006</v>
      </c>
      <c r="P27" s="151">
        <f t="shared" si="13"/>
        <v>-0.24059344948611044</v>
      </c>
      <c r="Q27" s="71"/>
    </row>
    <row r="28" spans="2:17" s="72" customFormat="1" ht="12.75" x14ac:dyDescent="0.2">
      <c r="B28" s="70"/>
      <c r="C28" s="98" t="s">
        <v>74</v>
      </c>
      <c r="D28" s="99" t="s">
        <v>73</v>
      </c>
      <c r="E28" s="152">
        <f>IFERROR(VLOOKUP($C28,'2026'!$C$205:$U$392,19,FALSE),0)</f>
        <v>110451308.60000001</v>
      </c>
      <c r="F28" s="153">
        <f>IFERROR(VLOOKUP($C28,'2026'!$C$8:$U$195,19,FALSE),0)</f>
        <v>108306475.67000002</v>
      </c>
      <c r="G28" s="154">
        <f t="shared" si="6"/>
        <v>0.98058119041606362</v>
      </c>
      <c r="H28" s="155">
        <f t="shared" si="7"/>
        <v>1.2645830006071506E-2</v>
      </c>
      <c r="I28" s="156">
        <f t="shared" si="8"/>
        <v>-2144832.9299999923</v>
      </c>
      <c r="J28" s="157">
        <f t="shared" si="9"/>
        <v>-1.9418809583936356E-2</v>
      </c>
      <c r="K28" s="163">
        <f>VLOOKUP($C28,'2026'!$C$205:$U$392,VLOOKUP($L$4,Master!$D$9:$G$20,4,FALSE),FALSE)</f>
        <v>7440257.1800000006</v>
      </c>
      <c r="L28" s="164">
        <f>VLOOKUP($C28,'2026'!$C$8:$U$195,VLOOKUP($L$4,Master!$D$9:$G$20,4,FALSE),FALSE)</f>
        <v>5650180.04</v>
      </c>
      <c r="M28" s="155">
        <f t="shared" si="10"/>
        <v>0.75940655051388961</v>
      </c>
      <c r="N28" s="155">
        <f t="shared" si="11"/>
        <v>6.597132428834972E-4</v>
      </c>
      <c r="O28" s="156">
        <f t="shared" si="12"/>
        <v>-1790077.1400000006</v>
      </c>
      <c r="P28" s="157">
        <f t="shared" si="13"/>
        <v>-0.24059344948611044</v>
      </c>
      <c r="Q28" s="71"/>
    </row>
    <row r="29" spans="2:17" s="72" customFormat="1" ht="12.75" x14ac:dyDescent="0.2">
      <c r="B29" s="70"/>
      <c r="C29" s="133" t="s">
        <v>75</v>
      </c>
      <c r="D29" s="134" t="s">
        <v>76</v>
      </c>
      <c r="E29" s="147">
        <f>IFERROR(VLOOKUP($C29,'2026'!$C$205:$U$392,19,FALSE),0)</f>
        <v>0</v>
      </c>
      <c r="F29" s="148">
        <f>IFERROR(VLOOKUP($C29,'2026'!$C$8:$U$195,19,FALSE),0)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VLOOKUP($C29,'2026'!$C$205:$U$392,VLOOKUP($L$4,Master!$D$9:$G$20,4,FALSE),FALSE)</f>
        <v>0</v>
      </c>
      <c r="L29" s="148">
        <f>VLOOKUP($C29,'2026'!$C$8:$U$195,VLOOKUP($L$4,Master!$D$9:$G$20,4,FALSE),FALSE)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77</v>
      </c>
      <c r="D30" s="99" t="s">
        <v>76</v>
      </c>
      <c r="E30" s="152">
        <f>IFERROR(VLOOKUP($C30,'2026'!$C$205:$U$392,19,FALSE),0)</f>
        <v>0</v>
      </c>
      <c r="F30" s="153">
        <f>IFERROR(VLOOKUP($C30,'2026'!$C$8:$U$195,19,FALSE),0)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VLOOKUP($C30,'2026'!$C$205:$U$392,VLOOKUP($L$4,Master!$D$9:$G$20,4,FALSE),FALSE)</f>
        <v>0</v>
      </c>
      <c r="L30" s="164">
        <f>VLOOKUP($C30,'2026'!$C$8:$U$195,VLOOKUP($L$4,Master!$D$9:$G$20,4,FALSE),FALSE)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78</v>
      </c>
      <c r="D31" s="132" t="s">
        <v>79</v>
      </c>
      <c r="E31" s="142">
        <f>IFERROR(VLOOKUP($C31,'2026'!$C$205:$U$392,19,FALSE),0)</f>
        <v>48995513.950000003</v>
      </c>
      <c r="F31" s="143">
        <f>IFERROR(VLOOKUP($C31,'2026'!$C$8:$U$195,19,FALSE),0)</f>
        <v>93607943.670000002</v>
      </c>
      <c r="G31" s="144">
        <f t="shared" si="6"/>
        <v>1.9105411112847404</v>
      </c>
      <c r="H31" s="145">
        <f t="shared" si="7"/>
        <v>1.0929634036615838E-2</v>
      </c>
      <c r="I31" s="143">
        <f t="shared" si="8"/>
        <v>44612429.719999999</v>
      </c>
      <c r="J31" s="146">
        <f t="shared" si="9"/>
        <v>0.91054111128474036</v>
      </c>
      <c r="K31" s="142">
        <f>VLOOKUP($C31,'2026'!$C$205:$U$392,VLOOKUP($L$4,Master!$D$9:$G$20,4,FALSE),FALSE)</f>
        <v>6575508.0100000026</v>
      </c>
      <c r="L31" s="143">
        <f>VLOOKUP($C31,'2026'!$C$8:$U$195,VLOOKUP($L$4,Master!$D$9:$G$20,4,FALSE),FALSE)</f>
        <v>37000812.18</v>
      </c>
      <c r="M31" s="145">
        <f t="shared" si="10"/>
        <v>5.6270651824512017</v>
      </c>
      <c r="N31" s="145">
        <f t="shared" si="11"/>
        <v>4.3202031828690193E-3</v>
      </c>
      <c r="O31" s="143">
        <f t="shared" si="12"/>
        <v>30425304.169999998</v>
      </c>
      <c r="P31" s="146">
        <f t="shared" si="13"/>
        <v>4.6270651824512017</v>
      </c>
      <c r="Q31" s="71"/>
    </row>
    <row r="32" spans="2:17" s="72" customFormat="1" ht="12.75" x14ac:dyDescent="0.2">
      <c r="B32" s="70"/>
      <c r="C32" s="133" t="s">
        <v>80</v>
      </c>
      <c r="D32" s="134" t="s">
        <v>81</v>
      </c>
      <c r="E32" s="147">
        <f>IFERROR(VLOOKUP($C32,'2026'!$C$205:$U$392,19,FALSE),0)</f>
        <v>48618030.969999999</v>
      </c>
      <c r="F32" s="148">
        <f>IFERROR(VLOOKUP($C32,'2026'!$C$8:$U$195,19,FALSE),0)</f>
        <v>93376189.169999987</v>
      </c>
      <c r="G32" s="149">
        <f t="shared" si="6"/>
        <v>1.9206082045490125</v>
      </c>
      <c r="H32" s="150">
        <f t="shared" si="7"/>
        <v>1.0902574454148471E-2</v>
      </c>
      <c r="I32" s="148">
        <f t="shared" si="8"/>
        <v>44758158.199999988</v>
      </c>
      <c r="J32" s="151">
        <f t="shared" si="9"/>
        <v>0.9206082045490126</v>
      </c>
      <c r="K32" s="147">
        <f>VLOOKUP($C32,'2026'!$C$205:$U$392,VLOOKUP($L$4,Master!$D$9:$G$20,4,FALSE),FALSE)</f>
        <v>6520328.240000003</v>
      </c>
      <c r="L32" s="148">
        <f>VLOOKUP($C32,'2026'!$C$8:$U$195,VLOOKUP($L$4,Master!$D$9:$G$20,4,FALSE),FALSE)</f>
        <v>36979516.899999999</v>
      </c>
      <c r="M32" s="150">
        <f t="shared" si="10"/>
        <v>5.6714195265727883</v>
      </c>
      <c r="N32" s="150">
        <f t="shared" si="11"/>
        <v>4.3177167526796349E-3</v>
      </c>
      <c r="O32" s="148">
        <f t="shared" si="12"/>
        <v>30459188.659999996</v>
      </c>
      <c r="P32" s="151">
        <f t="shared" si="13"/>
        <v>4.6714195265727883</v>
      </c>
      <c r="Q32" s="71"/>
    </row>
    <row r="33" spans="2:17" s="72" customFormat="1" ht="12.75" x14ac:dyDescent="0.2">
      <c r="B33" s="70"/>
      <c r="C33" s="98" t="s">
        <v>82</v>
      </c>
      <c r="D33" s="99" t="s">
        <v>81</v>
      </c>
      <c r="E33" s="152">
        <f>IFERROR(VLOOKUP($C33,'2026'!$C$205:$U$392,19,FALSE),0)</f>
        <v>48618030.969999999</v>
      </c>
      <c r="F33" s="153">
        <f>IFERROR(VLOOKUP($C33,'2026'!$C$8:$U$195,19,FALSE),0)</f>
        <v>93376189.169999987</v>
      </c>
      <c r="G33" s="154">
        <f t="shared" si="6"/>
        <v>1.9206082045490125</v>
      </c>
      <c r="H33" s="155">
        <f t="shared" si="7"/>
        <v>1.0902574454148471E-2</v>
      </c>
      <c r="I33" s="156">
        <f t="shared" si="8"/>
        <v>44758158.199999988</v>
      </c>
      <c r="J33" s="157">
        <f t="shared" si="9"/>
        <v>0.9206082045490126</v>
      </c>
      <c r="K33" s="163">
        <f>VLOOKUP($C33,'2026'!$C$205:$U$392,VLOOKUP($L$4,Master!$D$9:$G$20,4,FALSE),FALSE)</f>
        <v>6520328.240000003</v>
      </c>
      <c r="L33" s="164">
        <f>VLOOKUP($C33,'2026'!$C$8:$U$195,VLOOKUP($L$4,Master!$D$9:$G$20,4,FALSE),FALSE)</f>
        <v>36979516.899999999</v>
      </c>
      <c r="M33" s="155">
        <f t="shared" si="10"/>
        <v>5.6714195265727883</v>
      </c>
      <c r="N33" s="155">
        <f t="shared" si="11"/>
        <v>4.3177167526796349E-3</v>
      </c>
      <c r="O33" s="156">
        <f t="shared" si="12"/>
        <v>30459188.659999996</v>
      </c>
      <c r="P33" s="157">
        <f t="shared" si="13"/>
        <v>4.6714195265727883</v>
      </c>
      <c r="Q33" s="71"/>
    </row>
    <row r="34" spans="2:17" s="72" customFormat="1" ht="12.75" x14ac:dyDescent="0.2">
      <c r="B34" s="70"/>
      <c r="C34" s="133" t="s">
        <v>83</v>
      </c>
      <c r="D34" s="134" t="s">
        <v>84</v>
      </c>
      <c r="E34" s="147">
        <f>IFERROR(VLOOKUP($C34,'2026'!$C$205:$U$392,19,FALSE),0)</f>
        <v>0</v>
      </c>
      <c r="F34" s="148">
        <f>IFERROR(VLOOKUP($C34,'2026'!$C$8:$U$195,19,FALSE),0)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VLOOKUP($C34,'2026'!$C$205:$U$392,VLOOKUP($L$4,Master!$D$9:$G$20,4,FALSE),FALSE)</f>
        <v>0</v>
      </c>
      <c r="L34" s="148">
        <f>VLOOKUP($C34,'2026'!$C$8:$U$195,VLOOKUP($L$4,Master!$D$9:$G$20,4,FALSE),FALSE)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85</v>
      </c>
      <c r="D35" s="99" t="s">
        <v>84</v>
      </c>
      <c r="E35" s="152">
        <f>IFERROR(VLOOKUP($C35,'2026'!$C$205:$U$392,19,FALSE),0)</f>
        <v>0</v>
      </c>
      <c r="F35" s="153">
        <f>IFERROR(VLOOKUP($C35,'2026'!$C$8:$U$195,19,FALSE),0)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VLOOKUP($C35,'2026'!$C$205:$U$392,VLOOKUP($L$4,Master!$D$9:$G$20,4,FALSE),FALSE)</f>
        <v>0</v>
      </c>
      <c r="L35" s="164">
        <f>VLOOKUP($C35,'2026'!$C$8:$U$195,VLOOKUP($L$4,Master!$D$9:$G$20,4,FALSE),FALSE)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86</v>
      </c>
      <c r="D36" s="134" t="s">
        <v>87</v>
      </c>
      <c r="E36" s="147">
        <f>IFERROR(VLOOKUP($C36,'2026'!$C$205:$U$392,19,FALSE),0)</f>
        <v>0</v>
      </c>
      <c r="F36" s="148">
        <f>IFERROR(VLOOKUP($C36,'2026'!$C$8:$U$195,19,FALSE),0)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VLOOKUP($C36,'2026'!$C$205:$U$392,VLOOKUP($L$4,Master!$D$9:$G$20,4,FALSE),FALSE)</f>
        <v>0</v>
      </c>
      <c r="L36" s="148">
        <f>VLOOKUP($C36,'2026'!$C$8:$U$195,VLOOKUP($L$4,Master!$D$9:$G$20,4,FALSE),FALSE)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88</v>
      </c>
      <c r="D37" s="99" t="s">
        <v>87</v>
      </c>
      <c r="E37" s="152">
        <f>IFERROR(VLOOKUP($C37,'2026'!$C$205:$U$392,19,FALSE),0)</f>
        <v>0</v>
      </c>
      <c r="F37" s="153">
        <f>IFERROR(VLOOKUP($C37,'2026'!$C$8:$U$195,19,FALSE),0)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VLOOKUP($C37,'2026'!$C$205:$U$392,VLOOKUP($L$4,Master!$D$9:$G$20,4,FALSE),FALSE)</f>
        <v>0</v>
      </c>
      <c r="L37" s="164">
        <f>VLOOKUP($C37,'2026'!$C$8:$U$195,VLOOKUP($L$4,Master!$D$9:$G$20,4,FALSE),FALSE)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89</v>
      </c>
      <c r="D38" s="134" t="s">
        <v>90</v>
      </c>
      <c r="E38" s="147">
        <f>IFERROR(VLOOKUP($C38,'2026'!$C$205:$U$392,19,FALSE),0)</f>
        <v>0</v>
      </c>
      <c r="F38" s="148">
        <f>IFERROR(VLOOKUP($C38,'2026'!$C$8:$U$195,19,FALSE),0)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VLOOKUP($C38,'2026'!$C$205:$U$392,VLOOKUP($L$4,Master!$D$9:$G$20,4,FALSE),FALSE)</f>
        <v>0</v>
      </c>
      <c r="L38" s="148">
        <f>VLOOKUP($C38,'2026'!$C$8:$U$195,VLOOKUP($L$4,Master!$D$9:$G$20,4,FALSE),FALSE)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91</v>
      </c>
      <c r="D39" s="99" t="s">
        <v>90</v>
      </c>
      <c r="E39" s="152">
        <f>IFERROR(VLOOKUP($C39,'2026'!$C$205:$U$392,19,FALSE),0)</f>
        <v>0</v>
      </c>
      <c r="F39" s="153">
        <f>IFERROR(VLOOKUP($C39,'2026'!$C$8:$U$195,19,FALSE),0)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VLOOKUP($C39,'2026'!$C$205:$U$392,VLOOKUP($L$4,Master!$D$9:$G$20,4,FALSE),FALSE)</f>
        <v>0</v>
      </c>
      <c r="L39" s="164">
        <f>VLOOKUP($C39,'2026'!$C$8:$U$195,VLOOKUP($L$4,Master!$D$9:$G$20,4,FALSE),FALSE)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92</v>
      </c>
      <c r="D40" s="134" t="s">
        <v>93</v>
      </c>
      <c r="E40" s="147">
        <f>IFERROR(VLOOKUP($C40,'2026'!$C$205:$U$392,19,FALSE),0)</f>
        <v>377482.98000000004</v>
      </c>
      <c r="F40" s="148">
        <f>IFERROR(VLOOKUP($C40,'2026'!$C$8:$U$195,19,FALSE),0)</f>
        <v>231754.50000000003</v>
      </c>
      <c r="G40" s="149">
        <f t="shared" si="6"/>
        <v>0.61394688576422707</v>
      </c>
      <c r="H40" s="150">
        <f t="shared" si="7"/>
        <v>2.705958246736567E-5</v>
      </c>
      <c r="I40" s="148">
        <f t="shared" si="8"/>
        <v>-145728.48000000001</v>
      </c>
      <c r="J40" s="151">
        <f t="shared" si="9"/>
        <v>-0.38605311423577293</v>
      </c>
      <c r="K40" s="147">
        <f>VLOOKUP($C40,'2026'!$C$205:$U$392,VLOOKUP($L$4,Master!$D$9:$G$20,4,FALSE),FALSE)</f>
        <v>55179.770000000004</v>
      </c>
      <c r="L40" s="148">
        <f>VLOOKUP($C40,'2026'!$C$8:$U$195,VLOOKUP($L$4,Master!$D$9:$G$20,4,FALSE),FALSE)</f>
        <v>21295.279999999995</v>
      </c>
      <c r="M40" s="150">
        <f t="shared" si="10"/>
        <v>0.38592549407146848</v>
      </c>
      <c r="N40" s="150">
        <f t="shared" si="11"/>
        <v>2.4864301893842088E-6</v>
      </c>
      <c r="O40" s="148">
        <f t="shared" si="12"/>
        <v>-33884.490000000005</v>
      </c>
      <c r="P40" s="151">
        <f t="shared" si="13"/>
        <v>-0.61407450592853141</v>
      </c>
      <c r="Q40" s="71"/>
    </row>
    <row r="41" spans="2:17" s="72" customFormat="1" ht="12.75" x14ac:dyDescent="0.2">
      <c r="B41" s="70"/>
      <c r="C41" s="98" t="s">
        <v>94</v>
      </c>
      <c r="D41" s="99" t="s">
        <v>93</v>
      </c>
      <c r="E41" s="152">
        <f>IFERROR(VLOOKUP($C41,'2026'!$C$205:$U$392,19,FALSE),0)</f>
        <v>377482.98000000004</v>
      </c>
      <c r="F41" s="153">
        <f>IFERROR(VLOOKUP($C41,'2026'!$C$8:$U$195,19,FALSE),0)</f>
        <v>231754.50000000003</v>
      </c>
      <c r="G41" s="154">
        <f t="shared" si="6"/>
        <v>0.61394688576422707</v>
      </c>
      <c r="H41" s="155">
        <f t="shared" si="7"/>
        <v>2.705958246736567E-5</v>
      </c>
      <c r="I41" s="156">
        <f t="shared" si="8"/>
        <v>-145728.48000000001</v>
      </c>
      <c r="J41" s="157">
        <f t="shared" si="9"/>
        <v>-0.38605311423577293</v>
      </c>
      <c r="K41" s="163">
        <f>VLOOKUP($C41,'2026'!$C$205:$U$392,VLOOKUP($L$4,Master!$D$9:$G$20,4,FALSE),FALSE)</f>
        <v>55179.770000000004</v>
      </c>
      <c r="L41" s="164">
        <f>VLOOKUP($C41,'2026'!$C$8:$U$195,VLOOKUP($L$4,Master!$D$9:$G$20,4,FALSE),FALSE)</f>
        <v>21295.279999999995</v>
      </c>
      <c r="M41" s="155">
        <f t="shared" si="10"/>
        <v>0.38592549407146848</v>
      </c>
      <c r="N41" s="155">
        <f t="shared" si="11"/>
        <v>2.4864301893842088E-6</v>
      </c>
      <c r="O41" s="156">
        <f t="shared" si="12"/>
        <v>-33884.490000000005</v>
      </c>
      <c r="P41" s="157">
        <f t="shared" si="13"/>
        <v>-0.61407450592853141</v>
      </c>
      <c r="Q41" s="71"/>
    </row>
    <row r="42" spans="2:17" s="72" customFormat="1" ht="12.75" x14ac:dyDescent="0.2">
      <c r="B42" s="70"/>
      <c r="C42" s="131" t="s">
        <v>95</v>
      </c>
      <c r="D42" s="132" t="s">
        <v>96</v>
      </c>
      <c r="E42" s="142">
        <f>IFERROR(VLOOKUP($C42,'2026'!$C$205:$U$392,19,FALSE),0)</f>
        <v>141876473.92999992</v>
      </c>
      <c r="F42" s="143">
        <f>IFERROR(VLOOKUP($C42,'2026'!$C$8:$U$195,19,FALSE),0)</f>
        <v>120973132.84999999</v>
      </c>
      <c r="G42" s="144">
        <f t="shared" si="6"/>
        <v>0.85266520585848948</v>
      </c>
      <c r="H42" s="145">
        <f t="shared" si="7"/>
        <v>1.4124784911145879E-2</v>
      </c>
      <c r="I42" s="143">
        <f t="shared" si="8"/>
        <v>-20903341.079999924</v>
      </c>
      <c r="J42" s="146">
        <f t="shared" si="9"/>
        <v>-0.14733479414151054</v>
      </c>
      <c r="K42" s="142">
        <f>VLOOKUP($C42,'2026'!$C$205:$U$392,VLOOKUP($L$4,Master!$D$9:$G$20,4,FALSE),FALSE)</f>
        <v>19848982.339999977</v>
      </c>
      <c r="L42" s="143">
        <f>VLOOKUP($C42,'2026'!$C$8:$U$195,VLOOKUP($L$4,Master!$D$9:$G$20,4,FALSE),FALSE)</f>
        <v>18376724.669999994</v>
      </c>
      <c r="M42" s="145">
        <f t="shared" si="10"/>
        <v>0.92582704519651537</v>
      </c>
      <c r="N42" s="145">
        <f t="shared" si="11"/>
        <v>2.1456605877682548E-3</v>
      </c>
      <c r="O42" s="143">
        <f t="shared" si="12"/>
        <v>-1472257.6699999832</v>
      </c>
      <c r="P42" s="146">
        <f t="shared" si="13"/>
        <v>-7.4172954803484639E-2</v>
      </c>
      <c r="Q42" s="71"/>
    </row>
    <row r="43" spans="2:17" s="72" customFormat="1" ht="12.75" x14ac:dyDescent="0.2">
      <c r="B43" s="70"/>
      <c r="C43" s="133" t="s">
        <v>97</v>
      </c>
      <c r="D43" s="134" t="s">
        <v>98</v>
      </c>
      <c r="E43" s="147">
        <f>IFERROR(VLOOKUP($C43,'2026'!$C$205:$U$392,19,FALSE),0)</f>
        <v>81300488.690000013</v>
      </c>
      <c r="F43" s="148">
        <f>IFERROR(VLOOKUP($C43,'2026'!$C$8:$U$195,19,FALSE),0)</f>
        <v>63857736.519999996</v>
      </c>
      <c r="G43" s="149">
        <f t="shared" si="6"/>
        <v>0.78545329245793971</v>
      </c>
      <c r="H43" s="150">
        <f t="shared" si="7"/>
        <v>7.4560092146743568E-3</v>
      </c>
      <c r="I43" s="148">
        <f t="shared" si="8"/>
        <v>-17442752.170000017</v>
      </c>
      <c r="J43" s="151">
        <f t="shared" si="9"/>
        <v>-0.21454670754206034</v>
      </c>
      <c r="K43" s="147">
        <f>VLOOKUP($C43,'2026'!$C$205:$U$392,VLOOKUP($L$4,Master!$D$9:$G$20,4,FALSE),FALSE)</f>
        <v>11166459.590000004</v>
      </c>
      <c r="L43" s="148">
        <f>VLOOKUP($C43,'2026'!$C$8:$U$195,VLOOKUP($L$4,Master!$D$9:$G$20,4,FALSE),FALSE)</f>
        <v>9692625.9799999986</v>
      </c>
      <c r="M43" s="150">
        <f t="shared" si="10"/>
        <v>0.86801245299630336</v>
      </c>
      <c r="N43" s="150">
        <f t="shared" si="11"/>
        <v>1.1317079583401442E-3</v>
      </c>
      <c r="O43" s="148">
        <f t="shared" si="12"/>
        <v>-1473833.610000005</v>
      </c>
      <c r="P43" s="151">
        <f t="shared" si="13"/>
        <v>-0.13198754700369666</v>
      </c>
      <c r="Q43" s="71"/>
    </row>
    <row r="44" spans="2:17" s="72" customFormat="1" ht="12.75" x14ac:dyDescent="0.2">
      <c r="B44" s="70"/>
      <c r="C44" s="98" t="s">
        <v>99</v>
      </c>
      <c r="D44" s="99" t="s">
        <v>98</v>
      </c>
      <c r="E44" s="152">
        <f>IFERROR(VLOOKUP($C44,'2026'!$C$205:$U$392,19,FALSE),0)</f>
        <v>81300488.690000013</v>
      </c>
      <c r="F44" s="153">
        <f>IFERROR(VLOOKUP($C44,'2026'!$C$8:$U$195,19,FALSE),0)</f>
        <v>63857736.519999996</v>
      </c>
      <c r="G44" s="154">
        <f t="shared" si="6"/>
        <v>0.78545329245793971</v>
      </c>
      <c r="H44" s="155">
        <f t="shared" si="7"/>
        <v>7.4560092146743568E-3</v>
      </c>
      <c r="I44" s="156">
        <f t="shared" si="8"/>
        <v>-17442752.170000017</v>
      </c>
      <c r="J44" s="157">
        <f t="shared" si="9"/>
        <v>-0.21454670754206034</v>
      </c>
      <c r="K44" s="163">
        <f>VLOOKUP($C44,'2026'!$C$205:$U$392,VLOOKUP($L$4,Master!$D$9:$G$20,4,FALSE),FALSE)</f>
        <v>11166459.590000004</v>
      </c>
      <c r="L44" s="164">
        <f>VLOOKUP($C44,'2026'!$C$8:$U$195,VLOOKUP($L$4,Master!$D$9:$G$20,4,FALSE),FALSE)</f>
        <v>9692625.9799999986</v>
      </c>
      <c r="M44" s="155">
        <f t="shared" si="10"/>
        <v>0.86801245299630336</v>
      </c>
      <c r="N44" s="155">
        <f t="shared" si="11"/>
        <v>1.1317079583401442E-3</v>
      </c>
      <c r="O44" s="156">
        <f t="shared" si="12"/>
        <v>-1473833.610000005</v>
      </c>
      <c r="P44" s="157">
        <f t="shared" si="13"/>
        <v>-0.13198754700369666</v>
      </c>
      <c r="Q44" s="71"/>
    </row>
    <row r="45" spans="2:17" s="72" customFormat="1" ht="12.75" x14ac:dyDescent="0.2">
      <c r="B45" s="70"/>
      <c r="C45" s="133" t="s">
        <v>100</v>
      </c>
      <c r="D45" s="134" t="s">
        <v>101</v>
      </c>
      <c r="E45" s="147">
        <f>IFERROR(VLOOKUP($C45,'2026'!$C$205:$U$392,19,FALSE),0)</f>
        <v>0</v>
      </c>
      <c r="F45" s="148">
        <f>IFERROR(VLOOKUP($C45,'2026'!$C$8:$U$195,19,FALSE),0)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VLOOKUP($C45,'2026'!$C$205:$U$392,VLOOKUP($L$4,Master!$D$9:$G$20,4,FALSE),FALSE)</f>
        <v>0</v>
      </c>
      <c r="L45" s="148">
        <f>VLOOKUP($C45,'2026'!$C$8:$U$195,VLOOKUP($L$4,Master!$D$9:$G$20,4,FALSE),FALSE)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102</v>
      </c>
      <c r="D46" s="99" t="s">
        <v>101</v>
      </c>
      <c r="E46" s="152">
        <f>IFERROR(VLOOKUP($C46,'2026'!$C$205:$U$392,19,FALSE),0)</f>
        <v>0</v>
      </c>
      <c r="F46" s="153">
        <f>IFERROR(VLOOKUP($C46,'2026'!$C$8:$U$195,19,FALSE),0)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VLOOKUP($C46,'2026'!$C$205:$U$392,VLOOKUP($L$4,Master!$D$9:$G$20,4,FALSE),FALSE)</f>
        <v>0</v>
      </c>
      <c r="L46" s="164">
        <f>VLOOKUP($C46,'2026'!$C$8:$U$195,VLOOKUP($L$4,Master!$D$9:$G$20,4,FALSE),FALSE)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103</v>
      </c>
      <c r="D47" s="134" t="s">
        <v>104</v>
      </c>
      <c r="E47" s="147">
        <f>IFERROR(VLOOKUP($C47,'2026'!$C$205:$U$392,19,FALSE),0)</f>
        <v>30945694.649999928</v>
      </c>
      <c r="F47" s="148">
        <f>IFERROR(VLOOKUP($C47,'2026'!$C$8:$U$195,19,FALSE),0)</f>
        <v>31373946.819999997</v>
      </c>
      <c r="G47" s="149">
        <f t="shared" si="6"/>
        <v>1.0138388287884199</v>
      </c>
      <c r="H47" s="150">
        <f t="shared" si="7"/>
        <v>3.6632121546832305E-3</v>
      </c>
      <c r="I47" s="148">
        <f t="shared" si="8"/>
        <v>428252.17000006884</v>
      </c>
      <c r="J47" s="151">
        <f t="shared" si="9"/>
        <v>1.3838828788419841E-2</v>
      </c>
      <c r="K47" s="147">
        <f>VLOOKUP($C47,'2026'!$C$205:$U$392,VLOOKUP($L$4,Master!$D$9:$G$20,4,FALSE),FALSE)</f>
        <v>4376021.3599999761</v>
      </c>
      <c r="L47" s="148">
        <f>VLOOKUP($C47,'2026'!$C$8:$U$195,VLOOKUP($L$4,Master!$D$9:$G$20,4,FALSE),FALSE)</f>
        <v>4696375.7899999926</v>
      </c>
      <c r="M47" s="150">
        <f t="shared" si="10"/>
        <v>1.0732067793197468</v>
      </c>
      <c r="N47" s="150">
        <f t="shared" si="11"/>
        <v>5.4834735889591952E-4</v>
      </c>
      <c r="O47" s="148">
        <f t="shared" si="12"/>
        <v>320354.43000001647</v>
      </c>
      <c r="P47" s="151">
        <f t="shared" si="13"/>
        <v>7.3206779319746784E-2</v>
      </c>
      <c r="Q47" s="71"/>
    </row>
    <row r="48" spans="2:17" s="72" customFormat="1" ht="12.75" x14ac:dyDescent="0.2">
      <c r="B48" s="70"/>
      <c r="C48" s="98" t="s">
        <v>105</v>
      </c>
      <c r="D48" s="99" t="s">
        <v>104</v>
      </c>
      <c r="E48" s="152">
        <f>IFERROR(VLOOKUP($C48,'2026'!$C$205:$U$392,19,FALSE),0)</f>
        <v>30945694.649999928</v>
      </c>
      <c r="F48" s="153">
        <f>IFERROR(VLOOKUP($C48,'2026'!$C$8:$U$195,19,FALSE),0)</f>
        <v>31373946.819999997</v>
      </c>
      <c r="G48" s="154">
        <f t="shared" si="6"/>
        <v>1.0138388287884199</v>
      </c>
      <c r="H48" s="155">
        <f t="shared" si="7"/>
        <v>3.6632121546832305E-3</v>
      </c>
      <c r="I48" s="156">
        <f t="shared" si="8"/>
        <v>428252.17000006884</v>
      </c>
      <c r="J48" s="157">
        <f t="shared" si="9"/>
        <v>1.3838828788419841E-2</v>
      </c>
      <c r="K48" s="163">
        <f>VLOOKUP($C48,'2026'!$C$205:$U$392,VLOOKUP($L$4,Master!$D$9:$G$20,4,FALSE),FALSE)</f>
        <v>4376021.3599999761</v>
      </c>
      <c r="L48" s="164">
        <f>VLOOKUP($C48,'2026'!$C$8:$U$195,VLOOKUP($L$4,Master!$D$9:$G$20,4,FALSE),FALSE)</f>
        <v>4696375.7899999926</v>
      </c>
      <c r="M48" s="155">
        <f t="shared" si="10"/>
        <v>1.0732067793197468</v>
      </c>
      <c r="N48" s="155">
        <f t="shared" si="11"/>
        <v>5.4834735889591952E-4</v>
      </c>
      <c r="O48" s="156">
        <f t="shared" si="12"/>
        <v>320354.43000001647</v>
      </c>
      <c r="P48" s="157">
        <f t="shared" si="13"/>
        <v>7.3206779319746784E-2</v>
      </c>
      <c r="Q48" s="71"/>
    </row>
    <row r="49" spans="2:17" s="72" customFormat="1" ht="12.75" x14ac:dyDescent="0.2">
      <c r="B49" s="70"/>
      <c r="C49" s="133" t="s">
        <v>106</v>
      </c>
      <c r="D49" s="134" t="s">
        <v>107</v>
      </c>
      <c r="E49" s="147">
        <f>IFERROR(VLOOKUP($C49,'2026'!$C$205:$U$392,19,FALSE),0)</f>
        <v>9707489.8100000005</v>
      </c>
      <c r="F49" s="148">
        <f>IFERROR(VLOOKUP($C49,'2026'!$C$8:$U$195,19,FALSE),0)</f>
        <v>8032253.2999999989</v>
      </c>
      <c r="G49" s="149">
        <f t="shared" si="6"/>
        <v>0.8274284554721566</v>
      </c>
      <c r="H49" s="150">
        <f t="shared" si="7"/>
        <v>9.3784336688228275E-4</v>
      </c>
      <c r="I49" s="148">
        <f t="shared" si="8"/>
        <v>-1675236.5100000016</v>
      </c>
      <c r="J49" s="151">
        <f t="shared" si="9"/>
        <v>-0.17257154452784346</v>
      </c>
      <c r="K49" s="147">
        <f>VLOOKUP($C49,'2026'!$C$205:$U$392,VLOOKUP($L$4,Master!$D$9:$G$20,4,FALSE),FALSE)</f>
        <v>1226410.9099999999</v>
      </c>
      <c r="L49" s="148">
        <f>VLOOKUP($C49,'2026'!$C$8:$U$195,VLOOKUP($L$4,Master!$D$9:$G$20,4,FALSE),FALSE)</f>
        <v>1072647.1599999997</v>
      </c>
      <c r="M49" s="150">
        <f t="shared" si="10"/>
        <v>0.87462297607903683</v>
      </c>
      <c r="N49" s="150">
        <f t="shared" si="11"/>
        <v>1.2524194474931692E-4</v>
      </c>
      <c r="O49" s="148">
        <f t="shared" si="12"/>
        <v>-153763.75000000023</v>
      </c>
      <c r="P49" s="151">
        <f t="shared" si="13"/>
        <v>-0.1253770239209632</v>
      </c>
      <c r="Q49" s="71"/>
    </row>
    <row r="50" spans="2:17" s="72" customFormat="1" ht="12.75" x14ac:dyDescent="0.2">
      <c r="B50" s="70"/>
      <c r="C50" s="98" t="s">
        <v>108</v>
      </c>
      <c r="D50" s="99" t="s">
        <v>107</v>
      </c>
      <c r="E50" s="152">
        <f>IFERROR(VLOOKUP($C50,'2026'!$C$205:$U$392,19,FALSE),0)</f>
        <v>9707489.8100000005</v>
      </c>
      <c r="F50" s="153">
        <f>IFERROR(VLOOKUP($C50,'2026'!$C$8:$U$195,19,FALSE),0)</f>
        <v>8032253.2999999989</v>
      </c>
      <c r="G50" s="154">
        <f t="shared" si="6"/>
        <v>0.8274284554721566</v>
      </c>
      <c r="H50" s="155">
        <f t="shared" si="7"/>
        <v>9.3784336688228275E-4</v>
      </c>
      <c r="I50" s="156">
        <f t="shared" si="8"/>
        <v>-1675236.5100000016</v>
      </c>
      <c r="J50" s="157">
        <f t="shared" si="9"/>
        <v>-0.17257154452784346</v>
      </c>
      <c r="K50" s="163">
        <f>VLOOKUP($C50,'2026'!$C$205:$U$392,VLOOKUP($L$4,Master!$D$9:$G$20,4,FALSE),FALSE)</f>
        <v>1226410.9099999999</v>
      </c>
      <c r="L50" s="164">
        <f>VLOOKUP($C50,'2026'!$C$8:$U$195,VLOOKUP($L$4,Master!$D$9:$G$20,4,FALSE),FALSE)</f>
        <v>1072647.1599999997</v>
      </c>
      <c r="M50" s="155">
        <f t="shared" si="10"/>
        <v>0.87462297607903683</v>
      </c>
      <c r="N50" s="155">
        <f t="shared" si="11"/>
        <v>1.2524194474931692E-4</v>
      </c>
      <c r="O50" s="156">
        <f t="shared" si="12"/>
        <v>-153763.75000000023</v>
      </c>
      <c r="P50" s="157">
        <f t="shared" si="13"/>
        <v>-0.1253770239209632</v>
      </c>
      <c r="Q50" s="71"/>
    </row>
    <row r="51" spans="2:17" s="72" customFormat="1" ht="12.75" x14ac:dyDescent="0.2">
      <c r="B51" s="70"/>
      <c r="C51" s="133" t="s">
        <v>109</v>
      </c>
      <c r="D51" s="134" t="s">
        <v>110</v>
      </c>
      <c r="E51" s="147">
        <f>IFERROR(VLOOKUP($C51,'2026'!$C$205:$U$392,19,FALSE),0)</f>
        <v>0</v>
      </c>
      <c r="F51" s="148">
        <f>IFERROR(VLOOKUP($C51,'2026'!$C$8:$U$195,19,FALSE),0)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VLOOKUP($C51,'2026'!$C$205:$U$392,VLOOKUP($L$4,Master!$D$9:$G$20,4,FALSE),FALSE)</f>
        <v>0</v>
      </c>
      <c r="L51" s="148">
        <f>VLOOKUP($C51,'2026'!$C$8:$U$195,VLOOKUP($L$4,Master!$D$9:$G$20,4,FALSE),FALSE)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111</v>
      </c>
      <c r="D52" s="99" t="s">
        <v>110</v>
      </c>
      <c r="E52" s="152">
        <f>IFERROR(VLOOKUP($C52,'2026'!$C$205:$U$392,19,FALSE),0)</f>
        <v>0</v>
      </c>
      <c r="F52" s="153">
        <f>IFERROR(VLOOKUP($C52,'2026'!$C$8:$U$195,19,FALSE),0)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VLOOKUP($C52,'2026'!$C$205:$U$392,VLOOKUP($L$4,Master!$D$9:$G$20,4,FALSE),FALSE)</f>
        <v>0</v>
      </c>
      <c r="L52" s="164">
        <f>VLOOKUP($C52,'2026'!$C$8:$U$195,VLOOKUP($L$4,Master!$D$9:$G$20,4,FALSE),FALSE)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112</v>
      </c>
      <c r="D53" s="134" t="s">
        <v>113</v>
      </c>
      <c r="E53" s="147">
        <f>IFERROR(VLOOKUP($C53,'2026'!$C$205:$U$392,19,FALSE),0)</f>
        <v>19922800.77999999</v>
      </c>
      <c r="F53" s="148">
        <f>IFERROR(VLOOKUP($C53,'2026'!$C$8:$U$195,19,FALSE),0)</f>
        <v>17709196.210000001</v>
      </c>
      <c r="G53" s="149">
        <f t="shared" si="6"/>
        <v>0.88889089468674642</v>
      </c>
      <c r="H53" s="150">
        <f t="shared" si="7"/>
        <v>2.0677201749060084E-3</v>
      </c>
      <c r="I53" s="148">
        <f t="shared" si="8"/>
        <v>-2213604.5699999891</v>
      </c>
      <c r="J53" s="151">
        <f t="shared" si="9"/>
        <v>-0.11110910531325356</v>
      </c>
      <c r="K53" s="147">
        <f>VLOOKUP($C53,'2026'!$C$205:$U$392,VLOOKUP($L$4,Master!$D$9:$G$20,4,FALSE),FALSE)</f>
        <v>3080090.4799999981</v>
      </c>
      <c r="L53" s="148">
        <f>VLOOKUP($C53,'2026'!$C$8:$U$195,VLOOKUP($L$4,Master!$D$9:$G$20,4,FALSE),FALSE)</f>
        <v>2915075.7400000016</v>
      </c>
      <c r="M53" s="150">
        <f t="shared" si="10"/>
        <v>0.94642535955632168</v>
      </c>
      <c r="N53" s="150">
        <f t="shared" si="11"/>
        <v>3.4036332578287387E-4</v>
      </c>
      <c r="O53" s="148">
        <f t="shared" si="12"/>
        <v>-165014.7399999965</v>
      </c>
      <c r="P53" s="151">
        <f t="shared" si="13"/>
        <v>-5.357464044367833E-2</v>
      </c>
      <c r="Q53" s="71"/>
    </row>
    <row r="54" spans="2:17" s="72" customFormat="1" ht="12.75" x14ac:dyDescent="0.2">
      <c r="B54" s="70"/>
      <c r="C54" s="98" t="s">
        <v>114</v>
      </c>
      <c r="D54" s="99" t="s">
        <v>113</v>
      </c>
      <c r="E54" s="152">
        <f>IFERROR(VLOOKUP($C54,'2026'!$C$205:$U$392,19,FALSE),0)</f>
        <v>19922800.77999999</v>
      </c>
      <c r="F54" s="153">
        <f>IFERROR(VLOOKUP($C54,'2026'!$C$8:$U$195,19,FALSE),0)</f>
        <v>17709196.210000001</v>
      </c>
      <c r="G54" s="154">
        <f t="shared" si="6"/>
        <v>0.88889089468674642</v>
      </c>
      <c r="H54" s="155">
        <f t="shared" si="7"/>
        <v>2.0677201749060084E-3</v>
      </c>
      <c r="I54" s="156">
        <f t="shared" si="8"/>
        <v>-2213604.5699999891</v>
      </c>
      <c r="J54" s="157">
        <f t="shared" si="9"/>
        <v>-0.11110910531325356</v>
      </c>
      <c r="K54" s="163">
        <f>VLOOKUP($C54,'2026'!$C$205:$U$392,VLOOKUP($L$4,Master!$D$9:$G$20,4,FALSE),FALSE)</f>
        <v>3080090.4799999981</v>
      </c>
      <c r="L54" s="164">
        <f>VLOOKUP($C54,'2026'!$C$8:$U$195,VLOOKUP($L$4,Master!$D$9:$G$20,4,FALSE),FALSE)</f>
        <v>2915075.7400000016</v>
      </c>
      <c r="M54" s="155">
        <f t="shared" si="10"/>
        <v>0.94642535955632168</v>
      </c>
      <c r="N54" s="155">
        <f t="shared" si="11"/>
        <v>3.4036332578287387E-4</v>
      </c>
      <c r="O54" s="156">
        <f t="shared" si="12"/>
        <v>-165014.7399999965</v>
      </c>
      <c r="P54" s="157">
        <f t="shared" si="13"/>
        <v>-5.357464044367833E-2</v>
      </c>
      <c r="Q54" s="71"/>
    </row>
    <row r="55" spans="2:17" s="72" customFormat="1" ht="12.75" x14ac:dyDescent="0.2">
      <c r="B55" s="70"/>
      <c r="C55" s="131" t="s">
        <v>115</v>
      </c>
      <c r="D55" s="132" t="s">
        <v>116</v>
      </c>
      <c r="E55" s="142">
        <f>IFERROR(VLOOKUP($C55,'2026'!$C$205:$U$392,19,FALSE),0)</f>
        <v>227917784.48000002</v>
      </c>
      <c r="F55" s="143">
        <f>IFERROR(VLOOKUP($C55,'2026'!$C$8:$U$195,19,FALSE),0)</f>
        <v>182477176.29000002</v>
      </c>
      <c r="G55" s="144">
        <f t="shared" si="6"/>
        <v>0.8006271941714691</v>
      </c>
      <c r="H55" s="145">
        <f t="shared" si="7"/>
        <v>2.1305977662704624E-2</v>
      </c>
      <c r="I55" s="143">
        <f t="shared" si="8"/>
        <v>-45440608.189999998</v>
      </c>
      <c r="J55" s="146">
        <f t="shared" si="9"/>
        <v>-0.1993728058285309</v>
      </c>
      <c r="K55" s="142">
        <f>VLOOKUP($C55,'2026'!$C$205:$U$392,VLOOKUP($L$4,Master!$D$9:$G$20,4,FALSE),FALSE)</f>
        <v>36983259.120000005</v>
      </c>
      <c r="L55" s="143">
        <f>VLOOKUP($C55,'2026'!$C$8:$U$195,VLOOKUP($L$4,Master!$D$9:$G$20,4,FALSE),FALSE)</f>
        <v>38907496.769999996</v>
      </c>
      <c r="M55" s="145">
        <f t="shared" si="10"/>
        <v>1.0520299642537287</v>
      </c>
      <c r="N55" s="145">
        <f t="shared" si="11"/>
        <v>4.5428270754034042E-3</v>
      </c>
      <c r="O55" s="143">
        <f t="shared" si="12"/>
        <v>1924237.6499999911</v>
      </c>
      <c r="P55" s="146">
        <f t="shared" si="13"/>
        <v>5.2029964253728835E-2</v>
      </c>
      <c r="Q55" s="71"/>
    </row>
    <row r="56" spans="2:17" s="72" customFormat="1" ht="12.75" x14ac:dyDescent="0.2">
      <c r="B56" s="70"/>
      <c r="C56" s="133" t="s">
        <v>117</v>
      </c>
      <c r="D56" s="134" t="s">
        <v>118</v>
      </c>
      <c r="E56" s="147">
        <f>IFERROR(VLOOKUP($C56,'2026'!$C$205:$U$392,19,FALSE),0)</f>
        <v>25238265.749999985</v>
      </c>
      <c r="F56" s="148">
        <f>IFERROR(VLOOKUP($C56,'2026'!$C$8:$U$195,19,FALSE),0)</f>
        <v>27533105.780000001</v>
      </c>
      <c r="G56" s="149">
        <f t="shared" si="6"/>
        <v>1.0909270095153039</v>
      </c>
      <c r="H56" s="150">
        <f t="shared" si="7"/>
        <v>3.2147567638885649E-3</v>
      </c>
      <c r="I56" s="148">
        <f t="shared" si="8"/>
        <v>2294840.0300000161</v>
      </c>
      <c r="J56" s="151">
        <f t="shared" si="9"/>
        <v>9.0927009515303858E-2</v>
      </c>
      <c r="K56" s="147">
        <f>VLOOKUP($C56,'2026'!$C$205:$U$392,VLOOKUP($L$4,Master!$D$9:$G$20,4,FALSE),FALSE)</f>
        <v>4146581.8299999963</v>
      </c>
      <c r="L56" s="148">
        <f>VLOOKUP($C56,'2026'!$C$8:$U$195,VLOOKUP($L$4,Master!$D$9:$G$20,4,FALSE),FALSE)</f>
        <v>6282769.8700000001</v>
      </c>
      <c r="M56" s="150">
        <f t="shared" si="10"/>
        <v>1.5151684272923189</v>
      </c>
      <c r="N56" s="150">
        <f t="shared" si="11"/>
        <v>7.3357423230506968E-4</v>
      </c>
      <c r="O56" s="148">
        <f t="shared" si="12"/>
        <v>2136188.0400000038</v>
      </c>
      <c r="P56" s="151">
        <f t="shared" si="13"/>
        <v>0.51516842729231893</v>
      </c>
      <c r="Q56" s="71"/>
    </row>
    <row r="57" spans="2:17" s="72" customFormat="1" ht="12.75" x14ac:dyDescent="0.2">
      <c r="B57" s="70"/>
      <c r="C57" s="98" t="s">
        <v>119</v>
      </c>
      <c r="D57" s="99" t="s">
        <v>120</v>
      </c>
      <c r="E57" s="152">
        <f>IFERROR(VLOOKUP($C57,'2026'!$C$205:$U$392,19,FALSE),0)</f>
        <v>25238265.749999985</v>
      </c>
      <c r="F57" s="153">
        <f>IFERROR(VLOOKUP($C57,'2026'!$C$8:$U$195,19,FALSE),0)</f>
        <v>27533105.780000001</v>
      </c>
      <c r="G57" s="154">
        <f t="shared" si="6"/>
        <v>1.0909270095153039</v>
      </c>
      <c r="H57" s="155">
        <f t="shared" si="7"/>
        <v>3.2147567638885649E-3</v>
      </c>
      <c r="I57" s="156">
        <f t="shared" si="8"/>
        <v>2294840.0300000161</v>
      </c>
      <c r="J57" s="157">
        <f t="shared" si="9"/>
        <v>9.0927009515303858E-2</v>
      </c>
      <c r="K57" s="163">
        <f>VLOOKUP($C57,'2026'!$C$205:$U$392,VLOOKUP($L$4,Master!$D$9:$G$20,4,FALSE),FALSE)</f>
        <v>4146581.8299999963</v>
      </c>
      <c r="L57" s="164">
        <f>VLOOKUP($C57,'2026'!$C$8:$U$195,VLOOKUP($L$4,Master!$D$9:$G$20,4,FALSE),FALSE)</f>
        <v>6282769.8700000001</v>
      </c>
      <c r="M57" s="155">
        <f t="shared" si="10"/>
        <v>1.5151684272923189</v>
      </c>
      <c r="N57" s="155">
        <f t="shared" si="11"/>
        <v>7.3357423230506968E-4</v>
      </c>
      <c r="O57" s="156">
        <f t="shared" si="12"/>
        <v>2136188.0400000038</v>
      </c>
      <c r="P57" s="157">
        <f t="shared" si="13"/>
        <v>0.51516842729231893</v>
      </c>
      <c r="Q57" s="71"/>
    </row>
    <row r="58" spans="2:17" s="72" customFormat="1" ht="12.75" x14ac:dyDescent="0.2">
      <c r="B58" s="70"/>
      <c r="C58" s="98" t="s">
        <v>121</v>
      </c>
      <c r="D58" s="99" t="s">
        <v>122</v>
      </c>
      <c r="E58" s="152">
        <f>IFERROR(VLOOKUP($C58,'2026'!$C$205:$U$392,19,FALSE),0)</f>
        <v>0</v>
      </c>
      <c r="F58" s="153">
        <f>IFERROR(VLOOKUP($C58,'2026'!$C$8:$U$195,19,FALSE),0)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VLOOKUP($C58,'2026'!$C$205:$U$392,VLOOKUP($L$4,Master!$D$9:$G$20,4,FALSE),FALSE)</f>
        <v>0</v>
      </c>
      <c r="L58" s="164">
        <f>VLOOKUP($C58,'2026'!$C$8:$U$195,VLOOKUP($L$4,Master!$D$9:$G$20,4,FALSE),FALSE)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123</v>
      </c>
      <c r="D59" s="134" t="s">
        <v>124</v>
      </c>
      <c r="E59" s="147">
        <f>IFERROR(VLOOKUP($C59,'2026'!$C$205:$U$392,19,FALSE),0)</f>
        <v>19211540.27</v>
      </c>
      <c r="F59" s="148">
        <f>IFERROR(VLOOKUP($C59,'2026'!$C$8:$U$195,19,FALSE),0)</f>
        <v>27175926.129999999</v>
      </c>
      <c r="G59" s="149">
        <f t="shared" si="6"/>
        <v>1.414562588322857</v>
      </c>
      <c r="H59" s="150">
        <f t="shared" si="7"/>
        <v>3.1730525803890432E-3</v>
      </c>
      <c r="I59" s="148">
        <f t="shared" si="8"/>
        <v>7964385.8599999994</v>
      </c>
      <c r="J59" s="151">
        <f t="shared" si="9"/>
        <v>0.41456258832285703</v>
      </c>
      <c r="K59" s="147">
        <f>VLOOKUP($C59,'2026'!$C$205:$U$392,VLOOKUP($L$4,Master!$D$9:$G$20,4,FALSE),FALSE)</f>
        <v>5243855.5199999996</v>
      </c>
      <c r="L59" s="148">
        <f>VLOOKUP($C59,'2026'!$C$8:$U$195,VLOOKUP($L$4,Master!$D$9:$G$20,4,FALSE),FALSE)</f>
        <v>5212689.47</v>
      </c>
      <c r="M59" s="150">
        <f t="shared" si="10"/>
        <v>0.99405665356699224</v>
      </c>
      <c r="N59" s="150">
        <f t="shared" si="11"/>
        <v>6.086319816453775E-4</v>
      </c>
      <c r="O59" s="148">
        <f t="shared" si="12"/>
        <v>-31166.049999999814</v>
      </c>
      <c r="P59" s="151">
        <f t="shared" si="13"/>
        <v>-5.9433464330077151E-3</v>
      </c>
      <c r="Q59" s="71"/>
    </row>
    <row r="60" spans="2:17" s="72" customFormat="1" ht="12.75" x14ac:dyDescent="0.2">
      <c r="B60" s="70"/>
      <c r="C60" s="98" t="s">
        <v>125</v>
      </c>
      <c r="D60" s="99" t="s">
        <v>126</v>
      </c>
      <c r="E60" s="152">
        <f>IFERROR(VLOOKUP($C60,'2026'!$C$205:$U$392,19,FALSE),0)</f>
        <v>18392232.319999997</v>
      </c>
      <c r="F60" s="153">
        <f>IFERROR(VLOOKUP($C60,'2026'!$C$8:$U$195,19,FALSE),0)</f>
        <v>26845597.91</v>
      </c>
      <c r="G60" s="154">
        <f t="shared" si="6"/>
        <v>1.4596160728574359</v>
      </c>
      <c r="H60" s="155">
        <f t="shared" si="7"/>
        <v>3.1344835614039186E-3</v>
      </c>
      <c r="I60" s="156">
        <f t="shared" si="8"/>
        <v>8453365.5900000036</v>
      </c>
      <c r="J60" s="157">
        <f t="shared" si="9"/>
        <v>0.45961607285743578</v>
      </c>
      <c r="K60" s="163">
        <f>VLOOKUP($C60,'2026'!$C$205:$U$392,VLOOKUP($L$4,Master!$D$9:$G$20,4,FALSE),FALSE)</f>
        <v>5118007.47</v>
      </c>
      <c r="L60" s="164">
        <f>VLOOKUP($C60,'2026'!$C$8:$U$195,VLOOKUP($L$4,Master!$D$9:$G$20,4,FALSE),FALSE)</f>
        <v>5157355.57</v>
      </c>
      <c r="M60" s="155">
        <f t="shared" si="10"/>
        <v>1.0076881677548628</v>
      </c>
      <c r="N60" s="155">
        <f t="shared" si="11"/>
        <v>6.0217121289961003E-4</v>
      </c>
      <c r="O60" s="156">
        <f t="shared" si="12"/>
        <v>39348.100000000559</v>
      </c>
      <c r="P60" s="157">
        <f t="shared" si="13"/>
        <v>7.6881677548627262E-3</v>
      </c>
      <c r="Q60" s="71"/>
    </row>
    <row r="61" spans="2:17" s="72" customFormat="1" ht="12.75" x14ac:dyDescent="0.2">
      <c r="B61" s="70"/>
      <c r="C61" s="98" t="s">
        <v>127</v>
      </c>
      <c r="D61" s="99" t="s">
        <v>128</v>
      </c>
      <c r="E61" s="152">
        <f>IFERROR(VLOOKUP($C61,'2026'!$C$205:$U$392,19,FALSE),0)</f>
        <v>175062.96999999997</v>
      </c>
      <c r="F61" s="153">
        <f>IFERROR(VLOOKUP($C61,'2026'!$C$8:$U$195,19,FALSE),0)</f>
        <v>120426.41</v>
      </c>
      <c r="G61" s="154">
        <f t="shared" si="6"/>
        <v>0.68790338699269193</v>
      </c>
      <c r="H61" s="155">
        <f t="shared" si="7"/>
        <v>1.4060949723279547E-5</v>
      </c>
      <c r="I61" s="156">
        <f t="shared" si="8"/>
        <v>-54636.559999999969</v>
      </c>
      <c r="J61" s="157">
        <f t="shared" si="9"/>
        <v>-0.31209661300730807</v>
      </c>
      <c r="K61" s="163">
        <f>VLOOKUP($C61,'2026'!$C$205:$U$392,VLOOKUP($L$4,Master!$D$9:$G$20,4,FALSE),FALSE)</f>
        <v>22707.449999999993</v>
      </c>
      <c r="L61" s="164">
        <f>VLOOKUP($C61,'2026'!$C$8:$U$195,VLOOKUP($L$4,Master!$D$9:$G$20,4,FALSE),FALSE)</f>
        <v>17369.760000000002</v>
      </c>
      <c r="M61" s="155">
        <f t="shared" si="10"/>
        <v>0.76493661771797394</v>
      </c>
      <c r="N61" s="155">
        <f t="shared" si="11"/>
        <v>2.0280877098755342E-6</v>
      </c>
      <c r="O61" s="156">
        <f t="shared" si="12"/>
        <v>-5337.6899999999914</v>
      </c>
      <c r="P61" s="157">
        <f t="shared" si="13"/>
        <v>-0.23506338228202608</v>
      </c>
      <c r="Q61" s="71"/>
    </row>
    <row r="62" spans="2:17" s="72" customFormat="1" ht="12.75" x14ac:dyDescent="0.2">
      <c r="B62" s="70"/>
      <c r="C62" s="98" t="s">
        <v>129</v>
      </c>
      <c r="D62" s="99" t="s">
        <v>130</v>
      </c>
      <c r="E62" s="152">
        <f>IFERROR(VLOOKUP($C62,'2026'!$C$205:$U$392,19,FALSE),0)</f>
        <v>644244.98</v>
      </c>
      <c r="F62" s="153">
        <f>IFERROR(VLOOKUP($C62,'2026'!$C$8:$U$195,19,FALSE),0)</f>
        <v>209901.81</v>
      </c>
      <c r="G62" s="154">
        <f t="shared" si="6"/>
        <v>0.32581054803096798</v>
      </c>
      <c r="H62" s="155">
        <f t="shared" si="7"/>
        <v>2.4508069261845269E-5</v>
      </c>
      <c r="I62" s="156">
        <f t="shared" si="8"/>
        <v>-434343.17</v>
      </c>
      <c r="J62" s="157">
        <f t="shared" si="9"/>
        <v>-0.67418945196903202</v>
      </c>
      <c r="K62" s="163">
        <f>VLOOKUP($C62,'2026'!$C$205:$U$392,VLOOKUP($L$4,Master!$D$9:$G$20,4,FALSE),FALSE)</f>
        <v>103140.59999999999</v>
      </c>
      <c r="L62" s="164">
        <f>VLOOKUP($C62,'2026'!$C$8:$U$195,VLOOKUP($L$4,Master!$D$9:$G$20,4,FALSE),FALSE)</f>
        <v>37964.14</v>
      </c>
      <c r="M62" s="155">
        <f t="shared" si="10"/>
        <v>0.36808143446906461</v>
      </c>
      <c r="N62" s="155">
        <f t="shared" si="11"/>
        <v>4.4326810358919272E-6</v>
      </c>
      <c r="O62" s="156">
        <f t="shared" si="12"/>
        <v>-65176.459999999992</v>
      </c>
      <c r="P62" s="157">
        <f t="shared" si="13"/>
        <v>-0.63191856553093539</v>
      </c>
      <c r="Q62" s="71"/>
    </row>
    <row r="63" spans="2:17" s="72" customFormat="1" ht="12.75" x14ac:dyDescent="0.2">
      <c r="B63" s="70"/>
      <c r="C63" s="133" t="s">
        <v>131</v>
      </c>
      <c r="D63" s="134" t="s">
        <v>132</v>
      </c>
      <c r="E63" s="147">
        <f>IFERROR(VLOOKUP($C63,'2026'!$C$205:$U$392,19,FALSE),0)</f>
        <v>305319.88</v>
      </c>
      <c r="F63" s="148">
        <f>IFERROR(VLOOKUP($C63,'2026'!$C$8:$U$195,19,FALSE),0)</f>
        <v>135599.81</v>
      </c>
      <c r="G63" s="149">
        <f t="shared" si="6"/>
        <v>0.44412374981936975</v>
      </c>
      <c r="H63" s="150">
        <f t="shared" si="7"/>
        <v>1.5832591130934309E-5</v>
      </c>
      <c r="I63" s="148">
        <f t="shared" si="8"/>
        <v>-169720.07</v>
      </c>
      <c r="J63" s="151">
        <f t="shared" si="9"/>
        <v>-0.55587625018063025</v>
      </c>
      <c r="K63" s="147">
        <f>VLOOKUP($C63,'2026'!$C$205:$U$392,VLOOKUP($L$4,Master!$D$9:$G$20,4,FALSE),FALSE)</f>
        <v>44661.12000000001</v>
      </c>
      <c r="L63" s="148">
        <f>VLOOKUP($C63,'2026'!$C$8:$U$195,VLOOKUP($L$4,Master!$D$9:$G$20,4,FALSE),FALSE)</f>
        <v>17180.420000000002</v>
      </c>
      <c r="M63" s="150">
        <f t="shared" si="10"/>
        <v>0.38468403837610876</v>
      </c>
      <c r="N63" s="150">
        <f t="shared" si="11"/>
        <v>2.0059804310767579E-6</v>
      </c>
      <c r="O63" s="148">
        <f t="shared" si="12"/>
        <v>-27480.700000000008</v>
      </c>
      <c r="P63" s="151">
        <f t="shared" si="13"/>
        <v>-0.61531596162389124</v>
      </c>
      <c r="Q63" s="71"/>
    </row>
    <row r="64" spans="2:17" s="72" customFormat="1" ht="12.75" x14ac:dyDescent="0.2">
      <c r="B64" s="70"/>
      <c r="C64" s="98" t="s">
        <v>133</v>
      </c>
      <c r="D64" s="99" t="s">
        <v>134</v>
      </c>
      <c r="E64" s="152">
        <f>IFERROR(VLOOKUP($C64,'2026'!$C$205:$U$392,19,FALSE),0)</f>
        <v>0</v>
      </c>
      <c r="F64" s="153">
        <f>IFERROR(VLOOKUP($C64,'2026'!$C$8:$U$195,19,FALSE),0)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VLOOKUP($C64,'2026'!$C$205:$U$392,VLOOKUP($L$4,Master!$D$9:$G$20,4,FALSE),FALSE)</f>
        <v>0</v>
      </c>
      <c r="L64" s="164">
        <f>VLOOKUP($C64,'2026'!$C$8:$U$195,VLOOKUP($L$4,Master!$D$9:$G$20,4,FALSE),FALSE)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135</v>
      </c>
      <c r="D65" s="99" t="s">
        <v>136</v>
      </c>
      <c r="E65" s="152">
        <f>IFERROR(VLOOKUP($C65,'2026'!$C$205:$U$392,19,FALSE),0)</f>
        <v>305319.88</v>
      </c>
      <c r="F65" s="153">
        <f>IFERROR(VLOOKUP($C65,'2026'!$C$8:$U$195,19,FALSE),0)</f>
        <v>135599.81</v>
      </c>
      <c r="G65" s="154">
        <f t="shared" si="6"/>
        <v>0.44412374981936975</v>
      </c>
      <c r="H65" s="155">
        <f t="shared" si="7"/>
        <v>1.5832591130934309E-5</v>
      </c>
      <c r="I65" s="156">
        <f t="shared" si="8"/>
        <v>-169720.07</v>
      </c>
      <c r="J65" s="157">
        <f t="shared" si="9"/>
        <v>-0.55587625018063025</v>
      </c>
      <c r="K65" s="163">
        <f>VLOOKUP($C65,'2026'!$C$205:$U$392,VLOOKUP($L$4,Master!$D$9:$G$20,4,FALSE),FALSE)</f>
        <v>44661.12000000001</v>
      </c>
      <c r="L65" s="164">
        <f>VLOOKUP($C65,'2026'!$C$8:$U$195,VLOOKUP($L$4,Master!$D$9:$G$20,4,FALSE),FALSE)</f>
        <v>17180.420000000002</v>
      </c>
      <c r="M65" s="155">
        <f t="shared" si="10"/>
        <v>0.38468403837610876</v>
      </c>
      <c r="N65" s="155">
        <f t="shared" si="11"/>
        <v>2.0059804310767579E-6</v>
      </c>
      <c r="O65" s="156">
        <f t="shared" si="12"/>
        <v>-27480.700000000008</v>
      </c>
      <c r="P65" s="157">
        <f t="shared" si="13"/>
        <v>-0.61531596162389124</v>
      </c>
      <c r="Q65" s="71"/>
    </row>
    <row r="66" spans="2:17" s="72" customFormat="1" ht="12.75" x14ac:dyDescent="0.2">
      <c r="B66" s="70"/>
      <c r="C66" s="98" t="s">
        <v>137</v>
      </c>
      <c r="D66" s="99" t="s">
        <v>138</v>
      </c>
      <c r="E66" s="152">
        <f>IFERROR(VLOOKUP($C66,'2026'!$C$205:$U$392,19,FALSE),0)</f>
        <v>0</v>
      </c>
      <c r="F66" s="153">
        <f>IFERROR(VLOOKUP($C66,'2026'!$C$8:$U$195,19,FALSE),0)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VLOOKUP($C66,'2026'!$C$205:$U$392,VLOOKUP($L$4,Master!$D$9:$G$20,4,FALSE),FALSE)</f>
        <v>0</v>
      </c>
      <c r="L66" s="164">
        <f>VLOOKUP($C66,'2026'!$C$8:$U$195,VLOOKUP($L$4,Master!$D$9:$G$20,4,FALSE),FALSE)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139</v>
      </c>
      <c r="D67" s="99" t="s">
        <v>140</v>
      </c>
      <c r="E67" s="152">
        <f>IFERROR(VLOOKUP($C67,'2026'!$C$205:$U$392,19,FALSE),0)</f>
        <v>0</v>
      </c>
      <c r="F67" s="153">
        <f>IFERROR(VLOOKUP($C67,'2026'!$C$8:$U$195,19,FALSE),0)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VLOOKUP($C67,'2026'!$C$205:$U$392,VLOOKUP($L$4,Master!$D$9:$G$20,4,FALSE),FALSE)</f>
        <v>0</v>
      </c>
      <c r="L67" s="164">
        <f>VLOOKUP($C67,'2026'!$C$8:$U$195,VLOOKUP($L$4,Master!$D$9:$G$20,4,FALSE),FALSE)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141</v>
      </c>
      <c r="D68" s="99" t="s">
        <v>142</v>
      </c>
      <c r="E68" s="152">
        <f>IFERROR(VLOOKUP($C68,'2026'!$C$205:$U$392,19,FALSE),0)</f>
        <v>0</v>
      </c>
      <c r="F68" s="153">
        <f>IFERROR(VLOOKUP($C68,'2026'!$C$8:$U$195,19,FALSE),0)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VLOOKUP($C68,'2026'!$C$205:$U$392,VLOOKUP($L$4,Master!$D$9:$G$20,4,FALSE),FALSE)</f>
        <v>0</v>
      </c>
      <c r="L68" s="164">
        <f>VLOOKUP($C68,'2026'!$C$8:$U$195,VLOOKUP($L$4,Master!$D$9:$G$20,4,FALSE),FALSE)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143</v>
      </c>
      <c r="D69" s="99" t="s">
        <v>144</v>
      </c>
      <c r="E69" s="152">
        <f>IFERROR(VLOOKUP($C69,'2026'!$C$205:$U$392,19,FALSE),0)</f>
        <v>0</v>
      </c>
      <c r="F69" s="153">
        <f>IFERROR(VLOOKUP($C69,'2026'!$C$8:$U$195,19,FALSE),0)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VLOOKUP($C69,'2026'!$C$205:$U$392,VLOOKUP($L$4,Master!$D$9:$G$20,4,FALSE),FALSE)</f>
        <v>0</v>
      </c>
      <c r="L69" s="164">
        <f>VLOOKUP($C69,'2026'!$C$8:$U$195,VLOOKUP($L$4,Master!$D$9:$G$20,4,FALSE),FALSE)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145</v>
      </c>
      <c r="D70" s="134" t="s">
        <v>146</v>
      </c>
      <c r="E70" s="147">
        <f>IFERROR(VLOOKUP($C70,'2026'!$C$205:$U$392,19,FALSE),0)</f>
        <v>2043630.2100000002</v>
      </c>
      <c r="F70" s="148">
        <f>IFERROR(VLOOKUP($C70,'2026'!$C$8:$U$195,19,FALSE),0)</f>
        <v>973848.04999999993</v>
      </c>
      <c r="G70" s="149">
        <f t="shared" si="6"/>
        <v>0.47652850561452592</v>
      </c>
      <c r="H70" s="150">
        <f t="shared" si="7"/>
        <v>1.1370619176610699E-4</v>
      </c>
      <c r="I70" s="148">
        <f t="shared" si="8"/>
        <v>-1069782.1600000001</v>
      </c>
      <c r="J70" s="151">
        <f t="shared" si="9"/>
        <v>-0.52347149438547402</v>
      </c>
      <c r="K70" s="147">
        <f>VLOOKUP($C70,'2026'!$C$205:$U$392,VLOOKUP($L$4,Master!$D$9:$G$20,4,FALSE),FALSE)</f>
        <v>239415.99999999994</v>
      </c>
      <c r="L70" s="148">
        <f>VLOOKUP($C70,'2026'!$C$8:$U$195,VLOOKUP($L$4,Master!$D$9:$G$20,4,FALSE),FALSE)</f>
        <v>30074.62000000001</v>
      </c>
      <c r="M70" s="150">
        <f t="shared" si="10"/>
        <v>0.12561658368697171</v>
      </c>
      <c r="N70" s="150">
        <f t="shared" si="11"/>
        <v>3.5115031641874706E-6</v>
      </c>
      <c r="O70" s="148">
        <f t="shared" si="12"/>
        <v>-209341.37999999995</v>
      </c>
      <c r="P70" s="151">
        <f t="shared" si="13"/>
        <v>-0.87438341631302841</v>
      </c>
      <c r="Q70" s="71"/>
    </row>
    <row r="71" spans="2:17" s="72" customFormat="1" ht="12.75" x14ac:dyDescent="0.2">
      <c r="B71" s="70"/>
      <c r="C71" s="98" t="s">
        <v>147</v>
      </c>
      <c r="D71" s="99" t="s">
        <v>148</v>
      </c>
      <c r="E71" s="152">
        <f>IFERROR(VLOOKUP($C71,'2026'!$C$205:$U$392,19,FALSE),0)</f>
        <v>0</v>
      </c>
      <c r="F71" s="153">
        <f>IFERROR(VLOOKUP($C71,'2026'!$C$8:$U$195,19,FALSE),0)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VLOOKUP($C71,'2026'!$C$205:$U$392,VLOOKUP($L$4,Master!$D$9:$G$20,4,FALSE),FALSE)</f>
        <v>0</v>
      </c>
      <c r="L71" s="164">
        <f>VLOOKUP($C71,'2026'!$C$8:$U$195,VLOOKUP($L$4,Master!$D$9:$G$20,4,FALSE),FALSE)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149</v>
      </c>
      <c r="D72" s="99" t="s">
        <v>150</v>
      </c>
      <c r="E72" s="152">
        <f>IFERROR(VLOOKUP($C72,'2026'!$C$205:$U$392,19,FALSE),0)</f>
        <v>0</v>
      </c>
      <c r="F72" s="153">
        <f>IFERROR(VLOOKUP($C72,'2026'!$C$8:$U$195,19,FALSE),0)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VLOOKUP($C72,'2026'!$C$205:$U$392,VLOOKUP($L$4,Master!$D$9:$G$20,4,FALSE),FALSE)</f>
        <v>0</v>
      </c>
      <c r="L72" s="164">
        <f>VLOOKUP($C72,'2026'!$C$8:$U$195,VLOOKUP($L$4,Master!$D$9:$G$20,4,FALSE),FALSE)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151</v>
      </c>
      <c r="D73" s="99" t="s">
        <v>152</v>
      </c>
      <c r="E73" s="152">
        <f>IFERROR(VLOOKUP($C73,'2026'!$C$205:$U$392,19,FALSE),0)</f>
        <v>2043630.2100000002</v>
      </c>
      <c r="F73" s="153">
        <f>IFERROR(VLOOKUP($C73,'2026'!$C$8:$U$195,19,FALSE),0)</f>
        <v>973848.04999999993</v>
      </c>
      <c r="G73" s="154">
        <f t="shared" si="6"/>
        <v>0.47652850561452592</v>
      </c>
      <c r="H73" s="155">
        <f t="shared" si="7"/>
        <v>1.1370619176610699E-4</v>
      </c>
      <c r="I73" s="156">
        <f t="shared" si="8"/>
        <v>-1069782.1600000001</v>
      </c>
      <c r="J73" s="157">
        <f t="shared" si="9"/>
        <v>-0.52347149438547402</v>
      </c>
      <c r="K73" s="163">
        <f>VLOOKUP($C73,'2026'!$C$205:$U$392,VLOOKUP($L$4,Master!$D$9:$G$20,4,FALSE),FALSE)</f>
        <v>239415.99999999994</v>
      </c>
      <c r="L73" s="164">
        <f>VLOOKUP($C73,'2026'!$C$8:$U$195,VLOOKUP($L$4,Master!$D$9:$G$20,4,FALSE),FALSE)</f>
        <v>30074.62000000001</v>
      </c>
      <c r="M73" s="155">
        <f t="shared" si="10"/>
        <v>0.12561658368697171</v>
      </c>
      <c r="N73" s="155">
        <f t="shared" si="11"/>
        <v>3.5115031641874706E-6</v>
      </c>
      <c r="O73" s="156">
        <f t="shared" si="12"/>
        <v>-209341.37999999995</v>
      </c>
      <c r="P73" s="157">
        <f t="shared" si="13"/>
        <v>-0.87438341631302841</v>
      </c>
      <c r="Q73" s="71"/>
    </row>
    <row r="74" spans="2:17" s="72" customFormat="1" ht="12.75" x14ac:dyDescent="0.2">
      <c r="B74" s="70"/>
      <c r="C74" s="133" t="s">
        <v>153</v>
      </c>
      <c r="D74" s="134" t="s">
        <v>154</v>
      </c>
      <c r="E74" s="147">
        <f>IFERROR(VLOOKUP($C74,'2026'!$C$205:$U$392,19,FALSE),0)</f>
        <v>137548281.33000001</v>
      </c>
      <c r="F74" s="148">
        <f>IFERROR(VLOOKUP($C74,'2026'!$C$8:$U$195,19,FALSE),0)</f>
        <v>89785314.520000011</v>
      </c>
      <c r="G74" s="149">
        <f t="shared" ref="G74:G137" si="14">IFERROR(F74/E74,0)</f>
        <v>0.6527548992385509</v>
      </c>
      <c r="H74" s="150">
        <f t="shared" ref="H74:H137" si="15">F74/$D$4</f>
        <v>1.0483305060364758E-2</v>
      </c>
      <c r="I74" s="148">
        <f t="shared" ref="I74:I137" si="16">F74-E74</f>
        <v>-47762966.810000002</v>
      </c>
      <c r="J74" s="151">
        <f t="shared" ref="J74:J137" si="17">IFERROR(I74/E74,0)</f>
        <v>-0.3472451007614491</v>
      </c>
      <c r="K74" s="147">
        <f>VLOOKUP($C74,'2026'!$C$205:$U$392,VLOOKUP($L$4,Master!$D$9:$G$20,4,FALSE),FALSE)</f>
        <v>19593390.240000006</v>
      </c>
      <c r="L74" s="148">
        <f>VLOOKUP($C74,'2026'!$C$8:$U$195,VLOOKUP($L$4,Master!$D$9:$G$20,4,FALSE),FALSE)</f>
        <v>16190417.669999998</v>
      </c>
      <c r="M74" s="150">
        <f t="shared" ref="M74:M137" si="18">IFERROR(L74/K74,0)</f>
        <v>0.82632038007119246</v>
      </c>
      <c r="N74" s="150">
        <f t="shared" ref="N74:N137" si="19">L74/$D$4</f>
        <v>1.8903880706629612E-3</v>
      </c>
      <c r="O74" s="148">
        <f t="shared" ref="O74:O137" si="20">L74-K74</f>
        <v>-3402972.5700000077</v>
      </c>
      <c r="P74" s="151">
        <f t="shared" ref="P74:P137" si="21">IFERROR(O74/K74,0)</f>
        <v>-0.17367961992880751</v>
      </c>
      <c r="Q74" s="71"/>
    </row>
    <row r="75" spans="2:17" s="72" customFormat="1" ht="12.75" x14ac:dyDescent="0.2">
      <c r="B75" s="70"/>
      <c r="C75" s="98" t="s">
        <v>155</v>
      </c>
      <c r="D75" s="99" t="s">
        <v>156</v>
      </c>
      <c r="E75" s="152">
        <f>IFERROR(VLOOKUP($C75,'2026'!$C$205:$U$392,19,FALSE),0)</f>
        <v>120882224.98000002</v>
      </c>
      <c r="F75" s="153">
        <f>IFERROR(VLOOKUP($C75,'2026'!$C$8:$U$195,19,FALSE),0)</f>
        <v>75888373.920000002</v>
      </c>
      <c r="G75" s="154">
        <f t="shared" si="14"/>
        <v>0.62778769941201651</v>
      </c>
      <c r="H75" s="155">
        <f t="shared" si="15"/>
        <v>8.860702650444854E-3</v>
      </c>
      <c r="I75" s="156">
        <f t="shared" si="16"/>
        <v>-44993851.060000017</v>
      </c>
      <c r="J75" s="157">
        <f t="shared" si="17"/>
        <v>-0.37221230058798355</v>
      </c>
      <c r="K75" s="163">
        <f>VLOOKUP($C75,'2026'!$C$205:$U$392,VLOOKUP($L$4,Master!$D$9:$G$20,4,FALSE),FALSE)</f>
        <v>17124778.430000003</v>
      </c>
      <c r="L75" s="164">
        <f>VLOOKUP($C75,'2026'!$C$8:$U$195,VLOOKUP($L$4,Master!$D$9:$G$20,4,FALSE),FALSE)</f>
        <v>14133050.17</v>
      </c>
      <c r="M75" s="155">
        <f t="shared" si="18"/>
        <v>0.82529827920231946</v>
      </c>
      <c r="N75" s="155">
        <f t="shared" si="19"/>
        <v>1.6501704889895616E-3</v>
      </c>
      <c r="O75" s="156">
        <f t="shared" si="20"/>
        <v>-2991728.2600000035</v>
      </c>
      <c r="P75" s="157">
        <f t="shared" si="21"/>
        <v>-0.17470172079768059</v>
      </c>
      <c r="Q75" s="71"/>
    </row>
    <row r="76" spans="2:17" s="72" customFormat="1" ht="12.75" x14ac:dyDescent="0.2">
      <c r="B76" s="70"/>
      <c r="C76" s="98" t="s">
        <v>157</v>
      </c>
      <c r="D76" s="99" t="s">
        <v>158</v>
      </c>
      <c r="E76" s="152">
        <f>IFERROR(VLOOKUP($C76,'2026'!$C$205:$U$392,19,FALSE),0)</f>
        <v>1958206.5300000003</v>
      </c>
      <c r="F76" s="153">
        <f>IFERROR(VLOOKUP($C76,'2026'!$C$8:$U$195,19,FALSE),0)</f>
        <v>1407521.51</v>
      </c>
      <c r="G76" s="154">
        <f t="shared" si="14"/>
        <v>0.71878092960909479</v>
      </c>
      <c r="H76" s="155">
        <f t="shared" si="15"/>
        <v>1.6434176844219229E-4</v>
      </c>
      <c r="I76" s="156">
        <f t="shared" si="16"/>
        <v>-550685.02000000025</v>
      </c>
      <c r="J76" s="157">
        <f t="shared" si="17"/>
        <v>-0.28121907039090516</v>
      </c>
      <c r="K76" s="163">
        <f>VLOOKUP($C76,'2026'!$C$205:$U$392,VLOOKUP($L$4,Master!$D$9:$G$20,4,FALSE),FALSE)</f>
        <v>281879.59000000003</v>
      </c>
      <c r="L76" s="164">
        <f>VLOOKUP($C76,'2026'!$C$8:$U$195,VLOOKUP($L$4,Master!$D$9:$G$20,4,FALSE),FALSE)</f>
        <v>234990.27999999994</v>
      </c>
      <c r="M76" s="155">
        <f t="shared" si="18"/>
        <v>0.83365482403319768</v>
      </c>
      <c r="N76" s="155">
        <f t="shared" si="19"/>
        <v>2.7437391121593529E-5</v>
      </c>
      <c r="O76" s="156">
        <f t="shared" si="20"/>
        <v>-46889.310000000085</v>
      </c>
      <c r="P76" s="157">
        <f t="shared" si="21"/>
        <v>-0.16634517596680229</v>
      </c>
      <c r="Q76" s="71"/>
    </row>
    <row r="77" spans="2:17" s="72" customFormat="1" ht="12.75" x14ac:dyDescent="0.2">
      <c r="B77" s="70"/>
      <c r="C77" s="98" t="s">
        <v>159</v>
      </c>
      <c r="D77" s="99" t="s">
        <v>34</v>
      </c>
      <c r="E77" s="152">
        <f>IFERROR(VLOOKUP($C77,'2026'!$C$205:$U$392,19,FALSE),0)</f>
        <v>12880770.320000004</v>
      </c>
      <c r="F77" s="153">
        <f>IFERROR(VLOOKUP($C77,'2026'!$C$8:$U$195,19,FALSE),0)</f>
        <v>12351940.279999999</v>
      </c>
      <c r="G77" s="154">
        <f t="shared" si="14"/>
        <v>0.95894422252224398</v>
      </c>
      <c r="H77" s="155">
        <f t="shared" si="15"/>
        <v>1.4422086588982556E-3</v>
      </c>
      <c r="I77" s="156">
        <f t="shared" si="16"/>
        <v>-528830.04000000469</v>
      </c>
      <c r="J77" s="157">
        <f t="shared" si="17"/>
        <v>-4.1055777477756045E-2</v>
      </c>
      <c r="K77" s="163">
        <f>VLOOKUP($C77,'2026'!$C$205:$U$392,VLOOKUP($L$4,Master!$D$9:$G$20,4,FALSE),FALSE)</f>
        <v>1845594.9200000016</v>
      </c>
      <c r="L77" s="164">
        <f>VLOOKUP($C77,'2026'!$C$8:$U$195,VLOOKUP($L$4,Master!$D$9:$G$20,4,FALSE),FALSE)</f>
        <v>1807951.69</v>
      </c>
      <c r="M77" s="155">
        <f t="shared" si="18"/>
        <v>0.97960374208225409</v>
      </c>
      <c r="N77" s="155">
        <f t="shared" si="19"/>
        <v>2.1109587020993391E-4</v>
      </c>
      <c r="O77" s="156">
        <f t="shared" si="20"/>
        <v>-37643.230000001611</v>
      </c>
      <c r="P77" s="157">
        <f t="shared" si="21"/>
        <v>-2.0396257917745884E-2</v>
      </c>
      <c r="Q77" s="71"/>
    </row>
    <row r="78" spans="2:17" s="72" customFormat="1" ht="12.75" x14ac:dyDescent="0.2">
      <c r="B78" s="70"/>
      <c r="C78" s="98" t="s">
        <v>160</v>
      </c>
      <c r="D78" s="99" t="s">
        <v>35</v>
      </c>
      <c r="E78" s="152">
        <f>IFERROR(VLOOKUP($C78,'2026'!$C$205:$U$392,19,FALSE),0)</f>
        <v>1827079.5</v>
      </c>
      <c r="F78" s="153">
        <f>IFERROR(VLOOKUP($C78,'2026'!$C$8:$U$195,19,FALSE),0)</f>
        <v>137478.81</v>
      </c>
      <c r="G78" s="154">
        <f t="shared" si="14"/>
        <v>7.5245116591806757E-2</v>
      </c>
      <c r="H78" s="155">
        <f t="shared" si="15"/>
        <v>1.6051982579454967E-5</v>
      </c>
      <c r="I78" s="156">
        <f t="shared" si="16"/>
        <v>-1689600.69</v>
      </c>
      <c r="J78" s="157">
        <f t="shared" si="17"/>
        <v>-0.92475488340819323</v>
      </c>
      <c r="K78" s="163">
        <f>VLOOKUP($C78,'2026'!$C$205:$U$392,VLOOKUP($L$4,Master!$D$9:$G$20,4,FALSE),FALSE)</f>
        <v>341137.3</v>
      </c>
      <c r="L78" s="164">
        <f>VLOOKUP($C78,'2026'!$C$8:$U$195,VLOOKUP($L$4,Master!$D$9:$G$20,4,FALSE),FALSE)</f>
        <v>14425.53</v>
      </c>
      <c r="M78" s="155">
        <f t="shared" si="18"/>
        <v>4.2286580798992078E-2</v>
      </c>
      <c r="N78" s="155">
        <f t="shared" si="19"/>
        <v>1.6843203418723585E-6</v>
      </c>
      <c r="O78" s="156">
        <f t="shared" si="20"/>
        <v>-326711.76999999996</v>
      </c>
      <c r="P78" s="157">
        <f t="shared" si="21"/>
        <v>-0.95771341920100783</v>
      </c>
      <c r="Q78" s="71"/>
    </row>
    <row r="79" spans="2:17" s="72" customFormat="1" ht="12.75" x14ac:dyDescent="0.2">
      <c r="B79" s="70"/>
      <c r="C79" s="98" t="s">
        <v>161</v>
      </c>
      <c r="D79" s="99" t="s">
        <v>162</v>
      </c>
      <c r="E79" s="152">
        <f>IFERROR(VLOOKUP($C79,'2026'!$C$205:$U$392,19,FALSE),0)</f>
        <v>0</v>
      </c>
      <c r="F79" s="153">
        <f>IFERROR(VLOOKUP($C79,'2026'!$C$8:$U$195,19,FALSE),0)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VLOOKUP($C79,'2026'!$C$205:$U$392,VLOOKUP($L$4,Master!$D$9:$G$20,4,FALSE),FALSE)</f>
        <v>0</v>
      </c>
      <c r="L79" s="164">
        <f>VLOOKUP($C79,'2026'!$C$8:$U$195,VLOOKUP($L$4,Master!$D$9:$G$20,4,FALSE),FALSE)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163</v>
      </c>
      <c r="D80" s="134" t="s">
        <v>164</v>
      </c>
      <c r="E80" s="147">
        <f>IFERROR(VLOOKUP($C80,'2026'!$C$205:$U$392,19,FALSE),0)</f>
        <v>12588333.350000001</v>
      </c>
      <c r="F80" s="148">
        <f>IFERROR(VLOOKUP($C80,'2026'!$C$8:$U$195,19,FALSE),0)</f>
        <v>12588333.350000001</v>
      </c>
      <c r="G80" s="149">
        <f t="shared" si="14"/>
        <v>1</v>
      </c>
      <c r="H80" s="150">
        <f t="shared" si="15"/>
        <v>1.4698098393386733E-3</v>
      </c>
      <c r="I80" s="148">
        <f t="shared" si="16"/>
        <v>0</v>
      </c>
      <c r="J80" s="151">
        <f t="shared" si="17"/>
        <v>0</v>
      </c>
      <c r="K80" s="147">
        <f>VLOOKUP($C80,'2026'!$C$205:$U$392,VLOOKUP($L$4,Master!$D$9:$G$20,4,FALSE),FALSE)</f>
        <v>1798333.33</v>
      </c>
      <c r="L80" s="148">
        <f>VLOOKUP($C80,'2026'!$C$8:$U$195,VLOOKUP($L$4,Master!$D$9:$G$20,4,FALSE),FALSE)</f>
        <v>1798333.33</v>
      </c>
      <c r="M80" s="150">
        <f t="shared" si="18"/>
        <v>1</v>
      </c>
      <c r="N80" s="150">
        <f t="shared" si="19"/>
        <v>2.0997283352404083E-4</v>
      </c>
      <c r="O80" s="148">
        <f t="shared" si="20"/>
        <v>0</v>
      </c>
      <c r="P80" s="151">
        <f t="shared" si="21"/>
        <v>0</v>
      </c>
      <c r="Q80" s="71"/>
    </row>
    <row r="81" spans="2:17" s="72" customFormat="1" ht="12.75" x14ac:dyDescent="0.2">
      <c r="B81" s="70"/>
      <c r="C81" s="98" t="s">
        <v>165</v>
      </c>
      <c r="D81" s="99" t="s">
        <v>164</v>
      </c>
      <c r="E81" s="152">
        <f>IFERROR(VLOOKUP($C81,'2026'!$C$205:$U$392,19,FALSE),0)</f>
        <v>12588333.350000001</v>
      </c>
      <c r="F81" s="153">
        <f>IFERROR(VLOOKUP($C81,'2026'!$C$8:$U$195,19,FALSE),0)</f>
        <v>12588333.350000001</v>
      </c>
      <c r="G81" s="154">
        <f t="shared" si="14"/>
        <v>1</v>
      </c>
      <c r="H81" s="155">
        <f t="shared" si="15"/>
        <v>1.4698098393386733E-3</v>
      </c>
      <c r="I81" s="156">
        <f t="shared" si="16"/>
        <v>0</v>
      </c>
      <c r="J81" s="157">
        <f t="shared" si="17"/>
        <v>0</v>
      </c>
      <c r="K81" s="163">
        <f>VLOOKUP($C81,'2026'!$C$205:$U$392,VLOOKUP($L$4,Master!$D$9:$G$20,4,FALSE),FALSE)</f>
        <v>1798333.33</v>
      </c>
      <c r="L81" s="164">
        <f>VLOOKUP($C81,'2026'!$C$8:$U$195,VLOOKUP($L$4,Master!$D$9:$G$20,4,FALSE),FALSE)</f>
        <v>1798333.33</v>
      </c>
      <c r="M81" s="155">
        <f t="shared" si="18"/>
        <v>1</v>
      </c>
      <c r="N81" s="155">
        <f t="shared" si="19"/>
        <v>2.0997283352404083E-4</v>
      </c>
      <c r="O81" s="156">
        <f t="shared" si="20"/>
        <v>0</v>
      </c>
      <c r="P81" s="157">
        <f t="shared" si="21"/>
        <v>0</v>
      </c>
      <c r="Q81" s="71"/>
    </row>
    <row r="82" spans="2:17" s="72" customFormat="1" ht="12.75" x14ac:dyDescent="0.2">
      <c r="B82" s="70"/>
      <c r="C82" s="133" t="s">
        <v>166</v>
      </c>
      <c r="D82" s="134" t="s">
        <v>167</v>
      </c>
      <c r="E82" s="147">
        <f>IFERROR(VLOOKUP($C82,'2026'!$C$205:$U$392,19,FALSE),0)</f>
        <v>20131088.170000009</v>
      </c>
      <c r="F82" s="148">
        <f>IFERROR(VLOOKUP($C82,'2026'!$C$8:$U$195,19,FALSE),0)</f>
        <v>11775904.949999999</v>
      </c>
      <c r="G82" s="149">
        <f t="shared" si="14"/>
        <v>0.5849611730154175</v>
      </c>
      <c r="H82" s="150">
        <f t="shared" si="15"/>
        <v>1.3749509550942251E-3</v>
      </c>
      <c r="I82" s="148">
        <f t="shared" si="16"/>
        <v>-8355183.22000001</v>
      </c>
      <c r="J82" s="151">
        <f t="shared" si="17"/>
        <v>-0.41503882698458255</v>
      </c>
      <c r="K82" s="147">
        <f>VLOOKUP($C82,'2026'!$C$205:$U$392,VLOOKUP($L$4,Master!$D$9:$G$20,4,FALSE),FALSE)</f>
        <v>2881634.1400000015</v>
      </c>
      <c r="L82" s="148">
        <f>VLOOKUP($C82,'2026'!$C$8:$U$195,VLOOKUP($L$4,Master!$D$9:$G$20,4,FALSE),FALSE)</f>
        <v>743989.56</v>
      </c>
      <c r="M82" s="150">
        <f t="shared" si="18"/>
        <v>0.25818321266835065</v>
      </c>
      <c r="N82" s="150">
        <f t="shared" si="19"/>
        <v>8.6867986829507508E-5</v>
      </c>
      <c r="O82" s="148">
        <f t="shared" si="20"/>
        <v>-2137644.5800000015</v>
      </c>
      <c r="P82" s="151">
        <f t="shared" si="21"/>
        <v>-0.74181678733164935</v>
      </c>
      <c r="Q82" s="71"/>
    </row>
    <row r="83" spans="2:17" s="72" customFormat="1" ht="12.75" x14ac:dyDescent="0.2">
      <c r="B83" s="70"/>
      <c r="C83" s="98" t="s">
        <v>168</v>
      </c>
      <c r="D83" s="99" t="s">
        <v>169</v>
      </c>
      <c r="E83" s="152">
        <f>IFERROR(VLOOKUP($C83,'2026'!$C$205:$U$392,19,FALSE),0)</f>
        <v>0</v>
      </c>
      <c r="F83" s="153">
        <f>IFERROR(VLOOKUP($C83,'2026'!$C$8:$U$195,19,FALSE),0)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VLOOKUP($C83,'2026'!$C$205:$U$392,VLOOKUP($L$4,Master!$D$9:$G$20,4,FALSE),FALSE)</f>
        <v>0</v>
      </c>
      <c r="L83" s="164">
        <f>VLOOKUP($C83,'2026'!$C$8:$U$195,VLOOKUP($L$4,Master!$D$9:$G$20,4,FALSE),FALSE)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170</v>
      </c>
      <c r="D84" s="99" t="s">
        <v>171</v>
      </c>
      <c r="E84" s="152">
        <f>IFERROR(VLOOKUP($C84,'2026'!$C$205:$U$392,19,FALSE),0)</f>
        <v>0</v>
      </c>
      <c r="F84" s="153">
        <f>IFERROR(VLOOKUP($C84,'2026'!$C$8:$U$195,19,FALSE),0)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VLOOKUP($C84,'2026'!$C$205:$U$392,VLOOKUP($L$4,Master!$D$9:$G$20,4,FALSE),FALSE)</f>
        <v>0</v>
      </c>
      <c r="L84" s="164">
        <f>VLOOKUP($C84,'2026'!$C$8:$U$195,VLOOKUP($L$4,Master!$D$9:$G$20,4,FALSE),FALSE)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172</v>
      </c>
      <c r="D85" s="99" t="s">
        <v>173</v>
      </c>
      <c r="E85" s="152">
        <f>IFERROR(VLOOKUP($C85,'2026'!$C$205:$U$392,19,FALSE),0)</f>
        <v>13513048.62000001</v>
      </c>
      <c r="F85" s="153">
        <f>IFERROR(VLOOKUP($C85,'2026'!$C$8:$U$195,19,FALSE),0)</f>
        <v>8903421.2200000007</v>
      </c>
      <c r="G85" s="154">
        <f t="shared" si="14"/>
        <v>0.65887583700560937</v>
      </c>
      <c r="H85" s="155">
        <f t="shared" si="15"/>
        <v>1.0395606589916635E-3</v>
      </c>
      <c r="I85" s="156">
        <f t="shared" si="16"/>
        <v>-4609627.4000000097</v>
      </c>
      <c r="J85" s="157">
        <f t="shared" si="17"/>
        <v>-0.34112416299439069</v>
      </c>
      <c r="K85" s="163">
        <f>VLOOKUP($C85,'2026'!$C$205:$U$392,VLOOKUP($L$4,Master!$D$9:$G$20,4,FALSE),FALSE)</f>
        <v>1973642.7900000017</v>
      </c>
      <c r="L85" s="164">
        <f>VLOOKUP($C85,'2026'!$C$8:$U$195,VLOOKUP($L$4,Master!$D$9:$G$20,4,FALSE),FALSE)</f>
        <v>509040.31000000006</v>
      </c>
      <c r="M85" s="155">
        <f t="shared" si="18"/>
        <v>0.25791916986153285</v>
      </c>
      <c r="N85" s="155">
        <f t="shared" si="19"/>
        <v>5.9435386357798384E-5</v>
      </c>
      <c r="O85" s="156">
        <f t="shared" si="20"/>
        <v>-1464602.4800000016</v>
      </c>
      <c r="P85" s="157">
        <f t="shared" si="21"/>
        <v>-0.74208083013846715</v>
      </c>
      <c r="Q85" s="71"/>
    </row>
    <row r="86" spans="2:17" s="72" customFormat="1" ht="12.75" x14ac:dyDescent="0.2">
      <c r="B86" s="70"/>
      <c r="C86" s="98" t="s">
        <v>174</v>
      </c>
      <c r="D86" s="99" t="s">
        <v>175</v>
      </c>
      <c r="E86" s="152">
        <f>IFERROR(VLOOKUP($C86,'2026'!$C$205:$U$392,19,FALSE),0)</f>
        <v>6618039.5499999989</v>
      </c>
      <c r="F86" s="153">
        <f>IFERROR(VLOOKUP($C86,'2026'!$C$8:$U$195,19,FALSE),0)</f>
        <v>2872483.73</v>
      </c>
      <c r="G86" s="154">
        <f t="shared" si="14"/>
        <v>0.43403846536396123</v>
      </c>
      <c r="H86" s="155">
        <f t="shared" si="15"/>
        <v>3.3539029610256171E-4</v>
      </c>
      <c r="I86" s="156">
        <f t="shared" si="16"/>
        <v>-3745555.8199999989</v>
      </c>
      <c r="J86" s="157">
        <f t="shared" si="17"/>
        <v>-0.56596153463603882</v>
      </c>
      <c r="K86" s="163">
        <f>VLOOKUP($C86,'2026'!$C$205:$U$392,VLOOKUP($L$4,Master!$D$9:$G$20,4,FALSE),FALSE)</f>
        <v>907991.35000000009</v>
      </c>
      <c r="L86" s="164">
        <f>VLOOKUP($C86,'2026'!$C$8:$U$195,VLOOKUP($L$4,Master!$D$9:$G$20,4,FALSE),FALSE)</f>
        <v>234949.25</v>
      </c>
      <c r="M86" s="155">
        <f t="shared" si="18"/>
        <v>0.25875714564901964</v>
      </c>
      <c r="N86" s="155">
        <f t="shared" si="19"/>
        <v>2.7432600471709127E-5</v>
      </c>
      <c r="O86" s="156">
        <f t="shared" si="20"/>
        <v>-673042.10000000009</v>
      </c>
      <c r="P86" s="157">
        <f t="shared" si="21"/>
        <v>-0.74124285435098036</v>
      </c>
      <c r="Q86" s="71"/>
    </row>
    <row r="87" spans="2:17" s="72" customFormat="1" ht="12.75" x14ac:dyDescent="0.2">
      <c r="B87" s="70"/>
      <c r="C87" s="133" t="s">
        <v>176</v>
      </c>
      <c r="D87" s="134" t="s">
        <v>177</v>
      </c>
      <c r="E87" s="147">
        <f>IFERROR(VLOOKUP($C87,'2026'!$C$205:$U$392,19,FALSE),0)</f>
        <v>4572683.8</v>
      </c>
      <c r="F87" s="148">
        <f>IFERROR(VLOOKUP($C87,'2026'!$C$8:$U$195,19,FALSE),0)</f>
        <v>3660487.74</v>
      </c>
      <c r="G87" s="149">
        <f t="shared" si="14"/>
        <v>0.80051188757027114</v>
      </c>
      <c r="H87" s="150">
        <f t="shared" si="15"/>
        <v>4.2739739625901973E-4</v>
      </c>
      <c r="I87" s="148">
        <f t="shared" si="16"/>
        <v>-912196.05999999959</v>
      </c>
      <c r="J87" s="151">
        <f t="shared" si="17"/>
        <v>-0.19948811242972883</v>
      </c>
      <c r="K87" s="147">
        <f>VLOOKUP($C87,'2026'!$C$205:$U$392,VLOOKUP($L$4,Master!$D$9:$G$20,4,FALSE),FALSE)</f>
        <v>643214.84</v>
      </c>
      <c r="L87" s="148">
        <f>VLOOKUP($C87,'2026'!$C$8:$U$195,VLOOKUP($L$4,Master!$D$9:$G$20,4,FALSE),FALSE)</f>
        <v>663172.26</v>
      </c>
      <c r="M87" s="150">
        <f t="shared" si="18"/>
        <v>1.031027611241059</v>
      </c>
      <c r="N87" s="150">
        <f t="shared" si="19"/>
        <v>7.7431784321509471E-5</v>
      </c>
      <c r="O87" s="148">
        <f t="shared" si="20"/>
        <v>19957.420000000042</v>
      </c>
      <c r="P87" s="151">
        <f t="shared" si="21"/>
        <v>3.1027611241059121E-2</v>
      </c>
      <c r="Q87" s="71"/>
    </row>
    <row r="88" spans="2:17" s="72" customFormat="1" ht="25.5" x14ac:dyDescent="0.2">
      <c r="B88" s="70"/>
      <c r="C88" s="98" t="s">
        <v>178</v>
      </c>
      <c r="D88" s="99" t="s">
        <v>179</v>
      </c>
      <c r="E88" s="152">
        <f>IFERROR(VLOOKUP($C88,'2026'!$C$205:$U$392,19,FALSE),0)</f>
        <v>0</v>
      </c>
      <c r="F88" s="153">
        <f>IFERROR(VLOOKUP($C88,'2026'!$C$8:$U$195,19,FALSE),0)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VLOOKUP($C88,'2026'!$C$205:$U$392,VLOOKUP($L$4,Master!$D$9:$G$20,4,FALSE),FALSE)</f>
        <v>0</v>
      </c>
      <c r="L88" s="164">
        <f>VLOOKUP($C88,'2026'!$C$8:$U$195,VLOOKUP($L$4,Master!$D$9:$G$20,4,FALSE),FALSE)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180</v>
      </c>
      <c r="D89" s="99" t="s">
        <v>181</v>
      </c>
      <c r="E89" s="152">
        <f>IFERROR(VLOOKUP($C89,'2026'!$C$205:$U$392,19,FALSE),0)</f>
        <v>4181438.8499999992</v>
      </c>
      <c r="F89" s="153">
        <f>IFERROR(VLOOKUP($C89,'2026'!$C$8:$U$195,19,FALSE),0)</f>
        <v>3291532.41</v>
      </c>
      <c r="G89" s="154">
        <f t="shared" si="14"/>
        <v>0.78717698095716526</v>
      </c>
      <c r="H89" s="155">
        <f t="shared" si="15"/>
        <v>3.8431828806949537E-4</v>
      </c>
      <c r="I89" s="156">
        <f t="shared" si="16"/>
        <v>-889906.43999999901</v>
      </c>
      <c r="J89" s="157">
        <f t="shared" si="17"/>
        <v>-0.21282301904283479</v>
      </c>
      <c r="K89" s="163">
        <f>VLOOKUP($C89,'2026'!$C$205:$U$392,VLOOKUP($L$4,Master!$D$9:$G$20,4,FALSE),FALSE)</f>
        <v>573581.88</v>
      </c>
      <c r="L89" s="164">
        <f>VLOOKUP($C89,'2026'!$C$8:$U$195,VLOOKUP($L$4,Master!$D$9:$G$20,4,FALSE),FALSE)</f>
        <v>596418.92999999993</v>
      </c>
      <c r="M89" s="155">
        <f t="shared" si="18"/>
        <v>1.0398148037730899</v>
      </c>
      <c r="N89" s="155">
        <f t="shared" si="19"/>
        <v>6.9637686523597124E-5</v>
      </c>
      <c r="O89" s="156">
        <f t="shared" si="20"/>
        <v>22837.04999999993</v>
      </c>
      <c r="P89" s="157">
        <f t="shared" si="21"/>
        <v>3.9814803773089782E-2</v>
      </c>
      <c r="Q89" s="71"/>
    </row>
    <row r="90" spans="2:17" s="72" customFormat="1" ht="12.75" x14ac:dyDescent="0.2">
      <c r="B90" s="70"/>
      <c r="C90" s="98" t="s">
        <v>182</v>
      </c>
      <c r="D90" s="99" t="s">
        <v>132</v>
      </c>
      <c r="E90" s="152">
        <f>IFERROR(VLOOKUP($C90,'2026'!$C$205:$U$392,19,FALSE),0)</f>
        <v>0</v>
      </c>
      <c r="F90" s="153">
        <f>IFERROR(VLOOKUP($C90,'2026'!$C$8:$U$195,19,FALSE),0)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VLOOKUP($C90,'2026'!$C$205:$U$392,VLOOKUP($L$4,Master!$D$9:$G$20,4,FALSE),FALSE)</f>
        <v>0</v>
      </c>
      <c r="L90" s="164">
        <f>VLOOKUP($C90,'2026'!$C$8:$U$195,VLOOKUP($L$4,Master!$D$9:$G$20,4,FALSE),FALSE)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183</v>
      </c>
      <c r="D91" s="99" t="s">
        <v>184</v>
      </c>
      <c r="E91" s="152">
        <f>IFERROR(VLOOKUP($C91,'2026'!$C$205:$U$392,19,FALSE),0)</f>
        <v>0</v>
      </c>
      <c r="F91" s="153">
        <f>IFERROR(VLOOKUP($C91,'2026'!$C$8:$U$195,19,FALSE),0)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VLOOKUP($C91,'2026'!$C$205:$U$392,VLOOKUP($L$4,Master!$D$9:$G$20,4,FALSE),FALSE)</f>
        <v>0</v>
      </c>
      <c r="L91" s="164">
        <f>VLOOKUP($C91,'2026'!$C$8:$U$195,VLOOKUP($L$4,Master!$D$9:$G$20,4,FALSE),FALSE)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185</v>
      </c>
      <c r="D92" s="99" t="s">
        <v>186</v>
      </c>
      <c r="E92" s="152">
        <f>IFERROR(VLOOKUP($C92,'2026'!$C$205:$U$392,19,FALSE),0)</f>
        <v>0</v>
      </c>
      <c r="F92" s="153">
        <f>IFERROR(VLOOKUP($C92,'2026'!$C$8:$U$195,19,FALSE),0)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VLOOKUP($C92,'2026'!$C$205:$U$392,VLOOKUP($L$4,Master!$D$9:$G$20,4,FALSE),FALSE)</f>
        <v>0</v>
      </c>
      <c r="L92" s="164">
        <f>VLOOKUP($C92,'2026'!$C$8:$U$195,VLOOKUP($L$4,Master!$D$9:$G$20,4,FALSE),FALSE)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187</v>
      </c>
      <c r="D93" s="99" t="s">
        <v>188</v>
      </c>
      <c r="E93" s="152">
        <f>IFERROR(VLOOKUP($C93,'2026'!$C$205:$U$392,19,FALSE),0)</f>
        <v>0</v>
      </c>
      <c r="F93" s="153">
        <f>IFERROR(VLOOKUP($C93,'2026'!$C$8:$U$195,19,FALSE),0)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VLOOKUP($C93,'2026'!$C$205:$U$392,VLOOKUP($L$4,Master!$D$9:$G$20,4,FALSE),FALSE)</f>
        <v>0</v>
      </c>
      <c r="L93" s="164">
        <f>VLOOKUP($C93,'2026'!$C$8:$U$195,VLOOKUP($L$4,Master!$D$9:$G$20,4,FALSE),FALSE)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189</v>
      </c>
      <c r="D94" s="99" t="s">
        <v>190</v>
      </c>
      <c r="E94" s="152">
        <f>IFERROR(VLOOKUP($C94,'2026'!$C$205:$U$392,19,FALSE),0)</f>
        <v>391244.94999999995</v>
      </c>
      <c r="F94" s="153">
        <f>IFERROR(VLOOKUP($C94,'2026'!$C$8:$U$195,19,FALSE),0)</f>
        <v>368955.33</v>
      </c>
      <c r="G94" s="154">
        <f t="shared" si="14"/>
        <v>0.94302898989494954</v>
      </c>
      <c r="H94" s="155">
        <f t="shared" si="15"/>
        <v>4.3079108189524321E-5</v>
      </c>
      <c r="I94" s="156">
        <f t="shared" si="16"/>
        <v>-22289.619999999937</v>
      </c>
      <c r="J94" s="157">
        <f t="shared" si="17"/>
        <v>-5.6971010105050401E-2</v>
      </c>
      <c r="K94" s="163">
        <f>VLOOKUP($C94,'2026'!$C$205:$U$392,VLOOKUP($L$4,Master!$D$9:$G$20,4,FALSE),FALSE)</f>
        <v>69632.959999999992</v>
      </c>
      <c r="L94" s="164">
        <f>VLOOKUP($C94,'2026'!$C$8:$U$195,VLOOKUP($L$4,Master!$D$9:$G$20,4,FALSE),FALSE)</f>
        <v>66753.330000000016</v>
      </c>
      <c r="M94" s="155">
        <f t="shared" si="18"/>
        <v>0.95864558967477509</v>
      </c>
      <c r="N94" s="155">
        <f t="shared" si="19"/>
        <v>7.7940977979123383E-6</v>
      </c>
      <c r="O94" s="156">
        <f t="shared" si="20"/>
        <v>-2879.6299999999756</v>
      </c>
      <c r="P94" s="157">
        <f t="shared" si="21"/>
        <v>-4.1354410325224952E-2</v>
      </c>
      <c r="Q94" s="71"/>
    </row>
    <row r="95" spans="2:17" s="72" customFormat="1" ht="12.75" x14ac:dyDescent="0.2">
      <c r="B95" s="70"/>
      <c r="C95" s="133" t="s">
        <v>191</v>
      </c>
      <c r="D95" s="134" t="s">
        <v>192</v>
      </c>
      <c r="E95" s="147">
        <f>IFERROR(VLOOKUP($C95,'2026'!$C$205:$U$392,19,FALSE),0)</f>
        <v>6278641.7199999969</v>
      </c>
      <c r="F95" s="148">
        <f>IFERROR(VLOOKUP($C95,'2026'!$C$8:$U$195,19,FALSE),0)</f>
        <v>8848655.9600000009</v>
      </c>
      <c r="G95" s="149">
        <f t="shared" si="14"/>
        <v>1.4093264681457258</v>
      </c>
      <c r="H95" s="150">
        <f t="shared" si="15"/>
        <v>1.0331662844732972E-3</v>
      </c>
      <c r="I95" s="148">
        <f t="shared" si="16"/>
        <v>2570014.2400000039</v>
      </c>
      <c r="J95" s="151">
        <f t="shared" si="17"/>
        <v>0.40932646814572582</v>
      </c>
      <c r="K95" s="147">
        <f>VLOOKUP($C95,'2026'!$C$205:$U$392,VLOOKUP($L$4,Master!$D$9:$G$20,4,FALSE),FALSE)</f>
        <v>2392172.0999999982</v>
      </c>
      <c r="L95" s="148">
        <f>VLOOKUP($C95,'2026'!$C$8:$U$195,VLOOKUP($L$4,Master!$D$9:$G$20,4,FALSE),FALSE)</f>
        <v>7968869.5700000003</v>
      </c>
      <c r="M95" s="150">
        <f t="shared" si="18"/>
        <v>3.3312275358449361</v>
      </c>
      <c r="N95" s="150">
        <f t="shared" si="19"/>
        <v>9.3044270251967402E-4</v>
      </c>
      <c r="O95" s="148">
        <f t="shared" si="20"/>
        <v>5576697.4700000025</v>
      </c>
      <c r="P95" s="151">
        <f t="shared" si="21"/>
        <v>2.3312275358449361</v>
      </c>
      <c r="Q95" s="71"/>
    </row>
    <row r="96" spans="2:17" s="72" customFormat="1" ht="12.75" x14ac:dyDescent="0.2">
      <c r="B96" s="70"/>
      <c r="C96" s="98" t="s">
        <v>193</v>
      </c>
      <c r="D96" s="99" t="s">
        <v>192</v>
      </c>
      <c r="E96" s="152">
        <f>IFERROR(VLOOKUP($C96,'2026'!$C$205:$U$392,19,FALSE),0)</f>
        <v>6278641.7199999969</v>
      </c>
      <c r="F96" s="153">
        <f>IFERROR(VLOOKUP($C96,'2026'!$C$8:$U$195,19,FALSE),0)</f>
        <v>8848655.9600000009</v>
      </c>
      <c r="G96" s="154">
        <f t="shared" si="14"/>
        <v>1.4093264681457258</v>
      </c>
      <c r="H96" s="155">
        <f t="shared" si="15"/>
        <v>1.0331662844732972E-3</v>
      </c>
      <c r="I96" s="156">
        <f t="shared" si="16"/>
        <v>2570014.2400000039</v>
      </c>
      <c r="J96" s="157">
        <f t="shared" si="17"/>
        <v>0.40932646814572582</v>
      </c>
      <c r="K96" s="163">
        <f>VLOOKUP($C96,'2026'!$C$205:$U$392,VLOOKUP($L$4,Master!$D$9:$G$20,4,FALSE),FALSE)</f>
        <v>2392172.0999999982</v>
      </c>
      <c r="L96" s="164">
        <f>VLOOKUP($C96,'2026'!$C$8:$U$195,VLOOKUP($L$4,Master!$D$9:$G$20,4,FALSE),FALSE)</f>
        <v>7968869.5700000003</v>
      </c>
      <c r="M96" s="155">
        <f t="shared" si="18"/>
        <v>3.3312275358449361</v>
      </c>
      <c r="N96" s="155">
        <f t="shared" si="19"/>
        <v>9.3044270251967402E-4</v>
      </c>
      <c r="O96" s="156">
        <f t="shared" si="20"/>
        <v>5576697.4700000025</v>
      </c>
      <c r="P96" s="157">
        <f t="shared" si="21"/>
        <v>2.3312275358449361</v>
      </c>
      <c r="Q96" s="71"/>
    </row>
    <row r="97" spans="2:17" s="72" customFormat="1" ht="12.75" x14ac:dyDescent="0.2">
      <c r="B97" s="70"/>
      <c r="C97" s="131" t="s">
        <v>194</v>
      </c>
      <c r="D97" s="132" t="s">
        <v>195</v>
      </c>
      <c r="E97" s="142">
        <f>IFERROR(VLOOKUP($C97,'2026'!$C$205:$U$392,19,FALSE),0)</f>
        <v>9952917.3699999992</v>
      </c>
      <c r="F97" s="143">
        <f>IFERROR(VLOOKUP($C97,'2026'!$C$8:$U$195,19,FALSE),0)</f>
        <v>7770254.3499999996</v>
      </c>
      <c r="G97" s="144">
        <f t="shared" si="14"/>
        <v>0.78070118148685086</v>
      </c>
      <c r="H97" s="145">
        <f t="shared" si="15"/>
        <v>9.0725245195338953E-4</v>
      </c>
      <c r="I97" s="143">
        <f t="shared" si="16"/>
        <v>-2182663.0199999996</v>
      </c>
      <c r="J97" s="146">
        <f t="shared" si="17"/>
        <v>-0.21929881851314914</v>
      </c>
      <c r="K97" s="142">
        <f>VLOOKUP($C97,'2026'!$C$205:$U$392,VLOOKUP($L$4,Master!$D$9:$G$20,4,FALSE),FALSE)</f>
        <v>1205950.2999999996</v>
      </c>
      <c r="L97" s="143">
        <f>VLOOKUP($C97,'2026'!$C$8:$U$195,VLOOKUP($L$4,Master!$D$9:$G$20,4,FALSE),FALSE)</f>
        <v>830237.14000000013</v>
      </c>
      <c r="M97" s="145">
        <f t="shared" si="18"/>
        <v>0.6884505439403269</v>
      </c>
      <c r="N97" s="145">
        <f t="shared" si="19"/>
        <v>9.6938227120939703E-5</v>
      </c>
      <c r="O97" s="143">
        <f t="shared" si="20"/>
        <v>-375713.15999999945</v>
      </c>
      <c r="P97" s="146">
        <f t="shared" si="21"/>
        <v>-0.3115494560596731</v>
      </c>
      <c r="Q97" s="71"/>
    </row>
    <row r="98" spans="2:17" s="72" customFormat="1" ht="12.75" x14ac:dyDescent="0.2">
      <c r="B98" s="70"/>
      <c r="C98" s="133" t="s">
        <v>196</v>
      </c>
      <c r="D98" s="134" t="s">
        <v>197</v>
      </c>
      <c r="E98" s="147">
        <f>IFERROR(VLOOKUP($C98,'2026'!$C$205:$U$392,19,FALSE),0)</f>
        <v>0</v>
      </c>
      <c r="F98" s="148">
        <f>IFERROR(VLOOKUP($C98,'2026'!$C$8:$U$195,19,FALSE),0)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VLOOKUP($C98,'2026'!$C$205:$U$392,VLOOKUP($L$4,Master!$D$9:$G$20,4,FALSE),FALSE)</f>
        <v>0</v>
      </c>
      <c r="L98" s="148">
        <f>VLOOKUP($C98,'2026'!$C$8:$U$195,VLOOKUP($L$4,Master!$D$9:$G$20,4,FALSE),FALSE)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198</v>
      </c>
      <c r="D99" s="99" t="s">
        <v>197</v>
      </c>
      <c r="E99" s="152">
        <f>IFERROR(VLOOKUP($C99,'2026'!$C$205:$U$392,19,FALSE),0)</f>
        <v>0</v>
      </c>
      <c r="F99" s="153">
        <f>IFERROR(VLOOKUP($C99,'2026'!$C$8:$U$195,19,FALSE),0)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VLOOKUP($C99,'2026'!$C$205:$U$392,VLOOKUP($L$4,Master!$D$9:$G$20,4,FALSE),FALSE)</f>
        <v>0</v>
      </c>
      <c r="L99" s="164">
        <f>VLOOKUP($C99,'2026'!$C$8:$U$195,VLOOKUP($L$4,Master!$D$9:$G$20,4,FALSE),FALSE)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199</v>
      </c>
      <c r="D100" s="134" t="s">
        <v>200</v>
      </c>
      <c r="E100" s="147">
        <f>IFERROR(VLOOKUP($C100,'2026'!$C$205:$U$392,19,FALSE),0)</f>
        <v>0</v>
      </c>
      <c r="F100" s="148">
        <f>IFERROR(VLOOKUP($C100,'2026'!$C$8:$U$195,19,FALSE),0)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VLOOKUP($C100,'2026'!$C$205:$U$392,VLOOKUP($L$4,Master!$D$9:$G$20,4,FALSE),FALSE)</f>
        <v>0</v>
      </c>
      <c r="L100" s="148">
        <f>VLOOKUP($C100,'2026'!$C$8:$U$195,VLOOKUP($L$4,Master!$D$9:$G$20,4,FALSE),FALSE)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201</v>
      </c>
      <c r="D101" s="99" t="s">
        <v>200</v>
      </c>
      <c r="E101" s="152">
        <f>IFERROR(VLOOKUP($C101,'2026'!$C$205:$U$392,19,FALSE),0)</f>
        <v>0</v>
      </c>
      <c r="F101" s="153">
        <f>IFERROR(VLOOKUP($C101,'2026'!$C$8:$U$195,19,FALSE),0)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VLOOKUP($C101,'2026'!$C$205:$U$392,VLOOKUP($L$4,Master!$D$9:$G$20,4,FALSE),FALSE)</f>
        <v>0</v>
      </c>
      <c r="L101" s="164">
        <f>VLOOKUP($C101,'2026'!$C$8:$U$195,VLOOKUP($L$4,Master!$D$9:$G$20,4,FALSE),FALSE)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202</v>
      </c>
      <c r="D102" s="134" t="s">
        <v>203</v>
      </c>
      <c r="E102" s="147">
        <f>IFERROR(VLOOKUP($C102,'2026'!$C$205:$U$392,19,FALSE),0)</f>
        <v>0</v>
      </c>
      <c r="F102" s="148">
        <f>IFERROR(VLOOKUP($C102,'2026'!$C$8:$U$195,19,FALSE),0)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VLOOKUP($C102,'2026'!$C$205:$U$392,VLOOKUP($L$4,Master!$D$9:$G$20,4,FALSE),FALSE)</f>
        <v>0</v>
      </c>
      <c r="L102" s="148">
        <f>VLOOKUP($C102,'2026'!$C$8:$U$195,VLOOKUP($L$4,Master!$D$9:$G$20,4,FALSE),FALSE)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204</v>
      </c>
      <c r="D103" s="99" t="s">
        <v>203</v>
      </c>
      <c r="E103" s="152">
        <f>IFERROR(VLOOKUP($C103,'2026'!$C$205:$U$392,19,FALSE),0)</f>
        <v>0</v>
      </c>
      <c r="F103" s="153">
        <f>IFERROR(VLOOKUP($C103,'2026'!$C$8:$U$195,19,FALSE),0)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VLOOKUP($C103,'2026'!$C$205:$U$392,VLOOKUP($L$4,Master!$D$9:$G$20,4,FALSE),FALSE)</f>
        <v>0</v>
      </c>
      <c r="L103" s="164">
        <f>VLOOKUP($C103,'2026'!$C$8:$U$195,VLOOKUP($L$4,Master!$D$9:$G$20,4,FALSE),FALSE)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205</v>
      </c>
      <c r="D104" s="134" t="s">
        <v>206</v>
      </c>
      <c r="E104" s="147">
        <f>IFERROR(VLOOKUP($C104,'2026'!$C$205:$U$392,19,FALSE),0)</f>
        <v>0</v>
      </c>
      <c r="F104" s="148">
        <f>IFERROR(VLOOKUP($C104,'2026'!$C$8:$U$195,19,FALSE),0)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VLOOKUP($C104,'2026'!$C$205:$U$392,VLOOKUP($L$4,Master!$D$9:$G$20,4,FALSE),FALSE)</f>
        <v>0</v>
      </c>
      <c r="L104" s="148">
        <f>VLOOKUP($C104,'2026'!$C$8:$U$195,VLOOKUP($L$4,Master!$D$9:$G$20,4,FALSE),FALSE)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207</v>
      </c>
      <c r="D105" s="99" t="s">
        <v>206</v>
      </c>
      <c r="E105" s="152">
        <f>IFERROR(VLOOKUP($C105,'2026'!$C$205:$U$392,19,FALSE),0)</f>
        <v>0</v>
      </c>
      <c r="F105" s="153">
        <f>IFERROR(VLOOKUP($C105,'2026'!$C$8:$U$195,19,FALSE),0)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VLOOKUP($C105,'2026'!$C$205:$U$392,VLOOKUP($L$4,Master!$D$9:$G$20,4,FALSE),FALSE)</f>
        <v>0</v>
      </c>
      <c r="L105" s="164">
        <f>VLOOKUP($C105,'2026'!$C$8:$U$195,VLOOKUP($L$4,Master!$D$9:$G$20,4,FALSE),FALSE)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208</v>
      </c>
      <c r="D106" s="134" t="s">
        <v>209</v>
      </c>
      <c r="E106" s="147">
        <f>IFERROR(VLOOKUP($C106,'2026'!$C$205:$U$392,19,FALSE),0)</f>
        <v>0</v>
      </c>
      <c r="F106" s="148">
        <f>IFERROR(VLOOKUP($C106,'2026'!$C$8:$U$195,19,FALSE),0)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VLOOKUP($C106,'2026'!$C$205:$U$392,VLOOKUP($L$4,Master!$D$9:$G$20,4,FALSE),FALSE)</f>
        <v>0</v>
      </c>
      <c r="L106" s="148">
        <f>VLOOKUP($C106,'2026'!$C$8:$U$195,VLOOKUP($L$4,Master!$D$9:$G$20,4,FALSE),FALSE)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210</v>
      </c>
      <c r="D107" s="99" t="s">
        <v>209</v>
      </c>
      <c r="E107" s="152">
        <f>IFERROR(VLOOKUP($C107,'2026'!$C$205:$U$392,19,FALSE),0)</f>
        <v>0</v>
      </c>
      <c r="F107" s="153">
        <f>IFERROR(VLOOKUP($C107,'2026'!$C$8:$U$195,19,FALSE),0)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VLOOKUP($C107,'2026'!$C$205:$U$392,VLOOKUP($L$4,Master!$D$9:$G$20,4,FALSE),FALSE)</f>
        <v>0</v>
      </c>
      <c r="L107" s="164">
        <f>VLOOKUP($C107,'2026'!$C$8:$U$195,VLOOKUP($L$4,Master!$D$9:$G$20,4,FALSE),FALSE)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211</v>
      </c>
      <c r="D108" s="134" t="s">
        <v>212</v>
      </c>
      <c r="E108" s="147">
        <f>IFERROR(VLOOKUP($C108,'2026'!$C$205:$U$392,19,FALSE),0)</f>
        <v>9952917.3699999992</v>
      </c>
      <c r="F108" s="148">
        <f>IFERROR(VLOOKUP($C108,'2026'!$C$8:$U$195,19,FALSE),0)</f>
        <v>7770254.3499999996</v>
      </c>
      <c r="G108" s="149">
        <f t="shared" si="14"/>
        <v>0.78070118148685086</v>
      </c>
      <c r="H108" s="150">
        <f t="shared" si="15"/>
        <v>9.0725245195338953E-4</v>
      </c>
      <c r="I108" s="148">
        <f t="shared" si="16"/>
        <v>-2182663.0199999996</v>
      </c>
      <c r="J108" s="151">
        <f t="shared" si="17"/>
        <v>-0.21929881851314914</v>
      </c>
      <c r="K108" s="147">
        <f>VLOOKUP($C108,'2026'!$C$205:$U$392,VLOOKUP($L$4,Master!$D$9:$G$20,4,FALSE),FALSE)</f>
        <v>1205950.2999999996</v>
      </c>
      <c r="L108" s="148">
        <f>VLOOKUP($C108,'2026'!$C$8:$U$195,VLOOKUP($L$4,Master!$D$9:$G$20,4,FALSE),FALSE)</f>
        <v>830237.14000000013</v>
      </c>
      <c r="M108" s="150">
        <f t="shared" si="18"/>
        <v>0.6884505439403269</v>
      </c>
      <c r="N108" s="150">
        <f t="shared" si="19"/>
        <v>9.6938227120939703E-5</v>
      </c>
      <c r="O108" s="148">
        <f t="shared" si="20"/>
        <v>-375713.15999999945</v>
      </c>
      <c r="P108" s="151">
        <f t="shared" si="21"/>
        <v>-0.3115494560596731</v>
      </c>
      <c r="Q108" s="71"/>
    </row>
    <row r="109" spans="2:17" s="72" customFormat="1" ht="12.75" x14ac:dyDescent="0.2">
      <c r="B109" s="70"/>
      <c r="C109" s="98" t="s">
        <v>213</v>
      </c>
      <c r="D109" s="99" t="s">
        <v>212</v>
      </c>
      <c r="E109" s="152">
        <f>IFERROR(VLOOKUP($C109,'2026'!$C$205:$U$392,19,FALSE),0)</f>
        <v>9952917.3699999992</v>
      </c>
      <c r="F109" s="153">
        <f>IFERROR(VLOOKUP($C109,'2026'!$C$8:$U$195,19,FALSE),0)</f>
        <v>7770254.3499999996</v>
      </c>
      <c r="G109" s="154">
        <f t="shared" si="14"/>
        <v>0.78070118148685086</v>
      </c>
      <c r="H109" s="155">
        <f t="shared" si="15"/>
        <v>9.0725245195338953E-4</v>
      </c>
      <c r="I109" s="156">
        <f t="shared" si="16"/>
        <v>-2182663.0199999996</v>
      </c>
      <c r="J109" s="157">
        <f t="shared" si="17"/>
        <v>-0.21929881851314914</v>
      </c>
      <c r="K109" s="163">
        <f>VLOOKUP($C109,'2026'!$C$205:$U$392,VLOOKUP($L$4,Master!$D$9:$G$20,4,FALSE),FALSE)</f>
        <v>1205950.2999999996</v>
      </c>
      <c r="L109" s="164">
        <f>VLOOKUP($C109,'2026'!$C$8:$U$195,VLOOKUP($L$4,Master!$D$9:$G$20,4,FALSE),FALSE)</f>
        <v>830237.14000000013</v>
      </c>
      <c r="M109" s="155">
        <f t="shared" si="18"/>
        <v>0.6884505439403269</v>
      </c>
      <c r="N109" s="155">
        <f t="shared" si="19"/>
        <v>9.6938227120939703E-5</v>
      </c>
      <c r="O109" s="156">
        <f t="shared" si="20"/>
        <v>-375713.15999999945</v>
      </c>
      <c r="P109" s="157">
        <f t="shared" si="21"/>
        <v>-0.3115494560596731</v>
      </c>
      <c r="Q109" s="71"/>
    </row>
    <row r="110" spans="2:17" s="72" customFormat="1" ht="12.75" x14ac:dyDescent="0.2">
      <c r="B110" s="70"/>
      <c r="C110" s="131" t="s">
        <v>214</v>
      </c>
      <c r="D110" s="132" t="s">
        <v>215</v>
      </c>
      <c r="E110" s="142">
        <f>IFERROR(VLOOKUP($C110,'2026'!$C$205:$U$392,19,FALSE),0)</f>
        <v>9772577.1600000001</v>
      </c>
      <c r="F110" s="143">
        <f>IFERROR(VLOOKUP($C110,'2026'!$C$8:$U$195,19,FALSE),0)</f>
        <v>4862228.38</v>
      </c>
      <c r="G110" s="144">
        <f t="shared" si="14"/>
        <v>0.49753798822909473</v>
      </c>
      <c r="H110" s="145">
        <f t="shared" si="15"/>
        <v>5.6771225509656025E-4</v>
      </c>
      <c r="I110" s="143">
        <f t="shared" si="16"/>
        <v>-4910348.78</v>
      </c>
      <c r="J110" s="146">
        <f t="shared" si="17"/>
        <v>-0.50246201177090533</v>
      </c>
      <c r="K110" s="142">
        <f>VLOOKUP($C110,'2026'!$C$205:$U$392,VLOOKUP($L$4,Master!$D$9:$G$20,4,FALSE),FALSE)</f>
        <v>1406174.81</v>
      </c>
      <c r="L110" s="143">
        <f>VLOOKUP($C110,'2026'!$C$8:$U$195,VLOOKUP($L$4,Master!$D$9:$G$20,4,FALSE),FALSE)</f>
        <v>1625385.62</v>
      </c>
      <c r="M110" s="145">
        <f t="shared" si="18"/>
        <v>1.1558915779468415</v>
      </c>
      <c r="N110" s="145">
        <f t="shared" si="19"/>
        <v>1.8977951334563203E-4</v>
      </c>
      <c r="O110" s="143">
        <f t="shared" si="20"/>
        <v>219210.81000000006</v>
      </c>
      <c r="P110" s="146">
        <f t="shared" si="21"/>
        <v>0.1558915779468415</v>
      </c>
      <c r="Q110" s="71"/>
    </row>
    <row r="111" spans="2:17" s="72" customFormat="1" ht="12.75" x14ac:dyDescent="0.2">
      <c r="B111" s="70"/>
      <c r="C111" s="133" t="s">
        <v>216</v>
      </c>
      <c r="D111" s="134" t="s">
        <v>217</v>
      </c>
      <c r="E111" s="147">
        <f>IFERROR(VLOOKUP($C111,'2026'!$C$205:$U$392,19,FALSE),0)</f>
        <v>0</v>
      </c>
      <c r="F111" s="148">
        <f>IFERROR(VLOOKUP($C111,'2026'!$C$8:$U$195,19,FALSE),0)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VLOOKUP($C111,'2026'!$C$205:$U$392,VLOOKUP($L$4,Master!$D$9:$G$20,4,FALSE),FALSE)</f>
        <v>0</v>
      </c>
      <c r="L111" s="148">
        <f>VLOOKUP($C111,'2026'!$C$8:$U$195,VLOOKUP($L$4,Master!$D$9:$G$20,4,FALSE),FALSE)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218</v>
      </c>
      <c r="D112" s="99" t="s">
        <v>217</v>
      </c>
      <c r="E112" s="152">
        <f>IFERROR(VLOOKUP($C112,'2026'!$C$205:$U$392,19,FALSE),0)</f>
        <v>0</v>
      </c>
      <c r="F112" s="153">
        <f>IFERROR(VLOOKUP($C112,'2026'!$C$8:$U$195,19,FALSE),0)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VLOOKUP($C112,'2026'!$C$205:$U$392,VLOOKUP($L$4,Master!$D$9:$G$20,4,FALSE),FALSE)</f>
        <v>0</v>
      </c>
      <c r="L112" s="164">
        <f>VLOOKUP($C112,'2026'!$C$8:$U$195,VLOOKUP($L$4,Master!$D$9:$G$20,4,FALSE),FALSE)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219</v>
      </c>
      <c r="D113" s="134" t="s">
        <v>220</v>
      </c>
      <c r="E113" s="147">
        <f>IFERROR(VLOOKUP($C113,'2026'!$C$205:$U$392,19,FALSE),0)</f>
        <v>0</v>
      </c>
      <c r="F113" s="148">
        <f>IFERROR(VLOOKUP($C113,'2026'!$C$8:$U$195,19,FALSE),0)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VLOOKUP($C113,'2026'!$C$205:$U$392,VLOOKUP($L$4,Master!$D$9:$G$20,4,FALSE),FALSE)</f>
        <v>0</v>
      </c>
      <c r="L113" s="148">
        <f>VLOOKUP($C113,'2026'!$C$8:$U$195,VLOOKUP($L$4,Master!$D$9:$G$20,4,FALSE),FALSE)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221</v>
      </c>
      <c r="D114" s="99" t="s">
        <v>220</v>
      </c>
      <c r="E114" s="152">
        <f>IFERROR(VLOOKUP($C114,'2026'!$C$205:$U$392,19,FALSE),0)</f>
        <v>0</v>
      </c>
      <c r="F114" s="153">
        <f>IFERROR(VLOOKUP($C114,'2026'!$C$8:$U$195,19,FALSE),0)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VLOOKUP($C114,'2026'!$C$205:$U$392,VLOOKUP($L$4,Master!$D$9:$G$20,4,FALSE),FALSE)</f>
        <v>0</v>
      </c>
      <c r="L114" s="164">
        <f>VLOOKUP($C114,'2026'!$C$8:$U$195,VLOOKUP($L$4,Master!$D$9:$G$20,4,FALSE),FALSE)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222</v>
      </c>
      <c r="D115" s="134" t="s">
        <v>223</v>
      </c>
      <c r="E115" s="147">
        <f>IFERROR(VLOOKUP($C115,'2026'!$C$205:$U$392,19,FALSE),0)</f>
        <v>0</v>
      </c>
      <c r="F115" s="148">
        <f>IFERROR(VLOOKUP($C115,'2026'!$C$8:$U$195,19,FALSE),0)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VLOOKUP($C115,'2026'!$C$205:$U$392,VLOOKUP($L$4,Master!$D$9:$G$20,4,FALSE),FALSE)</f>
        <v>0</v>
      </c>
      <c r="L115" s="148">
        <f>VLOOKUP($C115,'2026'!$C$8:$U$195,VLOOKUP($L$4,Master!$D$9:$G$20,4,FALSE),FALSE)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224</v>
      </c>
      <c r="D116" s="99" t="s">
        <v>223</v>
      </c>
      <c r="E116" s="152">
        <f>IFERROR(VLOOKUP($C116,'2026'!$C$205:$U$392,19,FALSE),0)</f>
        <v>0</v>
      </c>
      <c r="F116" s="153">
        <f>IFERROR(VLOOKUP($C116,'2026'!$C$8:$U$195,19,FALSE),0)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VLOOKUP($C116,'2026'!$C$205:$U$392,VLOOKUP($L$4,Master!$D$9:$G$20,4,FALSE),FALSE)</f>
        <v>0</v>
      </c>
      <c r="L116" s="164">
        <f>VLOOKUP($C116,'2026'!$C$8:$U$195,VLOOKUP($L$4,Master!$D$9:$G$20,4,FALSE),FALSE)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225</v>
      </c>
      <c r="D117" s="134" t="s">
        <v>226</v>
      </c>
      <c r="E117" s="147">
        <f>IFERROR(VLOOKUP($C117,'2026'!$C$205:$U$392,19,FALSE),0)</f>
        <v>0</v>
      </c>
      <c r="F117" s="148">
        <f>IFERROR(VLOOKUP($C117,'2026'!$C$8:$U$195,19,FALSE),0)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VLOOKUP($C117,'2026'!$C$205:$U$392,VLOOKUP($L$4,Master!$D$9:$G$20,4,FALSE),FALSE)</f>
        <v>0</v>
      </c>
      <c r="L117" s="148">
        <f>VLOOKUP($C117,'2026'!$C$8:$U$195,VLOOKUP($L$4,Master!$D$9:$G$20,4,FALSE),FALSE)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227</v>
      </c>
      <c r="D118" s="99" t="s">
        <v>226</v>
      </c>
      <c r="E118" s="152">
        <f>IFERROR(VLOOKUP($C118,'2026'!$C$205:$U$392,19,FALSE),0)</f>
        <v>0</v>
      </c>
      <c r="F118" s="153">
        <f>IFERROR(VLOOKUP($C118,'2026'!$C$8:$U$195,19,FALSE),0)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VLOOKUP($C118,'2026'!$C$205:$U$392,VLOOKUP($L$4,Master!$D$9:$G$20,4,FALSE),FALSE)</f>
        <v>0</v>
      </c>
      <c r="L118" s="164">
        <f>VLOOKUP($C118,'2026'!$C$8:$U$195,VLOOKUP($L$4,Master!$D$9:$G$20,4,FALSE),FALSE)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228</v>
      </c>
      <c r="D119" s="134" t="s">
        <v>229</v>
      </c>
      <c r="E119" s="147">
        <f>IFERROR(VLOOKUP($C119,'2026'!$C$205:$U$392,19,FALSE),0)</f>
        <v>0</v>
      </c>
      <c r="F119" s="148">
        <f>IFERROR(VLOOKUP($C119,'2026'!$C$8:$U$195,19,FALSE),0)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VLOOKUP($C119,'2026'!$C$205:$U$392,VLOOKUP($L$4,Master!$D$9:$G$20,4,FALSE),FALSE)</f>
        <v>0</v>
      </c>
      <c r="L119" s="148">
        <f>VLOOKUP($C119,'2026'!$C$8:$U$195,VLOOKUP($L$4,Master!$D$9:$G$20,4,FALSE),FALSE)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230</v>
      </c>
      <c r="D120" s="99" t="s">
        <v>229</v>
      </c>
      <c r="E120" s="152">
        <f>IFERROR(VLOOKUP($C120,'2026'!$C$205:$U$392,19,FALSE),0)</f>
        <v>0</v>
      </c>
      <c r="F120" s="153">
        <f>IFERROR(VLOOKUP($C120,'2026'!$C$8:$U$195,19,FALSE),0)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VLOOKUP($C120,'2026'!$C$205:$U$392,VLOOKUP($L$4,Master!$D$9:$G$20,4,FALSE),FALSE)</f>
        <v>0</v>
      </c>
      <c r="L120" s="164">
        <f>VLOOKUP($C120,'2026'!$C$8:$U$195,VLOOKUP($L$4,Master!$D$9:$G$20,4,FALSE),FALSE)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231</v>
      </c>
      <c r="D121" s="134" t="s">
        <v>232</v>
      </c>
      <c r="E121" s="147">
        <f>IFERROR(VLOOKUP($C121,'2026'!$C$205:$U$392,19,FALSE),0)</f>
        <v>9772577.1600000001</v>
      </c>
      <c r="F121" s="148">
        <f>IFERROR(VLOOKUP($C121,'2026'!$C$8:$U$195,19,FALSE),0)</f>
        <v>4862228.38</v>
      </c>
      <c r="G121" s="149">
        <f t="shared" si="14"/>
        <v>0.49753798822909473</v>
      </c>
      <c r="H121" s="150">
        <f t="shared" si="15"/>
        <v>5.6771225509656025E-4</v>
      </c>
      <c r="I121" s="148">
        <f t="shared" si="16"/>
        <v>-4910348.78</v>
      </c>
      <c r="J121" s="151">
        <f t="shared" si="17"/>
        <v>-0.50246201177090533</v>
      </c>
      <c r="K121" s="147">
        <f>VLOOKUP($C121,'2026'!$C$205:$U$392,VLOOKUP($L$4,Master!$D$9:$G$20,4,FALSE),FALSE)</f>
        <v>1406174.81</v>
      </c>
      <c r="L121" s="148">
        <f>VLOOKUP($C121,'2026'!$C$8:$U$195,VLOOKUP($L$4,Master!$D$9:$G$20,4,FALSE),FALSE)</f>
        <v>1625385.62</v>
      </c>
      <c r="M121" s="150">
        <f t="shared" si="18"/>
        <v>1.1558915779468415</v>
      </c>
      <c r="N121" s="150">
        <f t="shared" si="19"/>
        <v>1.8977951334563203E-4</v>
      </c>
      <c r="O121" s="148">
        <f t="shared" si="20"/>
        <v>219210.81000000006</v>
      </c>
      <c r="P121" s="151">
        <f t="shared" si="21"/>
        <v>0.1558915779468415</v>
      </c>
      <c r="Q121" s="71"/>
    </row>
    <row r="122" spans="2:17" s="72" customFormat="1" ht="12.75" x14ac:dyDescent="0.2">
      <c r="B122" s="70"/>
      <c r="C122" s="98" t="s">
        <v>233</v>
      </c>
      <c r="D122" s="99" t="s">
        <v>232</v>
      </c>
      <c r="E122" s="152">
        <f>IFERROR(VLOOKUP($C122,'2026'!$C$205:$U$392,19,FALSE),0)</f>
        <v>9772577.1600000001</v>
      </c>
      <c r="F122" s="153">
        <f>IFERROR(VLOOKUP($C122,'2026'!$C$8:$U$195,19,FALSE),0)</f>
        <v>4862228.38</v>
      </c>
      <c r="G122" s="154">
        <f t="shared" si="14"/>
        <v>0.49753798822909473</v>
      </c>
      <c r="H122" s="155">
        <f t="shared" si="15"/>
        <v>5.6771225509656025E-4</v>
      </c>
      <c r="I122" s="156">
        <f t="shared" si="16"/>
        <v>-4910348.78</v>
      </c>
      <c r="J122" s="157">
        <f t="shared" si="17"/>
        <v>-0.50246201177090533</v>
      </c>
      <c r="K122" s="163">
        <f>VLOOKUP($C122,'2026'!$C$205:$U$392,VLOOKUP($L$4,Master!$D$9:$G$20,4,FALSE),FALSE)</f>
        <v>1406174.81</v>
      </c>
      <c r="L122" s="164">
        <f>VLOOKUP($C122,'2026'!$C$8:$U$195,VLOOKUP($L$4,Master!$D$9:$G$20,4,FALSE),FALSE)</f>
        <v>1625385.62</v>
      </c>
      <c r="M122" s="155">
        <f t="shared" si="18"/>
        <v>1.1558915779468415</v>
      </c>
      <c r="N122" s="155">
        <f t="shared" si="19"/>
        <v>1.8977951334563203E-4</v>
      </c>
      <c r="O122" s="156">
        <f t="shared" si="20"/>
        <v>219210.81000000006</v>
      </c>
      <c r="P122" s="157">
        <f t="shared" si="21"/>
        <v>0.1558915779468415</v>
      </c>
      <c r="Q122" s="71"/>
    </row>
    <row r="123" spans="2:17" s="72" customFormat="1" ht="12.75" x14ac:dyDescent="0.2">
      <c r="B123" s="70"/>
      <c r="C123" s="131" t="s">
        <v>234</v>
      </c>
      <c r="D123" s="132" t="s">
        <v>33</v>
      </c>
      <c r="E123" s="142">
        <f>IFERROR(VLOOKUP($C123,'2026'!$C$205:$U$392,19,FALSE),0)</f>
        <v>302226513.66999996</v>
      </c>
      <c r="F123" s="143">
        <f>IFERROR(VLOOKUP($C123,'2026'!$C$8:$U$195,19,FALSE),0)</f>
        <v>293700278.52000004</v>
      </c>
      <c r="G123" s="144">
        <f t="shared" si="14"/>
        <v>0.97178859311029975</v>
      </c>
      <c r="H123" s="145">
        <f t="shared" si="15"/>
        <v>3.429235206781403E-2</v>
      </c>
      <c r="I123" s="143">
        <f t="shared" si="16"/>
        <v>-8526235.1499999166</v>
      </c>
      <c r="J123" s="146">
        <f t="shared" si="17"/>
        <v>-2.8211406889700228E-2</v>
      </c>
      <c r="K123" s="142">
        <f>VLOOKUP($C123,'2026'!$C$205:$U$392,VLOOKUP($L$4,Master!$D$9:$G$20,4,FALSE),FALSE)</f>
        <v>37082726.360000007</v>
      </c>
      <c r="L123" s="143">
        <f>VLOOKUP($C123,'2026'!$C$8:$U$195,VLOOKUP($L$4,Master!$D$9:$G$20,4,FALSE),FALSE)</f>
        <v>42713387.109999999</v>
      </c>
      <c r="M123" s="145">
        <f t="shared" si="18"/>
        <v>1.1518405279950941</v>
      </c>
      <c r="N123" s="145">
        <f t="shared" si="19"/>
        <v>4.9872016334679961E-3</v>
      </c>
      <c r="O123" s="143">
        <f t="shared" si="20"/>
        <v>5630660.7499999925</v>
      </c>
      <c r="P123" s="146">
        <f t="shared" si="21"/>
        <v>0.15184052799509404</v>
      </c>
      <c r="Q123" s="71"/>
    </row>
    <row r="124" spans="2:17" s="72" customFormat="1" ht="12.75" x14ac:dyDescent="0.2">
      <c r="B124" s="70"/>
      <c r="C124" s="133" t="s">
        <v>235</v>
      </c>
      <c r="D124" s="134" t="s">
        <v>236</v>
      </c>
      <c r="E124" s="147">
        <f>IFERROR(VLOOKUP($C124,'2026'!$C$205:$U$392,19,FALSE),0)</f>
        <v>0</v>
      </c>
      <c r="F124" s="148">
        <f>IFERROR(VLOOKUP($C124,'2026'!$C$8:$U$195,19,FALSE),0)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VLOOKUP($C124,'2026'!$C$205:$U$392,VLOOKUP($L$4,Master!$D$9:$G$20,4,FALSE),FALSE)</f>
        <v>0</v>
      </c>
      <c r="L124" s="148">
        <f>VLOOKUP($C124,'2026'!$C$8:$U$195,VLOOKUP($L$4,Master!$D$9:$G$20,4,FALSE),FALSE)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237</v>
      </c>
      <c r="D125" s="99" t="s">
        <v>238</v>
      </c>
      <c r="E125" s="152">
        <f>IFERROR(VLOOKUP($C125,'2026'!$C$205:$U$392,19,FALSE),0)</f>
        <v>0</v>
      </c>
      <c r="F125" s="153">
        <f>IFERROR(VLOOKUP($C125,'2026'!$C$8:$U$195,19,FALSE),0)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VLOOKUP($C125,'2026'!$C$205:$U$392,VLOOKUP($L$4,Master!$D$9:$G$20,4,FALSE),FALSE)</f>
        <v>0</v>
      </c>
      <c r="L125" s="164">
        <f>VLOOKUP($C125,'2026'!$C$8:$U$195,VLOOKUP($L$4,Master!$D$9:$G$20,4,FALSE),FALSE)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239</v>
      </c>
      <c r="D126" s="99" t="s">
        <v>240</v>
      </c>
      <c r="E126" s="152">
        <f>IFERROR(VLOOKUP($C126,'2026'!$C$205:$U$392,19,FALSE),0)</f>
        <v>0</v>
      </c>
      <c r="F126" s="153">
        <f>IFERROR(VLOOKUP($C126,'2026'!$C$8:$U$195,19,FALSE),0)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VLOOKUP($C126,'2026'!$C$205:$U$392,VLOOKUP($L$4,Master!$D$9:$G$20,4,FALSE),FALSE)</f>
        <v>0</v>
      </c>
      <c r="L126" s="164">
        <f>VLOOKUP($C126,'2026'!$C$8:$U$195,VLOOKUP($L$4,Master!$D$9:$G$20,4,FALSE),FALSE)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241</v>
      </c>
      <c r="D127" s="99" t="s">
        <v>242</v>
      </c>
      <c r="E127" s="152">
        <f>IFERROR(VLOOKUP($C127,'2026'!$C$205:$U$392,19,FALSE),0)</f>
        <v>0</v>
      </c>
      <c r="F127" s="153">
        <f>IFERROR(VLOOKUP($C127,'2026'!$C$8:$U$195,19,FALSE),0)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VLOOKUP($C127,'2026'!$C$205:$U$392,VLOOKUP($L$4,Master!$D$9:$G$20,4,FALSE),FALSE)</f>
        <v>0</v>
      </c>
      <c r="L127" s="164">
        <f>VLOOKUP($C127,'2026'!$C$8:$U$195,VLOOKUP($L$4,Master!$D$9:$G$20,4,FALSE),FALSE)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243</v>
      </c>
      <c r="D128" s="134" t="s">
        <v>244</v>
      </c>
      <c r="E128" s="147">
        <f>IFERROR(VLOOKUP($C128,'2026'!$C$205:$U$392,19,FALSE),0)</f>
        <v>0</v>
      </c>
      <c r="F128" s="148">
        <f>IFERROR(VLOOKUP($C128,'2026'!$C$8:$U$195,19,FALSE),0)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VLOOKUP($C128,'2026'!$C$205:$U$392,VLOOKUP($L$4,Master!$D$9:$G$20,4,FALSE),FALSE)</f>
        <v>0</v>
      </c>
      <c r="L128" s="148">
        <f>VLOOKUP($C128,'2026'!$C$8:$U$195,VLOOKUP($L$4,Master!$D$9:$G$20,4,FALSE),FALSE)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245</v>
      </c>
      <c r="D129" s="99" t="s">
        <v>246</v>
      </c>
      <c r="E129" s="152">
        <f>IFERROR(VLOOKUP($C129,'2026'!$C$205:$U$392,19,FALSE),0)</f>
        <v>0</v>
      </c>
      <c r="F129" s="153">
        <f>IFERROR(VLOOKUP($C129,'2026'!$C$8:$U$195,19,FALSE),0)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VLOOKUP($C129,'2026'!$C$205:$U$392,VLOOKUP($L$4,Master!$D$9:$G$20,4,FALSE),FALSE)</f>
        <v>0</v>
      </c>
      <c r="L129" s="164">
        <f>VLOOKUP($C129,'2026'!$C$8:$U$195,VLOOKUP($L$4,Master!$D$9:$G$20,4,FALSE),FALSE)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247</v>
      </c>
      <c r="D130" s="99" t="s">
        <v>248</v>
      </c>
      <c r="E130" s="152">
        <f>IFERROR(VLOOKUP($C130,'2026'!$C$205:$U$392,19,FALSE),0)</f>
        <v>0</v>
      </c>
      <c r="F130" s="153">
        <f>IFERROR(VLOOKUP($C130,'2026'!$C$8:$U$195,19,FALSE),0)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VLOOKUP($C130,'2026'!$C$205:$U$392,VLOOKUP($L$4,Master!$D$9:$G$20,4,FALSE),FALSE)</f>
        <v>0</v>
      </c>
      <c r="L130" s="164">
        <f>VLOOKUP($C130,'2026'!$C$8:$U$195,VLOOKUP($L$4,Master!$D$9:$G$20,4,FALSE),FALSE)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249</v>
      </c>
      <c r="D131" s="99" t="s">
        <v>250</v>
      </c>
      <c r="E131" s="152">
        <f>IFERROR(VLOOKUP($C131,'2026'!$C$205:$U$392,19,FALSE),0)</f>
        <v>0</v>
      </c>
      <c r="F131" s="153">
        <f>IFERROR(VLOOKUP($C131,'2026'!$C$8:$U$195,19,FALSE),0)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VLOOKUP($C131,'2026'!$C$205:$U$392,VLOOKUP($L$4,Master!$D$9:$G$20,4,FALSE),FALSE)</f>
        <v>0</v>
      </c>
      <c r="L131" s="164">
        <f>VLOOKUP($C131,'2026'!$C$8:$U$195,VLOOKUP($L$4,Master!$D$9:$G$20,4,FALSE),FALSE)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251</v>
      </c>
      <c r="D132" s="99" t="s">
        <v>252</v>
      </c>
      <c r="E132" s="152">
        <f>IFERROR(VLOOKUP($C132,'2026'!$C$205:$U$392,19,FALSE),0)</f>
        <v>0</v>
      </c>
      <c r="F132" s="153">
        <f>IFERROR(VLOOKUP($C132,'2026'!$C$8:$U$195,19,FALSE),0)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VLOOKUP($C132,'2026'!$C$205:$U$392,VLOOKUP($L$4,Master!$D$9:$G$20,4,FALSE),FALSE)</f>
        <v>0</v>
      </c>
      <c r="L132" s="164">
        <f>VLOOKUP($C132,'2026'!$C$8:$U$195,VLOOKUP($L$4,Master!$D$9:$G$20,4,FALSE),FALSE)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253</v>
      </c>
      <c r="D133" s="134" t="s">
        <v>254</v>
      </c>
      <c r="E133" s="147">
        <f>IFERROR(VLOOKUP($C133,'2026'!$C$205:$U$392,19,FALSE),0)</f>
        <v>0</v>
      </c>
      <c r="F133" s="148">
        <f>IFERROR(VLOOKUP($C133,'2026'!$C$8:$U$195,19,FALSE),0)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VLOOKUP($C133,'2026'!$C$205:$U$392,VLOOKUP($L$4,Master!$D$9:$G$20,4,FALSE),FALSE)</f>
        <v>0</v>
      </c>
      <c r="L133" s="148">
        <f>VLOOKUP($C133,'2026'!$C$8:$U$195,VLOOKUP($L$4,Master!$D$9:$G$20,4,FALSE),FALSE)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255</v>
      </c>
      <c r="D134" s="99" t="s">
        <v>256</v>
      </c>
      <c r="E134" s="152">
        <f>IFERROR(VLOOKUP($C134,'2026'!$C$205:$U$392,19,FALSE),0)</f>
        <v>0</v>
      </c>
      <c r="F134" s="153">
        <f>IFERROR(VLOOKUP($C134,'2026'!$C$8:$U$195,19,FALSE),0)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VLOOKUP($C134,'2026'!$C$205:$U$392,VLOOKUP($L$4,Master!$D$9:$G$20,4,FALSE),FALSE)</f>
        <v>0</v>
      </c>
      <c r="L134" s="164">
        <f>VLOOKUP($C134,'2026'!$C$8:$U$195,VLOOKUP($L$4,Master!$D$9:$G$20,4,FALSE),FALSE)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257</v>
      </c>
      <c r="D135" s="99" t="s">
        <v>258</v>
      </c>
      <c r="E135" s="152">
        <f>IFERROR(VLOOKUP($C135,'2026'!$C$205:$U$392,19,FALSE),0)</f>
        <v>0</v>
      </c>
      <c r="F135" s="153">
        <f>IFERROR(VLOOKUP($C135,'2026'!$C$8:$U$195,19,FALSE),0)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VLOOKUP($C135,'2026'!$C$205:$U$392,VLOOKUP($L$4,Master!$D$9:$G$20,4,FALSE),FALSE)</f>
        <v>0</v>
      </c>
      <c r="L135" s="164">
        <f>VLOOKUP($C135,'2026'!$C$8:$U$195,VLOOKUP($L$4,Master!$D$9:$G$20,4,FALSE),FALSE)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259</v>
      </c>
      <c r="D136" s="99" t="s">
        <v>260</v>
      </c>
      <c r="E136" s="152">
        <f>IFERROR(VLOOKUP($C136,'2026'!$C$205:$U$392,19,FALSE),0)</f>
        <v>0</v>
      </c>
      <c r="F136" s="153">
        <f>IFERROR(VLOOKUP($C136,'2026'!$C$8:$U$195,19,FALSE),0)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VLOOKUP($C136,'2026'!$C$205:$U$392,VLOOKUP($L$4,Master!$D$9:$G$20,4,FALSE),FALSE)</f>
        <v>0</v>
      </c>
      <c r="L136" s="164">
        <f>VLOOKUP($C136,'2026'!$C$8:$U$195,VLOOKUP($L$4,Master!$D$9:$G$20,4,FALSE),FALSE)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261</v>
      </c>
      <c r="D137" s="99" t="s">
        <v>262</v>
      </c>
      <c r="E137" s="152">
        <f>IFERROR(VLOOKUP($C137,'2026'!$C$205:$U$392,19,FALSE),0)</f>
        <v>0</v>
      </c>
      <c r="F137" s="153">
        <f>IFERROR(VLOOKUP($C137,'2026'!$C$8:$U$195,19,FALSE),0)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VLOOKUP($C137,'2026'!$C$205:$U$392,VLOOKUP($L$4,Master!$D$9:$G$20,4,FALSE),FALSE)</f>
        <v>0</v>
      </c>
      <c r="L137" s="164">
        <f>VLOOKUP($C137,'2026'!$C$8:$U$195,VLOOKUP($L$4,Master!$D$9:$G$20,4,FALSE),FALSE)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263</v>
      </c>
      <c r="D138" s="134" t="s">
        <v>264</v>
      </c>
      <c r="E138" s="147">
        <f>IFERROR(VLOOKUP($C138,'2026'!$C$205:$U$392,19,FALSE),0)</f>
        <v>278947588.42999995</v>
      </c>
      <c r="F138" s="148">
        <f>IFERROR(VLOOKUP($C138,'2026'!$C$8:$U$195,19,FALSE),0)</f>
        <v>283981132.74000001</v>
      </c>
      <c r="G138" s="149">
        <f t="shared" ref="G138:G196" si="22">IFERROR(F138/E138,0)</f>
        <v>1.0180447672565673</v>
      </c>
      <c r="H138" s="150">
        <f t="shared" ref="H138:H196" si="23">F138/$D$4</f>
        <v>3.3157547665973897E-2</v>
      </c>
      <c r="I138" s="148">
        <f t="shared" ref="I138:I196" si="24">F138-E138</f>
        <v>5033544.310000062</v>
      </c>
      <c r="J138" s="151">
        <f t="shared" ref="J138:J196" si="25">IFERROR(I138/E138,0)</f>
        <v>1.8044767256567257E-2</v>
      </c>
      <c r="K138" s="147">
        <f>VLOOKUP($C138,'2026'!$C$205:$U$392,VLOOKUP($L$4,Master!$D$9:$G$20,4,FALSE),FALSE)</f>
        <v>33856945.270000003</v>
      </c>
      <c r="L138" s="148">
        <f>VLOOKUP($C138,'2026'!$C$8:$U$195,VLOOKUP($L$4,Master!$D$9:$G$20,4,FALSE),FALSE)</f>
        <v>39344047.200000003</v>
      </c>
      <c r="M138" s="150">
        <f t="shared" ref="M138:M196" si="26">IFERROR(L138/K138,0)</f>
        <v>1.1620672475393703</v>
      </c>
      <c r="N138" s="150">
        <f t="shared" ref="N138:N196" si="27">L138/$D$4</f>
        <v>4.5937985661910659E-3</v>
      </c>
      <c r="O138" s="148">
        <f t="shared" ref="O138:O196" si="28">L138-K138</f>
        <v>5487101.9299999997</v>
      </c>
      <c r="P138" s="151">
        <f t="shared" ref="P138:P196" si="29">IFERROR(O138/K138,0)</f>
        <v>0.16206724753937021</v>
      </c>
      <c r="Q138" s="71"/>
    </row>
    <row r="139" spans="2:17" s="72" customFormat="1" ht="12.75" x14ac:dyDescent="0.2">
      <c r="B139" s="70"/>
      <c r="C139" s="98" t="s">
        <v>265</v>
      </c>
      <c r="D139" s="99" t="s">
        <v>264</v>
      </c>
      <c r="E139" s="152">
        <f>IFERROR(VLOOKUP($C139,'2026'!$C$205:$U$392,19,FALSE),0)</f>
        <v>278947588.42999995</v>
      </c>
      <c r="F139" s="153">
        <f>IFERROR(VLOOKUP($C139,'2026'!$C$8:$U$195,19,FALSE),0)</f>
        <v>283981132.74000001</v>
      </c>
      <c r="G139" s="154">
        <f t="shared" si="22"/>
        <v>1.0180447672565673</v>
      </c>
      <c r="H139" s="155">
        <f t="shared" si="23"/>
        <v>3.3157547665973897E-2</v>
      </c>
      <c r="I139" s="156">
        <f t="shared" si="24"/>
        <v>5033544.310000062</v>
      </c>
      <c r="J139" s="157">
        <f t="shared" si="25"/>
        <v>1.8044767256567257E-2</v>
      </c>
      <c r="K139" s="163">
        <f>VLOOKUP($C139,'2026'!$C$205:$U$392,VLOOKUP($L$4,Master!$D$9:$G$20,4,FALSE),FALSE)</f>
        <v>33856945.270000003</v>
      </c>
      <c r="L139" s="164">
        <f>VLOOKUP($C139,'2026'!$C$8:$U$195,VLOOKUP($L$4,Master!$D$9:$G$20,4,FALSE),FALSE)</f>
        <v>39344047.200000003</v>
      </c>
      <c r="M139" s="155">
        <f t="shared" si="26"/>
        <v>1.1620672475393703</v>
      </c>
      <c r="N139" s="155">
        <f t="shared" si="27"/>
        <v>4.5937985661910659E-3</v>
      </c>
      <c r="O139" s="156">
        <f t="shared" si="28"/>
        <v>5487101.9299999997</v>
      </c>
      <c r="P139" s="157">
        <f t="shared" si="29"/>
        <v>0.16206724753937021</v>
      </c>
      <c r="Q139" s="71"/>
    </row>
    <row r="140" spans="2:17" s="72" customFormat="1" ht="12.75" x14ac:dyDescent="0.2">
      <c r="B140" s="70"/>
      <c r="C140" s="133" t="s">
        <v>266</v>
      </c>
      <c r="D140" s="134" t="s">
        <v>267</v>
      </c>
      <c r="E140" s="147">
        <f>IFERROR(VLOOKUP($C140,'2026'!$C$205:$U$392,19,FALSE),0)</f>
        <v>12886229.599999994</v>
      </c>
      <c r="F140" s="148">
        <f>IFERROR(VLOOKUP($C140,'2026'!$C$8:$U$195,19,FALSE),0)</f>
        <v>5019784.0599999996</v>
      </c>
      <c r="G140" s="149">
        <f t="shared" si="22"/>
        <v>0.38954637747568938</v>
      </c>
      <c r="H140" s="150">
        <f t="shared" si="23"/>
        <v>5.8610840669733554E-4</v>
      </c>
      <c r="I140" s="148">
        <f t="shared" si="24"/>
        <v>-7866445.5399999944</v>
      </c>
      <c r="J140" s="151">
        <f t="shared" si="25"/>
        <v>-0.61045362252431057</v>
      </c>
      <c r="K140" s="147">
        <f>VLOOKUP($C140,'2026'!$C$205:$U$392,VLOOKUP($L$4,Master!$D$9:$G$20,4,FALSE),FALSE)</f>
        <v>1642517.919999999</v>
      </c>
      <c r="L140" s="148">
        <f>VLOOKUP($C140,'2026'!$C$8:$U$195,VLOOKUP($L$4,Master!$D$9:$G$20,4,FALSE),FALSE)</f>
        <v>2383081.0499999998</v>
      </c>
      <c r="M140" s="150">
        <f t="shared" si="26"/>
        <v>1.45087065473234</v>
      </c>
      <c r="N140" s="150">
        <f t="shared" si="27"/>
        <v>2.7824779324194942E-4</v>
      </c>
      <c r="O140" s="148">
        <f t="shared" si="28"/>
        <v>740563.13000000082</v>
      </c>
      <c r="P140" s="151">
        <f t="shared" si="29"/>
        <v>0.45087065473234</v>
      </c>
      <c r="Q140" s="71"/>
    </row>
    <row r="141" spans="2:17" s="72" customFormat="1" ht="12.75" x14ac:dyDescent="0.2">
      <c r="B141" s="70"/>
      <c r="C141" s="98" t="s">
        <v>268</v>
      </c>
      <c r="D141" s="99" t="s">
        <v>267</v>
      </c>
      <c r="E141" s="152">
        <f>IFERROR(VLOOKUP($C141,'2026'!$C$205:$U$392,19,FALSE),0)</f>
        <v>12886229.599999994</v>
      </c>
      <c r="F141" s="153">
        <f>IFERROR(VLOOKUP($C141,'2026'!$C$8:$U$195,19,FALSE),0)</f>
        <v>5019784.0599999996</v>
      </c>
      <c r="G141" s="154">
        <f t="shared" si="22"/>
        <v>0.38954637747568938</v>
      </c>
      <c r="H141" s="155">
        <f t="shared" si="23"/>
        <v>5.8610840669733554E-4</v>
      </c>
      <c r="I141" s="156">
        <f t="shared" si="24"/>
        <v>-7866445.5399999944</v>
      </c>
      <c r="J141" s="157">
        <f t="shared" si="25"/>
        <v>-0.61045362252431057</v>
      </c>
      <c r="K141" s="163">
        <f>VLOOKUP($C141,'2026'!$C$205:$U$392,VLOOKUP($L$4,Master!$D$9:$G$20,4,FALSE),FALSE)</f>
        <v>1642517.919999999</v>
      </c>
      <c r="L141" s="164">
        <f>VLOOKUP($C141,'2026'!$C$8:$U$195,VLOOKUP($L$4,Master!$D$9:$G$20,4,FALSE),FALSE)</f>
        <v>2383081.0499999998</v>
      </c>
      <c r="M141" s="155">
        <f t="shared" si="26"/>
        <v>1.45087065473234</v>
      </c>
      <c r="N141" s="155">
        <f t="shared" si="27"/>
        <v>2.7824779324194942E-4</v>
      </c>
      <c r="O141" s="156">
        <f t="shared" si="28"/>
        <v>740563.13000000082</v>
      </c>
      <c r="P141" s="157">
        <f t="shared" si="29"/>
        <v>0.45087065473234</v>
      </c>
      <c r="Q141" s="71"/>
    </row>
    <row r="142" spans="2:17" s="72" customFormat="1" ht="12.75" x14ac:dyDescent="0.2">
      <c r="B142" s="70"/>
      <c r="C142" s="133" t="s">
        <v>269</v>
      </c>
      <c r="D142" s="134" t="s">
        <v>270</v>
      </c>
      <c r="E142" s="147">
        <f>IFERROR(VLOOKUP($C142,'2026'!$C$205:$U$392,19,FALSE),0)</f>
        <v>10392695.639999995</v>
      </c>
      <c r="F142" s="148">
        <f>IFERROR(VLOOKUP($C142,'2026'!$C$8:$U$195,19,FALSE),0)</f>
        <v>4699361.7200000007</v>
      </c>
      <c r="G142" s="149">
        <f t="shared" si="22"/>
        <v>0.45217928849112365</v>
      </c>
      <c r="H142" s="150">
        <f t="shared" si="23"/>
        <v>5.4869599514279714E-4</v>
      </c>
      <c r="I142" s="148">
        <f t="shared" si="24"/>
        <v>-5693333.9199999943</v>
      </c>
      <c r="J142" s="151">
        <f t="shared" si="25"/>
        <v>-0.54782071150887635</v>
      </c>
      <c r="K142" s="147">
        <f>VLOOKUP($C142,'2026'!$C$205:$U$392,VLOOKUP($L$4,Master!$D$9:$G$20,4,FALSE),FALSE)</f>
        <v>1583263.1699999992</v>
      </c>
      <c r="L142" s="148">
        <f>VLOOKUP($C142,'2026'!$C$8:$U$195,VLOOKUP($L$4,Master!$D$9:$G$20,4,FALSE),FALSE)</f>
        <v>986258.85999999987</v>
      </c>
      <c r="M142" s="150">
        <f t="shared" si="26"/>
        <v>0.62292793686345926</v>
      </c>
      <c r="N142" s="150">
        <f t="shared" si="27"/>
        <v>1.1515527403498118E-4</v>
      </c>
      <c r="O142" s="148">
        <f t="shared" si="28"/>
        <v>-597004.30999999936</v>
      </c>
      <c r="P142" s="151">
        <f t="shared" si="29"/>
        <v>-0.37707206313654074</v>
      </c>
      <c r="Q142" s="71"/>
    </row>
    <row r="143" spans="2:17" s="72" customFormat="1" ht="12.75" x14ac:dyDescent="0.2">
      <c r="B143" s="70"/>
      <c r="C143" s="98" t="s">
        <v>271</v>
      </c>
      <c r="D143" s="99" t="s">
        <v>270</v>
      </c>
      <c r="E143" s="152">
        <f>IFERROR(VLOOKUP($C143,'2026'!$C$205:$U$392,19,FALSE),0)</f>
        <v>10392695.639999995</v>
      </c>
      <c r="F143" s="153">
        <f>IFERROR(VLOOKUP($C143,'2026'!$C$8:$U$195,19,FALSE),0)</f>
        <v>4699361.7200000007</v>
      </c>
      <c r="G143" s="154">
        <f t="shared" si="22"/>
        <v>0.45217928849112365</v>
      </c>
      <c r="H143" s="155">
        <f t="shared" si="23"/>
        <v>5.4869599514279714E-4</v>
      </c>
      <c r="I143" s="156">
        <f t="shared" si="24"/>
        <v>-5693333.9199999943</v>
      </c>
      <c r="J143" s="157">
        <f t="shared" si="25"/>
        <v>-0.54782071150887635</v>
      </c>
      <c r="K143" s="163">
        <f>VLOOKUP($C143,'2026'!$C$205:$U$392,VLOOKUP($L$4,Master!$D$9:$G$20,4,FALSE),FALSE)</f>
        <v>1583263.1699999992</v>
      </c>
      <c r="L143" s="164">
        <f>VLOOKUP($C143,'2026'!$C$8:$U$195,VLOOKUP($L$4,Master!$D$9:$G$20,4,FALSE),FALSE)</f>
        <v>986258.85999999987</v>
      </c>
      <c r="M143" s="155">
        <f t="shared" si="26"/>
        <v>0.62292793686345926</v>
      </c>
      <c r="N143" s="155">
        <f t="shared" si="27"/>
        <v>1.1515527403498118E-4</v>
      </c>
      <c r="O143" s="156">
        <f t="shared" si="28"/>
        <v>-597004.30999999936</v>
      </c>
      <c r="P143" s="157">
        <f t="shared" si="29"/>
        <v>-0.37707206313654074</v>
      </c>
      <c r="Q143" s="71"/>
    </row>
    <row r="144" spans="2:17" s="72" customFormat="1" ht="12.75" x14ac:dyDescent="0.2">
      <c r="B144" s="70"/>
      <c r="C144" s="131" t="s">
        <v>272</v>
      </c>
      <c r="D144" s="132" t="s">
        <v>273</v>
      </c>
      <c r="E144" s="142">
        <f>IFERROR(VLOOKUP($C144,'2026'!$C$205:$U$392,19,FALSE),0)</f>
        <v>40906673.180000007</v>
      </c>
      <c r="F144" s="143">
        <f>IFERROR(VLOOKUP($C144,'2026'!$C$8:$U$195,19,FALSE),0)</f>
        <v>30873951.859999999</v>
      </c>
      <c r="G144" s="144">
        <f t="shared" si="22"/>
        <v>0.75474120626105612</v>
      </c>
      <c r="H144" s="145">
        <f t="shared" si="23"/>
        <v>3.6048329005440999E-3</v>
      </c>
      <c r="I144" s="143">
        <f t="shared" si="24"/>
        <v>-10032721.320000008</v>
      </c>
      <c r="J144" s="146">
        <f t="shared" si="25"/>
        <v>-0.24525879373894385</v>
      </c>
      <c r="K144" s="142">
        <f>VLOOKUP($C144,'2026'!$C$205:$U$392,VLOOKUP($L$4,Master!$D$9:$G$20,4,FALSE),FALSE)</f>
        <v>7990194.3600000031</v>
      </c>
      <c r="L144" s="143">
        <f>VLOOKUP($C144,'2026'!$C$8:$U$195,VLOOKUP($L$4,Master!$D$9:$G$20,4,FALSE),FALSE)</f>
        <v>10065455.279999999</v>
      </c>
      <c r="M144" s="145">
        <f t="shared" si="26"/>
        <v>1.2597259624107562</v>
      </c>
      <c r="N144" s="145">
        <f t="shared" si="27"/>
        <v>1.1752393900474043E-3</v>
      </c>
      <c r="O144" s="143">
        <f t="shared" si="28"/>
        <v>2075260.9199999962</v>
      </c>
      <c r="P144" s="146">
        <f t="shared" si="29"/>
        <v>0.25972596241075607</v>
      </c>
      <c r="Q144" s="71"/>
    </row>
    <row r="145" spans="2:17" s="72" customFormat="1" ht="12.75" x14ac:dyDescent="0.2">
      <c r="B145" s="70"/>
      <c r="C145" s="133" t="s">
        <v>274</v>
      </c>
      <c r="D145" s="134" t="s">
        <v>275</v>
      </c>
      <c r="E145" s="147">
        <f>IFERROR(VLOOKUP($C145,'2026'!$C$205:$U$392,19,FALSE),0)</f>
        <v>8566207.8300000019</v>
      </c>
      <c r="F145" s="148">
        <f>IFERROR(VLOOKUP($C145,'2026'!$C$8:$U$195,19,FALSE),0)</f>
        <v>9126448.4699999988</v>
      </c>
      <c r="G145" s="149">
        <f t="shared" si="22"/>
        <v>1.0654012430142028</v>
      </c>
      <c r="H145" s="150">
        <f t="shared" si="23"/>
        <v>1.0656012504962286E-3</v>
      </c>
      <c r="I145" s="148">
        <f t="shared" si="24"/>
        <v>560240.63999999687</v>
      </c>
      <c r="J145" s="151">
        <f t="shared" si="25"/>
        <v>6.540124301420279E-2</v>
      </c>
      <c r="K145" s="147">
        <f>VLOOKUP($C145,'2026'!$C$205:$U$392,VLOOKUP($L$4,Master!$D$9:$G$20,4,FALSE),FALSE)</f>
        <v>3195878.080000001</v>
      </c>
      <c r="L145" s="148">
        <f>VLOOKUP($C145,'2026'!$C$8:$U$195,VLOOKUP($L$4,Master!$D$9:$G$20,4,FALSE),FALSE)</f>
        <v>3909840.6699999995</v>
      </c>
      <c r="M145" s="150">
        <f t="shared" si="26"/>
        <v>1.2234010722962243</v>
      </c>
      <c r="N145" s="150">
        <f t="shared" si="27"/>
        <v>4.5651176587347916E-4</v>
      </c>
      <c r="O145" s="148">
        <f t="shared" si="28"/>
        <v>713962.58999999845</v>
      </c>
      <c r="P145" s="151">
        <f t="shared" si="29"/>
        <v>0.22340107229622422</v>
      </c>
      <c r="Q145" s="71"/>
    </row>
    <row r="146" spans="2:17" s="72" customFormat="1" ht="12.75" x14ac:dyDescent="0.2">
      <c r="B146" s="70"/>
      <c r="C146" s="98" t="s">
        <v>276</v>
      </c>
      <c r="D146" s="99" t="s">
        <v>275</v>
      </c>
      <c r="E146" s="152">
        <f>IFERROR(VLOOKUP($C146,'2026'!$C$205:$U$392,19,FALSE),0)</f>
        <v>8566207.8300000019</v>
      </c>
      <c r="F146" s="153">
        <f>IFERROR(VLOOKUP($C146,'2026'!$C$8:$U$195,19,FALSE),0)</f>
        <v>9126448.4699999988</v>
      </c>
      <c r="G146" s="154">
        <f t="shared" si="22"/>
        <v>1.0654012430142028</v>
      </c>
      <c r="H146" s="155">
        <f t="shared" si="23"/>
        <v>1.0656012504962286E-3</v>
      </c>
      <c r="I146" s="156">
        <f t="shared" si="24"/>
        <v>560240.63999999687</v>
      </c>
      <c r="J146" s="157">
        <f t="shared" si="25"/>
        <v>6.540124301420279E-2</v>
      </c>
      <c r="K146" s="163">
        <f>VLOOKUP($C146,'2026'!$C$205:$U$392,VLOOKUP($L$4,Master!$D$9:$G$20,4,FALSE),FALSE)</f>
        <v>3195878.080000001</v>
      </c>
      <c r="L146" s="164">
        <f>VLOOKUP($C146,'2026'!$C$8:$U$195,VLOOKUP($L$4,Master!$D$9:$G$20,4,FALSE),FALSE)</f>
        <v>3909840.6699999995</v>
      </c>
      <c r="M146" s="155">
        <f t="shared" si="26"/>
        <v>1.2234010722962243</v>
      </c>
      <c r="N146" s="155">
        <f t="shared" si="27"/>
        <v>4.5651176587347916E-4</v>
      </c>
      <c r="O146" s="156">
        <f t="shared" si="28"/>
        <v>713962.58999999845</v>
      </c>
      <c r="P146" s="157">
        <f t="shared" si="29"/>
        <v>0.22340107229622422</v>
      </c>
      <c r="Q146" s="71"/>
    </row>
    <row r="147" spans="2:17" s="72" customFormat="1" ht="12.75" x14ac:dyDescent="0.2">
      <c r="B147" s="70"/>
      <c r="C147" s="133" t="s">
        <v>277</v>
      </c>
      <c r="D147" s="134" t="s">
        <v>278</v>
      </c>
      <c r="E147" s="147">
        <f>IFERROR(VLOOKUP($C147,'2026'!$C$205:$U$392,19,FALSE),0)</f>
        <v>16241654.810000004</v>
      </c>
      <c r="F147" s="148">
        <f>IFERROR(VLOOKUP($C147,'2026'!$C$8:$U$195,19,FALSE),0)</f>
        <v>12816372.120000001</v>
      </c>
      <c r="G147" s="149">
        <f t="shared" si="22"/>
        <v>0.78910506779819922</v>
      </c>
      <c r="H147" s="150">
        <f t="shared" si="23"/>
        <v>1.4964355743408916E-3</v>
      </c>
      <c r="I147" s="148">
        <f t="shared" si="24"/>
        <v>-3425282.6900000032</v>
      </c>
      <c r="J147" s="151">
        <f t="shared" si="25"/>
        <v>-0.21089493220180083</v>
      </c>
      <c r="K147" s="147">
        <f>VLOOKUP($C147,'2026'!$C$205:$U$392,VLOOKUP($L$4,Master!$D$9:$G$20,4,FALSE),FALSE)</f>
        <v>2121151.6200000024</v>
      </c>
      <c r="L147" s="148">
        <f>VLOOKUP($C147,'2026'!$C$8:$U$195,VLOOKUP($L$4,Master!$D$9:$G$20,4,FALSE),FALSE)</f>
        <v>3637609.0200000005</v>
      </c>
      <c r="M147" s="150">
        <f t="shared" si="26"/>
        <v>1.7149217367120584</v>
      </c>
      <c r="N147" s="150">
        <f t="shared" si="27"/>
        <v>4.2472608411367729E-4</v>
      </c>
      <c r="O147" s="148">
        <f t="shared" si="28"/>
        <v>1516457.399999998</v>
      </c>
      <c r="P147" s="151">
        <f t="shared" si="29"/>
        <v>0.7149217367120585</v>
      </c>
      <c r="Q147" s="71"/>
    </row>
    <row r="148" spans="2:17" s="72" customFormat="1" ht="12.75" x14ac:dyDescent="0.2">
      <c r="B148" s="70"/>
      <c r="C148" s="98" t="s">
        <v>279</v>
      </c>
      <c r="D148" s="99" t="s">
        <v>278</v>
      </c>
      <c r="E148" s="152">
        <f>IFERROR(VLOOKUP($C148,'2026'!$C$205:$U$392,19,FALSE),0)</f>
        <v>16241654.810000004</v>
      </c>
      <c r="F148" s="153">
        <f>IFERROR(VLOOKUP($C148,'2026'!$C$8:$U$195,19,FALSE),0)</f>
        <v>12816372.120000001</v>
      </c>
      <c r="G148" s="154">
        <f t="shared" si="22"/>
        <v>0.78910506779819922</v>
      </c>
      <c r="H148" s="155">
        <f t="shared" si="23"/>
        <v>1.4964355743408916E-3</v>
      </c>
      <c r="I148" s="156">
        <f t="shared" si="24"/>
        <v>-3425282.6900000032</v>
      </c>
      <c r="J148" s="157">
        <f t="shared" si="25"/>
        <v>-0.21089493220180083</v>
      </c>
      <c r="K148" s="163">
        <f>VLOOKUP($C148,'2026'!$C$205:$U$392,VLOOKUP($L$4,Master!$D$9:$G$20,4,FALSE),FALSE)</f>
        <v>2121151.6200000024</v>
      </c>
      <c r="L148" s="164">
        <f>VLOOKUP($C148,'2026'!$C$8:$U$195,VLOOKUP($L$4,Master!$D$9:$G$20,4,FALSE),FALSE)</f>
        <v>3637609.0200000005</v>
      </c>
      <c r="M148" s="155">
        <f t="shared" si="26"/>
        <v>1.7149217367120584</v>
      </c>
      <c r="N148" s="155">
        <f t="shared" si="27"/>
        <v>4.2472608411367729E-4</v>
      </c>
      <c r="O148" s="156">
        <f t="shared" si="28"/>
        <v>1516457.399999998</v>
      </c>
      <c r="P148" s="157">
        <f t="shared" si="29"/>
        <v>0.7149217367120585</v>
      </c>
      <c r="Q148" s="71"/>
    </row>
    <row r="149" spans="2:17" s="72" customFormat="1" ht="12.75" x14ac:dyDescent="0.2">
      <c r="B149" s="70"/>
      <c r="C149" s="133" t="s">
        <v>280</v>
      </c>
      <c r="D149" s="134" t="s">
        <v>281</v>
      </c>
      <c r="E149" s="147">
        <f>IFERROR(VLOOKUP($C149,'2026'!$C$205:$U$392,19,FALSE),0)</f>
        <v>0</v>
      </c>
      <c r="F149" s="148">
        <f>IFERROR(VLOOKUP($C149,'2026'!$C$8:$U$195,19,FALSE),0)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VLOOKUP($C149,'2026'!$C$205:$U$392,VLOOKUP($L$4,Master!$D$9:$G$20,4,FALSE),FALSE)</f>
        <v>0</v>
      </c>
      <c r="L149" s="148">
        <f>VLOOKUP($C149,'2026'!$C$8:$U$195,VLOOKUP($L$4,Master!$D$9:$G$20,4,FALSE),FALSE)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282</v>
      </c>
      <c r="D150" s="99" t="s">
        <v>281</v>
      </c>
      <c r="E150" s="152">
        <f>IFERROR(VLOOKUP($C150,'2026'!$C$205:$U$392,19,FALSE),0)</f>
        <v>0</v>
      </c>
      <c r="F150" s="153">
        <f>IFERROR(VLOOKUP($C150,'2026'!$C$8:$U$195,19,FALSE),0)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VLOOKUP($C150,'2026'!$C$205:$U$392,VLOOKUP($L$4,Master!$D$9:$G$20,4,FALSE),FALSE)</f>
        <v>0</v>
      </c>
      <c r="L150" s="164">
        <f>VLOOKUP($C150,'2026'!$C$8:$U$195,VLOOKUP($L$4,Master!$D$9:$G$20,4,FALSE),FALSE)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283</v>
      </c>
      <c r="D151" s="134" t="s">
        <v>284</v>
      </c>
      <c r="E151" s="147">
        <f>IFERROR(VLOOKUP($C151,'2026'!$C$205:$U$392,19,FALSE),0)</f>
        <v>0</v>
      </c>
      <c r="F151" s="148">
        <f>IFERROR(VLOOKUP($C151,'2026'!$C$8:$U$195,19,FALSE),0)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VLOOKUP($C151,'2026'!$C$205:$U$392,VLOOKUP($L$4,Master!$D$9:$G$20,4,FALSE),FALSE)</f>
        <v>0</v>
      </c>
      <c r="L151" s="148">
        <f>VLOOKUP($C151,'2026'!$C$8:$U$195,VLOOKUP($L$4,Master!$D$9:$G$20,4,FALSE),FALSE)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285</v>
      </c>
      <c r="D152" s="99" t="s">
        <v>284</v>
      </c>
      <c r="E152" s="152">
        <f>IFERROR(VLOOKUP($C152,'2026'!$C$205:$U$392,19,FALSE),0)</f>
        <v>0</v>
      </c>
      <c r="F152" s="153">
        <f>IFERROR(VLOOKUP($C152,'2026'!$C$8:$U$195,19,FALSE),0)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VLOOKUP($C152,'2026'!$C$205:$U$392,VLOOKUP($L$4,Master!$D$9:$G$20,4,FALSE),FALSE)</f>
        <v>0</v>
      </c>
      <c r="L152" s="164">
        <f>VLOOKUP($C152,'2026'!$C$8:$U$195,VLOOKUP($L$4,Master!$D$9:$G$20,4,FALSE),FALSE)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286</v>
      </c>
      <c r="D153" s="134" t="s">
        <v>287</v>
      </c>
      <c r="E153" s="147">
        <f>IFERROR(VLOOKUP($C153,'2026'!$C$205:$U$392,19,FALSE),0)</f>
        <v>1403477.2600000002</v>
      </c>
      <c r="F153" s="148">
        <f>IFERROR(VLOOKUP($C153,'2026'!$C$8:$U$195,19,FALSE),0)</f>
        <v>1068217.48</v>
      </c>
      <c r="G153" s="149">
        <f t="shared" si="22"/>
        <v>0.76112204340239886</v>
      </c>
      <c r="H153" s="150">
        <f t="shared" si="23"/>
        <v>1.2472473670690983E-4</v>
      </c>
      <c r="I153" s="148">
        <f t="shared" si="24"/>
        <v>-335259.78000000026</v>
      </c>
      <c r="J153" s="151">
        <f t="shared" si="25"/>
        <v>-0.23887795659760117</v>
      </c>
      <c r="K153" s="147">
        <f>VLOOKUP($C153,'2026'!$C$205:$U$392,VLOOKUP($L$4,Master!$D$9:$G$20,4,FALSE),FALSE)</f>
        <v>71037.09</v>
      </c>
      <c r="L153" s="148">
        <f>VLOOKUP($C153,'2026'!$C$8:$U$195,VLOOKUP($L$4,Master!$D$9:$G$20,4,FALSE),FALSE)</f>
        <v>400047.86</v>
      </c>
      <c r="M153" s="150">
        <f t="shared" si="26"/>
        <v>5.6315350192413574</v>
      </c>
      <c r="N153" s="150">
        <f t="shared" si="27"/>
        <v>4.6709462204889897E-5</v>
      </c>
      <c r="O153" s="148">
        <f t="shared" si="28"/>
        <v>329010.77</v>
      </c>
      <c r="P153" s="151">
        <f t="shared" si="29"/>
        <v>4.6315350192413574</v>
      </c>
      <c r="Q153" s="71"/>
    </row>
    <row r="154" spans="2:17" s="72" customFormat="1" ht="12.75" x14ac:dyDescent="0.2">
      <c r="B154" s="70"/>
      <c r="C154" s="98" t="s">
        <v>288</v>
      </c>
      <c r="D154" s="99" t="s">
        <v>287</v>
      </c>
      <c r="E154" s="152">
        <f>IFERROR(VLOOKUP($C154,'2026'!$C$205:$U$392,19,FALSE),0)</f>
        <v>1403477.2600000002</v>
      </c>
      <c r="F154" s="153">
        <f>IFERROR(VLOOKUP($C154,'2026'!$C$8:$U$195,19,FALSE),0)</f>
        <v>1068217.48</v>
      </c>
      <c r="G154" s="154">
        <f t="shared" si="22"/>
        <v>0.76112204340239886</v>
      </c>
      <c r="H154" s="155">
        <f t="shared" si="23"/>
        <v>1.2472473670690983E-4</v>
      </c>
      <c r="I154" s="156">
        <f t="shared" si="24"/>
        <v>-335259.78000000026</v>
      </c>
      <c r="J154" s="157">
        <f t="shared" si="25"/>
        <v>-0.23887795659760117</v>
      </c>
      <c r="K154" s="163">
        <f>VLOOKUP($C154,'2026'!$C$205:$U$392,VLOOKUP($L$4,Master!$D$9:$G$20,4,FALSE),FALSE)</f>
        <v>71037.09</v>
      </c>
      <c r="L154" s="164">
        <f>VLOOKUP($C154,'2026'!$C$8:$U$195,VLOOKUP($L$4,Master!$D$9:$G$20,4,FALSE),FALSE)</f>
        <v>400047.86</v>
      </c>
      <c r="M154" s="155">
        <f t="shared" si="26"/>
        <v>5.6315350192413574</v>
      </c>
      <c r="N154" s="155">
        <f t="shared" si="27"/>
        <v>4.6709462204889897E-5</v>
      </c>
      <c r="O154" s="156">
        <f t="shared" si="28"/>
        <v>329010.77</v>
      </c>
      <c r="P154" s="157">
        <f t="shared" si="29"/>
        <v>4.6315350192413574</v>
      </c>
      <c r="Q154" s="71"/>
    </row>
    <row r="155" spans="2:17" s="72" customFormat="1" ht="12.75" x14ac:dyDescent="0.2">
      <c r="B155" s="70"/>
      <c r="C155" s="133" t="s">
        <v>289</v>
      </c>
      <c r="D155" s="134" t="s">
        <v>290</v>
      </c>
      <c r="E155" s="147">
        <f>IFERROR(VLOOKUP($C155,'2026'!$C$205:$U$392,19,FALSE),0)</f>
        <v>14695333.279999997</v>
      </c>
      <c r="F155" s="148">
        <f>IFERROR(VLOOKUP($C155,'2026'!$C$8:$U$195,19,FALSE),0)</f>
        <v>7862913.7899999991</v>
      </c>
      <c r="G155" s="149">
        <f t="shared" si="22"/>
        <v>0.53506195743796026</v>
      </c>
      <c r="H155" s="150">
        <f t="shared" si="23"/>
        <v>9.1807133900007E-4</v>
      </c>
      <c r="I155" s="148">
        <f t="shared" si="24"/>
        <v>-6832419.4899999984</v>
      </c>
      <c r="J155" s="151">
        <f t="shared" si="25"/>
        <v>-0.4649380425620398</v>
      </c>
      <c r="K155" s="147">
        <f>VLOOKUP($C155,'2026'!$C$205:$U$392,VLOOKUP($L$4,Master!$D$9:$G$20,4,FALSE),FALSE)</f>
        <v>2602127.5699999998</v>
      </c>
      <c r="L155" s="148">
        <f>VLOOKUP($C155,'2026'!$C$8:$U$195,VLOOKUP($L$4,Master!$D$9:$G$20,4,FALSE),FALSE)</f>
        <v>2117957.73</v>
      </c>
      <c r="M155" s="150">
        <f t="shared" si="26"/>
        <v>0.81393308860718161</v>
      </c>
      <c r="N155" s="150">
        <f t="shared" si="27"/>
        <v>2.472920778553581E-4</v>
      </c>
      <c r="O155" s="148">
        <f t="shared" si="28"/>
        <v>-484169.83999999985</v>
      </c>
      <c r="P155" s="151">
        <f t="shared" si="29"/>
        <v>-0.18606691139281842</v>
      </c>
      <c r="Q155" s="71"/>
    </row>
    <row r="156" spans="2:17" s="72" customFormat="1" ht="12.75" x14ac:dyDescent="0.2">
      <c r="B156" s="70"/>
      <c r="C156" s="98" t="s">
        <v>291</v>
      </c>
      <c r="D156" s="99" t="s">
        <v>290</v>
      </c>
      <c r="E156" s="152">
        <f>IFERROR(VLOOKUP($C156,'2026'!$C$205:$U$392,19,FALSE),0)</f>
        <v>14695333.279999997</v>
      </c>
      <c r="F156" s="153">
        <f>IFERROR(VLOOKUP($C156,'2026'!$C$8:$U$195,19,FALSE),0)</f>
        <v>7862913.7899999991</v>
      </c>
      <c r="G156" s="154">
        <f t="shared" si="22"/>
        <v>0.53506195743796026</v>
      </c>
      <c r="H156" s="155">
        <f t="shared" si="23"/>
        <v>9.1807133900007E-4</v>
      </c>
      <c r="I156" s="156">
        <f t="shared" si="24"/>
        <v>-6832419.4899999984</v>
      </c>
      <c r="J156" s="157">
        <f t="shared" si="25"/>
        <v>-0.4649380425620398</v>
      </c>
      <c r="K156" s="163">
        <f>VLOOKUP($C156,'2026'!$C$205:$U$392,VLOOKUP($L$4,Master!$D$9:$G$20,4,FALSE),FALSE)</f>
        <v>2602127.5699999998</v>
      </c>
      <c r="L156" s="164">
        <f>VLOOKUP($C156,'2026'!$C$8:$U$195,VLOOKUP($L$4,Master!$D$9:$G$20,4,FALSE),FALSE)</f>
        <v>2117957.73</v>
      </c>
      <c r="M156" s="155">
        <f t="shared" si="26"/>
        <v>0.81393308860718161</v>
      </c>
      <c r="N156" s="155">
        <f t="shared" si="27"/>
        <v>2.472920778553581E-4</v>
      </c>
      <c r="O156" s="156">
        <f t="shared" si="28"/>
        <v>-484169.83999999985</v>
      </c>
      <c r="P156" s="157">
        <f t="shared" si="29"/>
        <v>-0.18606691139281842</v>
      </c>
      <c r="Q156" s="71"/>
    </row>
    <row r="157" spans="2:17" s="72" customFormat="1" ht="12.75" x14ac:dyDescent="0.2">
      <c r="B157" s="70"/>
      <c r="C157" s="131" t="s">
        <v>292</v>
      </c>
      <c r="D157" s="132" t="s">
        <v>293</v>
      </c>
      <c r="E157" s="142">
        <f>IFERROR(VLOOKUP($C157,'2026'!$C$205:$U$392,19,FALSE),0)</f>
        <v>196931562.40000001</v>
      </c>
      <c r="F157" s="143">
        <f>IFERROR(VLOOKUP($C157,'2026'!$C$8:$U$195,19,FALSE),0)</f>
        <v>199551057.04000002</v>
      </c>
      <c r="G157" s="144">
        <f t="shared" si="22"/>
        <v>1.0133015480508878</v>
      </c>
      <c r="H157" s="145">
        <f t="shared" si="23"/>
        <v>2.3299518604488246E-2</v>
      </c>
      <c r="I157" s="143">
        <f t="shared" si="24"/>
        <v>2619494.6400000155</v>
      </c>
      <c r="J157" s="146">
        <f t="shared" si="25"/>
        <v>1.3301548050887832E-2</v>
      </c>
      <c r="K157" s="142">
        <f>VLOOKUP($C157,'2026'!$C$205:$U$392,VLOOKUP($L$4,Master!$D$9:$G$20,4,FALSE),FALSE)</f>
        <v>25763026.279999997</v>
      </c>
      <c r="L157" s="143">
        <f>VLOOKUP($C157,'2026'!$C$8:$U$195,VLOOKUP($L$4,Master!$D$9:$G$20,4,FALSE),FALSE)</f>
        <v>32262264.520000003</v>
      </c>
      <c r="M157" s="145">
        <f t="shared" si="26"/>
        <v>1.252269984487242</v>
      </c>
      <c r="N157" s="145">
        <f t="shared" si="27"/>
        <v>3.7669318497069336E-3</v>
      </c>
      <c r="O157" s="143">
        <f t="shared" si="28"/>
        <v>6499238.2400000058</v>
      </c>
      <c r="P157" s="146">
        <f t="shared" si="29"/>
        <v>0.25226998448724192</v>
      </c>
      <c r="Q157" s="71"/>
    </row>
    <row r="158" spans="2:17" s="72" customFormat="1" ht="12.75" x14ac:dyDescent="0.2">
      <c r="B158" s="70"/>
      <c r="C158" s="133" t="s">
        <v>294</v>
      </c>
      <c r="D158" s="134" t="s">
        <v>295</v>
      </c>
      <c r="E158" s="147">
        <f>IFERROR(VLOOKUP($C158,'2026'!$C$205:$U$392,19,FALSE),0)</f>
        <v>101276521.53999999</v>
      </c>
      <c r="F158" s="148">
        <f>IFERROR(VLOOKUP($C158,'2026'!$C$8:$U$195,19,FALSE),0)</f>
        <v>107739682.59</v>
      </c>
      <c r="G158" s="149">
        <f t="shared" si="22"/>
        <v>1.0638169730923008</v>
      </c>
      <c r="H158" s="150">
        <f t="shared" si="23"/>
        <v>1.2579651424468159E-2</v>
      </c>
      <c r="I158" s="148">
        <f t="shared" si="24"/>
        <v>6463161.0500000119</v>
      </c>
      <c r="J158" s="151">
        <f t="shared" si="25"/>
        <v>6.3816973092300902E-2</v>
      </c>
      <c r="K158" s="147">
        <f>VLOOKUP($C158,'2026'!$C$205:$U$392,VLOOKUP($L$4,Master!$D$9:$G$20,4,FALSE),FALSE)</f>
        <v>13921348.869999995</v>
      </c>
      <c r="L158" s="148">
        <f>VLOOKUP($C158,'2026'!$C$8:$U$195,VLOOKUP($L$4,Master!$D$9:$G$20,4,FALSE),FALSE)</f>
        <v>16138411.540000003</v>
      </c>
      <c r="M158" s="150">
        <f t="shared" si="26"/>
        <v>1.1592563113462158</v>
      </c>
      <c r="N158" s="150">
        <f t="shared" si="27"/>
        <v>1.8843158512948652E-3</v>
      </c>
      <c r="O158" s="148">
        <f t="shared" si="28"/>
        <v>2217062.6700000074</v>
      </c>
      <c r="P158" s="151">
        <f t="shared" si="29"/>
        <v>0.15925631134621571</v>
      </c>
      <c r="Q158" s="71"/>
    </row>
    <row r="159" spans="2:17" s="72" customFormat="1" ht="12.75" x14ac:dyDescent="0.2">
      <c r="B159" s="70"/>
      <c r="C159" s="98" t="s">
        <v>296</v>
      </c>
      <c r="D159" s="99" t="s">
        <v>297</v>
      </c>
      <c r="E159" s="152">
        <f>IFERROR(VLOOKUP($C159,'2026'!$C$205:$U$392,19,FALSE),0)</f>
        <v>26445279.079999998</v>
      </c>
      <c r="F159" s="153">
        <f>IFERROR(VLOOKUP($C159,'2026'!$C$8:$U$195,19,FALSE),0)</f>
        <v>28361406.640000004</v>
      </c>
      <c r="G159" s="154">
        <f t="shared" si="22"/>
        <v>1.0724563183547242</v>
      </c>
      <c r="H159" s="155">
        <f t="shared" si="23"/>
        <v>3.311468911566215E-3</v>
      </c>
      <c r="I159" s="156">
        <f t="shared" si="24"/>
        <v>1916127.5600000061</v>
      </c>
      <c r="J159" s="157">
        <f t="shared" si="25"/>
        <v>7.2456318354724131E-2</v>
      </c>
      <c r="K159" s="163">
        <f>VLOOKUP($C159,'2026'!$C$205:$U$392,VLOOKUP($L$4,Master!$D$9:$G$20,4,FALSE),FALSE)</f>
        <v>3649637.01</v>
      </c>
      <c r="L159" s="164">
        <f>VLOOKUP($C159,'2026'!$C$8:$U$195,VLOOKUP($L$4,Master!$D$9:$G$20,4,FALSE),FALSE)</f>
        <v>4095779.34</v>
      </c>
      <c r="M159" s="155">
        <f t="shared" si="26"/>
        <v>1.1222429323183567</v>
      </c>
      <c r="N159" s="155">
        <f t="shared" si="27"/>
        <v>4.7822190645214021E-4</v>
      </c>
      <c r="O159" s="156">
        <f t="shared" si="28"/>
        <v>446142.33000000007</v>
      </c>
      <c r="P159" s="157">
        <f t="shared" si="29"/>
        <v>0.12224293231835681</v>
      </c>
      <c r="Q159" s="71"/>
    </row>
    <row r="160" spans="2:17" s="72" customFormat="1" ht="12.75" x14ac:dyDescent="0.2">
      <c r="B160" s="70"/>
      <c r="C160" s="98" t="s">
        <v>298</v>
      </c>
      <c r="D160" s="99" t="s">
        <v>36</v>
      </c>
      <c r="E160" s="152">
        <f>IFERROR(VLOOKUP($C160,'2026'!$C$205:$U$392,19,FALSE),0)</f>
        <v>74831242.459999993</v>
      </c>
      <c r="F160" s="153">
        <f>IFERROR(VLOOKUP($C160,'2026'!$C$8:$U$195,19,FALSE),0)</f>
        <v>79378275.950000003</v>
      </c>
      <c r="G160" s="154">
        <f t="shared" si="22"/>
        <v>1.0607638379441657</v>
      </c>
      <c r="H160" s="155">
        <f t="shared" si="23"/>
        <v>9.2681825129019464E-3</v>
      </c>
      <c r="I160" s="156">
        <f t="shared" si="24"/>
        <v>4547033.4900000095</v>
      </c>
      <c r="J160" s="157">
        <f t="shared" si="25"/>
        <v>6.0763837944165677E-2</v>
      </c>
      <c r="K160" s="163">
        <f>VLOOKUP($C160,'2026'!$C$205:$U$392,VLOOKUP($L$4,Master!$D$9:$G$20,4,FALSE),FALSE)</f>
        <v>10271711.859999996</v>
      </c>
      <c r="L160" s="164">
        <f>VLOOKUP($C160,'2026'!$C$8:$U$195,VLOOKUP($L$4,Master!$D$9:$G$20,4,FALSE),FALSE)</f>
        <v>12042632.200000003</v>
      </c>
      <c r="M160" s="155">
        <f t="shared" si="26"/>
        <v>1.1724075172801827</v>
      </c>
      <c r="N160" s="155">
        <f t="shared" si="27"/>
        <v>1.4060939448427251E-3</v>
      </c>
      <c r="O160" s="156">
        <f t="shared" si="28"/>
        <v>1770920.3400000073</v>
      </c>
      <c r="P160" s="157">
        <f t="shared" si="29"/>
        <v>0.17240751728018275</v>
      </c>
      <c r="Q160" s="71"/>
    </row>
    <row r="161" spans="2:17" s="72" customFormat="1" ht="12.75" x14ac:dyDescent="0.2">
      <c r="B161" s="70"/>
      <c r="C161" s="133" t="s">
        <v>299</v>
      </c>
      <c r="D161" s="134" t="s">
        <v>300</v>
      </c>
      <c r="E161" s="147">
        <f>IFERROR(VLOOKUP($C161,'2026'!$C$205:$U$392,19,FALSE),0)</f>
        <v>32783163.950000003</v>
      </c>
      <c r="F161" s="148">
        <f>IFERROR(VLOOKUP($C161,'2026'!$C$8:$U$195,19,FALSE),0)</f>
        <v>34591599.910000004</v>
      </c>
      <c r="G161" s="149">
        <f t="shared" si="22"/>
        <v>1.0551635578176097</v>
      </c>
      <c r="H161" s="150">
        <f t="shared" si="23"/>
        <v>4.0389043166055632E-3</v>
      </c>
      <c r="I161" s="148">
        <f t="shared" si="24"/>
        <v>1808435.9600000009</v>
      </c>
      <c r="J161" s="151">
        <f t="shared" si="25"/>
        <v>5.5163557817609628E-2</v>
      </c>
      <c r="K161" s="147">
        <f>VLOOKUP($C161,'2026'!$C$205:$U$392,VLOOKUP($L$4,Master!$D$9:$G$20,4,FALSE),FALSE)</f>
        <v>4422055.5600000005</v>
      </c>
      <c r="L161" s="148">
        <f>VLOOKUP($C161,'2026'!$C$8:$U$195,VLOOKUP($L$4,Master!$D$9:$G$20,4,FALSE),FALSE)</f>
        <v>4536185.040000001</v>
      </c>
      <c r="M161" s="150">
        <f t="shared" si="26"/>
        <v>1.0258091465499362</v>
      </c>
      <c r="N161" s="150">
        <f t="shared" si="27"/>
        <v>5.2964353735142345E-4</v>
      </c>
      <c r="O161" s="148">
        <f t="shared" si="28"/>
        <v>114129.48000000045</v>
      </c>
      <c r="P161" s="151">
        <f t="shared" si="29"/>
        <v>2.5809146549936254E-2</v>
      </c>
      <c r="Q161" s="71"/>
    </row>
    <row r="162" spans="2:17" s="72" customFormat="1" ht="12.75" x14ac:dyDescent="0.2">
      <c r="B162" s="70"/>
      <c r="C162" s="98" t="s">
        <v>301</v>
      </c>
      <c r="D162" s="99" t="s">
        <v>302</v>
      </c>
      <c r="E162" s="152">
        <f>IFERROR(VLOOKUP($C162,'2026'!$C$205:$U$392,19,FALSE),0)</f>
        <v>0</v>
      </c>
      <c r="F162" s="153">
        <f>IFERROR(VLOOKUP($C162,'2026'!$C$8:$U$195,19,FALSE),0)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VLOOKUP($C162,'2026'!$C$205:$U$392,VLOOKUP($L$4,Master!$D$9:$G$20,4,FALSE),FALSE)</f>
        <v>0</v>
      </c>
      <c r="L162" s="164">
        <f>VLOOKUP($C162,'2026'!$C$8:$U$195,VLOOKUP($L$4,Master!$D$9:$G$20,4,FALSE),FALSE)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303</v>
      </c>
      <c r="D163" s="99" t="s">
        <v>304</v>
      </c>
      <c r="E163" s="152">
        <f>IFERROR(VLOOKUP($C163,'2026'!$C$205:$U$392,19,FALSE),0)</f>
        <v>32783163.950000003</v>
      </c>
      <c r="F163" s="153">
        <f>IFERROR(VLOOKUP($C163,'2026'!$C$8:$U$195,19,FALSE),0)</f>
        <v>34591599.910000004</v>
      </c>
      <c r="G163" s="154">
        <f t="shared" si="22"/>
        <v>1.0551635578176097</v>
      </c>
      <c r="H163" s="155">
        <f t="shared" si="23"/>
        <v>4.0389043166055632E-3</v>
      </c>
      <c r="I163" s="156">
        <f t="shared" si="24"/>
        <v>1808435.9600000009</v>
      </c>
      <c r="J163" s="157">
        <f t="shared" si="25"/>
        <v>5.5163557817609628E-2</v>
      </c>
      <c r="K163" s="163">
        <f>VLOOKUP($C163,'2026'!$C$205:$U$392,VLOOKUP($L$4,Master!$D$9:$G$20,4,FALSE),FALSE)</f>
        <v>4422055.5600000005</v>
      </c>
      <c r="L163" s="164">
        <f>VLOOKUP($C163,'2026'!$C$8:$U$195,VLOOKUP($L$4,Master!$D$9:$G$20,4,FALSE),FALSE)</f>
        <v>4536185.040000001</v>
      </c>
      <c r="M163" s="155">
        <f t="shared" si="26"/>
        <v>1.0258091465499362</v>
      </c>
      <c r="N163" s="155">
        <f t="shared" si="27"/>
        <v>5.2964353735142345E-4</v>
      </c>
      <c r="O163" s="156">
        <f t="shared" si="28"/>
        <v>114129.48000000045</v>
      </c>
      <c r="P163" s="157">
        <f t="shared" si="29"/>
        <v>2.5809146549936254E-2</v>
      </c>
      <c r="Q163" s="71"/>
    </row>
    <row r="164" spans="2:17" s="72" customFormat="1" ht="12.75" x14ac:dyDescent="0.2">
      <c r="B164" s="70"/>
      <c r="C164" s="133" t="s">
        <v>305</v>
      </c>
      <c r="D164" s="134" t="s">
        <v>306</v>
      </c>
      <c r="E164" s="147">
        <f>IFERROR(VLOOKUP($C164,'2026'!$C$205:$U$392,19,FALSE),0)</f>
        <v>0</v>
      </c>
      <c r="F164" s="148">
        <f>IFERROR(VLOOKUP($C164,'2026'!$C$8:$U$195,19,FALSE),0)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VLOOKUP($C164,'2026'!$C$205:$U$392,VLOOKUP($L$4,Master!$D$9:$G$20,4,FALSE),FALSE)</f>
        <v>0</v>
      </c>
      <c r="L164" s="148">
        <f>VLOOKUP($C164,'2026'!$C$8:$U$195,VLOOKUP($L$4,Master!$D$9:$G$20,4,FALSE),FALSE)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307</v>
      </c>
      <c r="D165" s="99" t="s">
        <v>306</v>
      </c>
      <c r="E165" s="152">
        <f>IFERROR(VLOOKUP($C165,'2026'!$C$205:$U$392,19,FALSE),0)</f>
        <v>0</v>
      </c>
      <c r="F165" s="153">
        <f>IFERROR(VLOOKUP($C165,'2026'!$C$8:$U$195,19,FALSE),0)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VLOOKUP($C165,'2026'!$C$205:$U$392,VLOOKUP($L$4,Master!$D$9:$G$20,4,FALSE),FALSE)</f>
        <v>0</v>
      </c>
      <c r="L165" s="164">
        <f>VLOOKUP($C165,'2026'!$C$8:$U$195,VLOOKUP($L$4,Master!$D$9:$G$20,4,FALSE),FALSE)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308</v>
      </c>
      <c r="D166" s="134" t="s">
        <v>309</v>
      </c>
      <c r="E166" s="147">
        <f>IFERROR(VLOOKUP($C166,'2026'!$C$205:$U$392,19,FALSE),0)</f>
        <v>26362005.250000004</v>
      </c>
      <c r="F166" s="148">
        <f>IFERROR(VLOOKUP($C166,'2026'!$C$8:$U$195,19,FALSE),0)</f>
        <v>25461327.539999999</v>
      </c>
      <c r="G166" s="149">
        <f t="shared" si="22"/>
        <v>0.96583424889500757</v>
      </c>
      <c r="H166" s="150">
        <f t="shared" si="23"/>
        <v>2.9728565887490368E-3</v>
      </c>
      <c r="I166" s="148">
        <f t="shared" si="24"/>
        <v>-900677.71000000462</v>
      </c>
      <c r="J166" s="151">
        <f t="shared" si="25"/>
        <v>-3.416575110499246E-2</v>
      </c>
      <c r="K166" s="147">
        <f>VLOOKUP($C166,'2026'!$C$205:$U$392,VLOOKUP($L$4,Master!$D$9:$G$20,4,FALSE),FALSE)</f>
        <v>3687119.14</v>
      </c>
      <c r="L166" s="148">
        <f>VLOOKUP($C166,'2026'!$C$8:$U$195,VLOOKUP($L$4,Master!$D$9:$G$20,4,FALSE),FALSE)</f>
        <v>6998406.7199999997</v>
      </c>
      <c r="M166" s="150">
        <f t="shared" si="26"/>
        <v>1.8980690491059098</v>
      </c>
      <c r="N166" s="150">
        <f t="shared" si="27"/>
        <v>8.1713176563995976E-4</v>
      </c>
      <c r="O166" s="148">
        <f t="shared" si="28"/>
        <v>3311287.5799999996</v>
      </c>
      <c r="P166" s="151">
        <f t="shared" si="29"/>
        <v>0.89806904910590968</v>
      </c>
      <c r="Q166" s="71"/>
    </row>
    <row r="167" spans="2:17" s="72" customFormat="1" ht="12.75" x14ac:dyDescent="0.2">
      <c r="B167" s="70"/>
      <c r="C167" s="98" t="s">
        <v>310</v>
      </c>
      <c r="D167" s="99" t="s">
        <v>311</v>
      </c>
      <c r="E167" s="152">
        <f>IFERROR(VLOOKUP($C167,'2026'!$C$205:$U$392,19,FALSE),0)</f>
        <v>25767005.250000004</v>
      </c>
      <c r="F167" s="153">
        <f>IFERROR(VLOOKUP($C167,'2026'!$C$8:$U$195,19,FALSE),0)</f>
        <v>25453462.539999999</v>
      </c>
      <c r="G167" s="154">
        <f t="shared" si="22"/>
        <v>0.98783162005215941</v>
      </c>
      <c r="H167" s="155">
        <f t="shared" si="23"/>
        <v>2.9719382738248139E-3</v>
      </c>
      <c r="I167" s="156">
        <f t="shared" si="24"/>
        <v>-313542.71000000462</v>
      </c>
      <c r="J167" s="157">
        <f t="shared" si="25"/>
        <v>-1.2168379947840643E-2</v>
      </c>
      <c r="K167" s="163">
        <f>VLOOKUP($C167,'2026'!$C$205:$U$392,VLOOKUP($L$4,Master!$D$9:$G$20,4,FALSE),FALSE)</f>
        <v>3602119.14</v>
      </c>
      <c r="L167" s="164">
        <f>VLOOKUP($C167,'2026'!$C$8:$U$195,VLOOKUP($L$4,Master!$D$9:$G$20,4,FALSE),FALSE)</f>
        <v>6998406.7199999997</v>
      </c>
      <c r="M167" s="155">
        <f t="shared" si="26"/>
        <v>1.9428582031853614</v>
      </c>
      <c r="N167" s="155">
        <f t="shared" si="27"/>
        <v>8.1713176563995976E-4</v>
      </c>
      <c r="O167" s="156">
        <f t="shared" si="28"/>
        <v>3396287.5799999996</v>
      </c>
      <c r="P167" s="157">
        <f t="shared" si="29"/>
        <v>0.94285820318536151</v>
      </c>
      <c r="Q167" s="71"/>
    </row>
    <row r="168" spans="2:17" s="72" customFormat="1" ht="12.75" x14ac:dyDescent="0.2">
      <c r="B168" s="70"/>
      <c r="C168" s="98" t="s">
        <v>312</v>
      </c>
      <c r="D168" s="99" t="s">
        <v>313</v>
      </c>
      <c r="E168" s="152">
        <f>IFERROR(VLOOKUP($C168,'2026'!$C$205:$U$392,19,FALSE),0)</f>
        <v>595000</v>
      </c>
      <c r="F168" s="153">
        <f>IFERROR(VLOOKUP($C168,'2026'!$C$8:$U$195,19,FALSE),0)</f>
        <v>7865</v>
      </c>
      <c r="G168" s="154">
        <f t="shared" si="22"/>
        <v>1.3218487394957984E-2</v>
      </c>
      <c r="H168" s="155">
        <f t="shared" si="23"/>
        <v>9.1831492422296426E-7</v>
      </c>
      <c r="I168" s="156">
        <f t="shared" si="24"/>
        <v>-587135</v>
      </c>
      <c r="J168" s="157">
        <f t="shared" si="25"/>
        <v>-0.98678151260504199</v>
      </c>
      <c r="K168" s="163">
        <f>VLOOKUP($C168,'2026'!$C$205:$U$392,VLOOKUP($L$4,Master!$D$9:$G$20,4,FALSE),FALSE)</f>
        <v>85000</v>
      </c>
      <c r="L168" s="164">
        <f>VLOOKUP($C168,'2026'!$C$8:$U$195,VLOOKUP($L$4,Master!$D$9:$G$20,4,FALSE),FALSE)</f>
        <v>0</v>
      </c>
      <c r="M168" s="155">
        <f t="shared" si="26"/>
        <v>0</v>
      </c>
      <c r="N168" s="155">
        <f t="shared" si="27"/>
        <v>0</v>
      </c>
      <c r="O168" s="156">
        <f t="shared" si="28"/>
        <v>-85000</v>
      </c>
      <c r="P168" s="157">
        <f t="shared" si="29"/>
        <v>-1</v>
      </c>
      <c r="Q168" s="71"/>
    </row>
    <row r="169" spans="2:17" s="72" customFormat="1" ht="12.75" x14ac:dyDescent="0.2">
      <c r="B169" s="70"/>
      <c r="C169" s="133" t="s">
        <v>314</v>
      </c>
      <c r="D169" s="134" t="s">
        <v>315</v>
      </c>
      <c r="E169" s="147">
        <f>IFERROR(VLOOKUP($C169,'2026'!$C$205:$U$392,19,FALSE),0)</f>
        <v>0</v>
      </c>
      <c r="F169" s="148">
        <f>IFERROR(VLOOKUP($C169,'2026'!$C$8:$U$195,19,FALSE),0)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VLOOKUP($C169,'2026'!$C$205:$U$392,VLOOKUP($L$4,Master!$D$9:$G$20,4,FALSE),FALSE)</f>
        <v>0</v>
      </c>
      <c r="L169" s="148">
        <f>VLOOKUP($C169,'2026'!$C$8:$U$195,VLOOKUP($L$4,Master!$D$9:$G$20,4,FALSE),FALSE)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316</v>
      </c>
      <c r="D170" s="99" t="s">
        <v>315</v>
      </c>
      <c r="E170" s="152">
        <f>IFERROR(VLOOKUP($C170,'2026'!$C$205:$U$392,19,FALSE),0)</f>
        <v>0</v>
      </c>
      <c r="F170" s="153">
        <f>IFERROR(VLOOKUP($C170,'2026'!$C$8:$U$195,19,FALSE),0)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VLOOKUP($C170,'2026'!$C$205:$U$392,VLOOKUP($L$4,Master!$D$9:$G$20,4,FALSE),FALSE)</f>
        <v>0</v>
      </c>
      <c r="L170" s="164">
        <f>VLOOKUP($C170,'2026'!$C$8:$U$195,VLOOKUP($L$4,Master!$D$9:$G$20,4,FALSE),FALSE)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317</v>
      </c>
      <c r="D171" s="134" t="s">
        <v>318</v>
      </c>
      <c r="E171" s="147">
        <f>IFERROR(VLOOKUP($C171,'2026'!$C$205:$U$392,19,FALSE),0)</f>
        <v>26553002.149999999</v>
      </c>
      <c r="F171" s="148">
        <f>IFERROR(VLOOKUP($C171,'2026'!$C$8:$U$195,19,FALSE),0)</f>
        <v>22894229.519999996</v>
      </c>
      <c r="G171" s="149">
        <f t="shared" si="22"/>
        <v>0.8622087020770266</v>
      </c>
      <c r="H171" s="150">
        <f t="shared" si="23"/>
        <v>2.6731230320155052E-3</v>
      </c>
      <c r="I171" s="148">
        <f t="shared" si="24"/>
        <v>-3658772.6300000027</v>
      </c>
      <c r="J171" s="151">
        <f t="shared" si="25"/>
        <v>-0.1377912979229734</v>
      </c>
      <c r="K171" s="147">
        <f>VLOOKUP($C171,'2026'!$C$205:$U$392,VLOOKUP($L$4,Master!$D$9:$G$20,4,FALSE),FALSE)</f>
        <v>2392585.9000000004</v>
      </c>
      <c r="L171" s="148">
        <f>VLOOKUP($C171,'2026'!$C$8:$U$195,VLOOKUP($L$4,Master!$D$9:$G$20,4,FALSE),FALSE)</f>
        <v>2510768.7599999998</v>
      </c>
      <c r="M171" s="150">
        <f t="shared" si="26"/>
        <v>1.0493954511727246</v>
      </c>
      <c r="N171" s="150">
        <f t="shared" si="27"/>
        <v>2.9315657006748707E-4</v>
      </c>
      <c r="O171" s="148">
        <f t="shared" si="28"/>
        <v>118182.8599999994</v>
      </c>
      <c r="P171" s="151">
        <f t="shared" si="29"/>
        <v>4.9395451172724619E-2</v>
      </c>
      <c r="Q171" s="71"/>
    </row>
    <row r="172" spans="2:17" s="72" customFormat="1" ht="12.75" x14ac:dyDescent="0.2">
      <c r="B172" s="70"/>
      <c r="C172" s="98" t="s">
        <v>319</v>
      </c>
      <c r="D172" s="99" t="s">
        <v>318</v>
      </c>
      <c r="E172" s="152">
        <f>IFERROR(VLOOKUP($C172,'2026'!$C$205:$U$392,19,FALSE),0)</f>
        <v>26553002.149999999</v>
      </c>
      <c r="F172" s="153">
        <f>IFERROR(VLOOKUP($C172,'2026'!$C$8:$U$195,19,FALSE),0)</f>
        <v>22894229.519999996</v>
      </c>
      <c r="G172" s="154">
        <f t="shared" si="22"/>
        <v>0.8622087020770266</v>
      </c>
      <c r="H172" s="155">
        <f t="shared" si="23"/>
        <v>2.6731230320155052E-3</v>
      </c>
      <c r="I172" s="156">
        <f t="shared" si="24"/>
        <v>-3658772.6300000027</v>
      </c>
      <c r="J172" s="157">
        <f t="shared" si="25"/>
        <v>-0.1377912979229734</v>
      </c>
      <c r="K172" s="163">
        <f>VLOOKUP($C172,'2026'!$C$205:$U$392,VLOOKUP($L$4,Master!$D$9:$G$20,4,FALSE),FALSE)</f>
        <v>2392585.9000000004</v>
      </c>
      <c r="L172" s="164">
        <f>VLOOKUP($C172,'2026'!$C$8:$U$195,VLOOKUP($L$4,Master!$D$9:$G$20,4,FALSE),FALSE)</f>
        <v>2510768.7599999998</v>
      </c>
      <c r="M172" s="155">
        <f t="shared" si="26"/>
        <v>1.0493954511727246</v>
      </c>
      <c r="N172" s="155">
        <f t="shared" si="27"/>
        <v>2.9315657006748707E-4</v>
      </c>
      <c r="O172" s="156">
        <f t="shared" si="28"/>
        <v>118182.8599999994</v>
      </c>
      <c r="P172" s="157">
        <f t="shared" si="29"/>
        <v>4.9395451172724619E-2</v>
      </c>
      <c r="Q172" s="71"/>
    </row>
    <row r="173" spans="2:17" s="72" customFormat="1" ht="12.75" x14ac:dyDescent="0.2">
      <c r="B173" s="70"/>
      <c r="C173" s="133" t="s">
        <v>320</v>
      </c>
      <c r="D173" s="134" t="s">
        <v>321</v>
      </c>
      <c r="E173" s="147">
        <f>IFERROR(VLOOKUP($C173,'2026'!$C$205:$U$392,19,FALSE),0)</f>
        <v>0</v>
      </c>
      <c r="F173" s="148">
        <f>IFERROR(VLOOKUP($C173,'2026'!$C$8:$U$195,19,FALSE),0)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VLOOKUP($C173,'2026'!$C$205:$U$392,VLOOKUP($L$4,Master!$D$9:$G$20,4,FALSE),FALSE)</f>
        <v>0</v>
      </c>
      <c r="L173" s="148">
        <f>VLOOKUP($C173,'2026'!$C$8:$U$195,VLOOKUP($L$4,Master!$D$9:$G$20,4,FALSE),FALSE)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322</v>
      </c>
      <c r="D174" s="99" t="s">
        <v>321</v>
      </c>
      <c r="E174" s="152">
        <f>IFERROR(VLOOKUP($C174,'2026'!$C$205:$U$392,19,FALSE),0)</f>
        <v>0</v>
      </c>
      <c r="F174" s="153">
        <f>IFERROR(VLOOKUP($C174,'2026'!$C$8:$U$195,19,FALSE),0)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VLOOKUP($C174,'2026'!$C$205:$U$392,VLOOKUP($L$4,Master!$D$9:$G$20,4,FALSE),FALSE)</f>
        <v>0</v>
      </c>
      <c r="L174" s="164">
        <f>VLOOKUP($C174,'2026'!$C$8:$U$195,VLOOKUP($L$4,Master!$D$9:$G$20,4,FALSE),FALSE)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323</v>
      </c>
      <c r="D175" s="134" t="s">
        <v>324</v>
      </c>
      <c r="E175" s="147">
        <f>IFERROR(VLOOKUP($C175,'2026'!$C$205:$U$392,19,FALSE),0)</f>
        <v>9956869.5100000016</v>
      </c>
      <c r="F175" s="148">
        <f>IFERROR(VLOOKUP($C175,'2026'!$C$8:$U$195,19,FALSE),0)</f>
        <v>8864217.4800000004</v>
      </c>
      <c r="G175" s="149">
        <f t="shared" si="22"/>
        <v>0.89026148942671024</v>
      </c>
      <c r="H175" s="150">
        <f t="shared" si="23"/>
        <v>1.034983242649978E-3</v>
      </c>
      <c r="I175" s="148">
        <f t="shared" si="24"/>
        <v>-1092652.0300000012</v>
      </c>
      <c r="J175" s="151">
        <f t="shared" si="25"/>
        <v>-0.10973851057328972</v>
      </c>
      <c r="K175" s="147">
        <f>VLOOKUP($C175,'2026'!$C$205:$U$392,VLOOKUP($L$4,Master!$D$9:$G$20,4,FALSE),FALSE)</f>
        <v>1339916.81</v>
      </c>
      <c r="L175" s="148">
        <f>VLOOKUP($C175,'2026'!$C$8:$U$195,VLOOKUP($L$4,Master!$D$9:$G$20,4,FALSE),FALSE)</f>
        <v>2078492.4600000004</v>
      </c>
      <c r="M175" s="150">
        <f t="shared" si="26"/>
        <v>1.5512100784824099</v>
      </c>
      <c r="N175" s="150">
        <f t="shared" si="27"/>
        <v>2.426841253531981E-4</v>
      </c>
      <c r="O175" s="148">
        <f t="shared" si="28"/>
        <v>738575.65000000037</v>
      </c>
      <c r="P175" s="151">
        <f t="shared" si="29"/>
        <v>0.55121007848240988</v>
      </c>
      <c r="Q175" s="71"/>
    </row>
    <row r="176" spans="2:17" s="72" customFormat="1" ht="12.75" x14ac:dyDescent="0.2">
      <c r="B176" s="70"/>
      <c r="C176" s="98" t="s">
        <v>325</v>
      </c>
      <c r="D176" s="99" t="s">
        <v>324</v>
      </c>
      <c r="E176" s="152">
        <f>IFERROR(VLOOKUP($C176,'2026'!$C$205:$U$392,19,FALSE),0)</f>
        <v>9956869.5100000016</v>
      </c>
      <c r="F176" s="153">
        <f>IFERROR(VLOOKUP($C176,'2026'!$C$8:$U$195,19,FALSE),0)</f>
        <v>8864217.4800000004</v>
      </c>
      <c r="G176" s="154">
        <f t="shared" si="22"/>
        <v>0.89026148942671024</v>
      </c>
      <c r="H176" s="155">
        <f t="shared" si="23"/>
        <v>1.034983242649978E-3</v>
      </c>
      <c r="I176" s="156">
        <f t="shared" si="24"/>
        <v>-1092652.0300000012</v>
      </c>
      <c r="J176" s="157">
        <f t="shared" si="25"/>
        <v>-0.10973851057328972</v>
      </c>
      <c r="K176" s="163">
        <f>VLOOKUP($C176,'2026'!$C$205:$U$392,VLOOKUP($L$4,Master!$D$9:$G$20,4,FALSE),FALSE)</f>
        <v>1339916.81</v>
      </c>
      <c r="L176" s="164">
        <f>VLOOKUP($C176,'2026'!$C$8:$U$195,VLOOKUP($L$4,Master!$D$9:$G$20,4,FALSE),FALSE)</f>
        <v>2078492.4600000004</v>
      </c>
      <c r="M176" s="155">
        <f t="shared" si="26"/>
        <v>1.5512100784824099</v>
      </c>
      <c r="N176" s="155">
        <f t="shared" si="27"/>
        <v>2.426841253531981E-4</v>
      </c>
      <c r="O176" s="156">
        <f t="shared" si="28"/>
        <v>738575.65000000037</v>
      </c>
      <c r="P176" s="157">
        <f t="shared" si="29"/>
        <v>0.55121007848240988</v>
      </c>
      <c r="Q176" s="71"/>
    </row>
    <row r="177" spans="2:17" s="72" customFormat="1" ht="12.75" x14ac:dyDescent="0.2">
      <c r="B177" s="70"/>
      <c r="C177" s="131" t="s">
        <v>326</v>
      </c>
      <c r="D177" s="132" t="s">
        <v>327</v>
      </c>
      <c r="E177" s="142">
        <f>IFERROR(VLOOKUP($C177,'2026'!$C$205:$U$392,19,FALSE),0)</f>
        <v>689776578.3499999</v>
      </c>
      <c r="F177" s="143">
        <f>IFERROR(VLOOKUP($C177,'2026'!$C$8:$U$195,19,FALSE),0)</f>
        <v>690711081.26999986</v>
      </c>
      <c r="G177" s="144">
        <f t="shared" si="22"/>
        <v>1.001354790738525</v>
      </c>
      <c r="H177" s="145">
        <f t="shared" si="23"/>
        <v>8.0647208424211275E-2</v>
      </c>
      <c r="I177" s="143">
        <f t="shared" si="24"/>
        <v>934502.91999995708</v>
      </c>
      <c r="J177" s="146">
        <f t="shared" si="25"/>
        <v>1.3547907385248741E-3</v>
      </c>
      <c r="K177" s="142">
        <f>VLOOKUP($C177,'2026'!$C$205:$U$392,VLOOKUP($L$4,Master!$D$9:$G$20,4,FALSE),FALSE)</f>
        <v>99542122.209999979</v>
      </c>
      <c r="L177" s="143">
        <f>VLOOKUP($C177,'2026'!$C$8:$U$195,VLOOKUP($L$4,Master!$D$9:$G$20,4,FALSE),FALSE)</f>
        <v>96610119.150000021</v>
      </c>
      <c r="M177" s="145">
        <f t="shared" si="26"/>
        <v>0.9705451019638256</v>
      </c>
      <c r="N177" s="145">
        <f t="shared" si="27"/>
        <v>1.12801671006235E-2</v>
      </c>
      <c r="O177" s="143">
        <f t="shared" si="28"/>
        <v>-2932003.0599999577</v>
      </c>
      <c r="P177" s="146">
        <f t="shared" si="29"/>
        <v>-2.9454898036174373E-2</v>
      </c>
      <c r="Q177" s="71"/>
    </row>
    <row r="178" spans="2:17" s="72" customFormat="1" ht="12.75" x14ac:dyDescent="0.2">
      <c r="B178" s="70"/>
      <c r="C178" s="133" t="s">
        <v>328</v>
      </c>
      <c r="D178" s="134" t="s">
        <v>329</v>
      </c>
      <c r="E178" s="147">
        <f>IFERROR(VLOOKUP($C178,'2026'!$C$205:$U$392,19,FALSE),0)</f>
        <v>0</v>
      </c>
      <c r="F178" s="148">
        <f>IFERROR(VLOOKUP($C178,'2026'!$C$8:$U$195,19,FALSE),0)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VLOOKUP($C178,'2026'!$C$205:$U$392,VLOOKUP($L$4,Master!$D$9:$G$20,4,FALSE),FALSE)</f>
        <v>0</v>
      </c>
      <c r="L178" s="148">
        <f>VLOOKUP($C178,'2026'!$C$8:$U$195,VLOOKUP($L$4,Master!$D$9:$G$20,4,FALSE),FALSE)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330</v>
      </c>
      <c r="D179" s="99" t="s">
        <v>331</v>
      </c>
      <c r="E179" s="152">
        <f>IFERROR(VLOOKUP($C179,'2026'!$C$205:$U$392,19,FALSE),0)</f>
        <v>0</v>
      </c>
      <c r="F179" s="153">
        <f>IFERROR(VLOOKUP($C179,'2026'!$C$8:$U$195,19,FALSE),0)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VLOOKUP($C179,'2026'!$C$205:$U$392,VLOOKUP($L$4,Master!$D$9:$G$20,4,FALSE),FALSE)</f>
        <v>0</v>
      </c>
      <c r="L179" s="164">
        <f>VLOOKUP($C179,'2026'!$C$8:$U$195,VLOOKUP($L$4,Master!$D$9:$G$20,4,FALSE),FALSE)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332</v>
      </c>
      <c r="D180" s="99" t="s">
        <v>333</v>
      </c>
      <c r="E180" s="152">
        <f>IFERROR(VLOOKUP($C180,'2026'!$C$205:$U$392,19,FALSE),0)</f>
        <v>0</v>
      </c>
      <c r="F180" s="153">
        <f>IFERROR(VLOOKUP($C180,'2026'!$C$8:$U$195,19,FALSE),0)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VLOOKUP($C180,'2026'!$C$205:$U$392,VLOOKUP($L$4,Master!$D$9:$G$20,4,FALSE),FALSE)</f>
        <v>0</v>
      </c>
      <c r="L180" s="164">
        <f>VLOOKUP($C180,'2026'!$C$8:$U$195,VLOOKUP($L$4,Master!$D$9:$G$20,4,FALSE),FALSE)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334</v>
      </c>
      <c r="D181" s="134" t="s">
        <v>335</v>
      </c>
      <c r="E181" s="147">
        <f>IFERROR(VLOOKUP($C181,'2026'!$C$205:$U$392,19,FALSE),0)</f>
        <v>487213623.67000002</v>
      </c>
      <c r="F181" s="148">
        <f>IFERROR(VLOOKUP($C181,'2026'!$C$8:$U$195,19,FALSE),0)</f>
        <v>482258494.94999993</v>
      </c>
      <c r="G181" s="149">
        <f t="shared" si="22"/>
        <v>0.98982965894369923</v>
      </c>
      <c r="H181" s="150">
        <f t="shared" si="23"/>
        <v>5.6308350063050225E-2</v>
      </c>
      <c r="I181" s="148">
        <f t="shared" si="24"/>
        <v>-4955128.7200000882</v>
      </c>
      <c r="J181" s="151">
        <f t="shared" si="25"/>
        <v>-1.01703410563008E-2</v>
      </c>
      <c r="K181" s="147">
        <f>VLOOKUP($C181,'2026'!$C$205:$U$392,VLOOKUP($L$4,Master!$D$9:$G$20,4,FALSE),FALSE)</f>
        <v>70395980.699999988</v>
      </c>
      <c r="L181" s="148">
        <f>VLOOKUP($C181,'2026'!$C$8:$U$195,VLOOKUP($L$4,Master!$D$9:$G$20,4,FALSE),FALSE)</f>
        <v>69444012.820000023</v>
      </c>
      <c r="M181" s="150">
        <f t="shared" si="26"/>
        <v>0.98647695691524095</v>
      </c>
      <c r="N181" s="150">
        <f t="shared" si="27"/>
        <v>8.1082610769913389E-3</v>
      </c>
      <c r="O181" s="148">
        <f t="shared" si="28"/>
        <v>-951967.87999996543</v>
      </c>
      <c r="P181" s="151">
        <f t="shared" si="29"/>
        <v>-1.3523043084759037E-2</v>
      </c>
      <c r="Q181" s="71"/>
    </row>
    <row r="182" spans="2:17" s="72" customFormat="1" ht="12.75" x14ac:dyDescent="0.2">
      <c r="B182" s="70"/>
      <c r="C182" s="98" t="s">
        <v>336</v>
      </c>
      <c r="D182" s="99" t="s">
        <v>335</v>
      </c>
      <c r="E182" s="152">
        <f>IFERROR(VLOOKUP($C182,'2026'!$C$205:$U$392,19,FALSE),0)</f>
        <v>487213623.67000002</v>
      </c>
      <c r="F182" s="153">
        <f>IFERROR(VLOOKUP($C182,'2026'!$C$8:$U$195,19,FALSE),0)</f>
        <v>482258494.94999993</v>
      </c>
      <c r="G182" s="154">
        <f t="shared" si="22"/>
        <v>0.98982965894369923</v>
      </c>
      <c r="H182" s="155">
        <f t="shared" si="23"/>
        <v>5.6308350063050225E-2</v>
      </c>
      <c r="I182" s="156">
        <f t="shared" si="24"/>
        <v>-4955128.7200000882</v>
      </c>
      <c r="J182" s="157">
        <f t="shared" si="25"/>
        <v>-1.01703410563008E-2</v>
      </c>
      <c r="K182" s="163">
        <f>VLOOKUP($C182,'2026'!$C$205:$U$392,VLOOKUP($L$4,Master!$D$9:$G$20,4,FALSE),FALSE)</f>
        <v>70395980.699999988</v>
      </c>
      <c r="L182" s="164">
        <f>VLOOKUP($C182,'2026'!$C$8:$U$195,VLOOKUP($L$4,Master!$D$9:$G$20,4,FALSE),FALSE)</f>
        <v>69444012.820000023</v>
      </c>
      <c r="M182" s="155">
        <f t="shared" si="26"/>
        <v>0.98647695691524095</v>
      </c>
      <c r="N182" s="155">
        <f t="shared" si="27"/>
        <v>8.1082610769913389E-3</v>
      </c>
      <c r="O182" s="156">
        <f t="shared" si="28"/>
        <v>-951967.87999996543</v>
      </c>
      <c r="P182" s="157">
        <f t="shared" si="29"/>
        <v>-1.3523043084759037E-2</v>
      </c>
      <c r="Q182" s="71"/>
    </row>
    <row r="183" spans="2:17" s="72" customFormat="1" ht="12.75" x14ac:dyDescent="0.2">
      <c r="B183" s="70"/>
      <c r="C183" s="133" t="s">
        <v>337</v>
      </c>
      <c r="D183" s="134" t="s">
        <v>338</v>
      </c>
      <c r="E183" s="147">
        <f>IFERROR(VLOOKUP($C183,'2026'!$C$205:$U$392,19,FALSE),0)</f>
        <v>0</v>
      </c>
      <c r="F183" s="148">
        <f>IFERROR(VLOOKUP($C183,'2026'!$C$8:$U$195,19,FALSE),0)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VLOOKUP($C183,'2026'!$C$205:$U$392,VLOOKUP($L$4,Master!$D$9:$G$20,4,FALSE),FALSE)</f>
        <v>0</v>
      </c>
      <c r="L183" s="148">
        <f>VLOOKUP($C183,'2026'!$C$8:$U$195,VLOOKUP($L$4,Master!$D$9:$G$20,4,FALSE),FALSE)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339</v>
      </c>
      <c r="D184" s="99" t="s">
        <v>338</v>
      </c>
      <c r="E184" s="152">
        <f>IFERROR(VLOOKUP($C184,'2026'!$C$205:$U$392,19,FALSE),0)</f>
        <v>0</v>
      </c>
      <c r="F184" s="153">
        <f>IFERROR(VLOOKUP($C184,'2026'!$C$8:$U$195,19,FALSE),0)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VLOOKUP($C184,'2026'!$C$205:$U$392,VLOOKUP($L$4,Master!$D$9:$G$20,4,FALSE),FALSE)</f>
        <v>0</v>
      </c>
      <c r="L184" s="164">
        <f>VLOOKUP($C184,'2026'!$C$8:$U$195,VLOOKUP($L$4,Master!$D$9:$G$20,4,FALSE),FALSE)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340</v>
      </c>
      <c r="D185" s="134" t="s">
        <v>341</v>
      </c>
      <c r="E185" s="147">
        <f>IFERROR(VLOOKUP($C185,'2026'!$C$205:$U$392,19,FALSE),0)</f>
        <v>0</v>
      </c>
      <c r="F185" s="148">
        <f>IFERROR(VLOOKUP($C185,'2026'!$C$8:$U$195,19,FALSE),0)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VLOOKUP($C185,'2026'!$C$205:$U$392,VLOOKUP($L$4,Master!$D$9:$G$20,4,FALSE),FALSE)</f>
        <v>0</v>
      </c>
      <c r="L185" s="148">
        <f>VLOOKUP($C185,'2026'!$C$8:$U$195,VLOOKUP($L$4,Master!$D$9:$G$20,4,FALSE),FALSE)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342</v>
      </c>
      <c r="D186" s="99" t="s">
        <v>341</v>
      </c>
      <c r="E186" s="152">
        <f>IFERROR(VLOOKUP($C186,'2026'!$C$205:$U$392,19,FALSE),0)</f>
        <v>0</v>
      </c>
      <c r="F186" s="153">
        <f>IFERROR(VLOOKUP($C186,'2026'!$C$8:$U$195,19,FALSE),0)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VLOOKUP($C186,'2026'!$C$205:$U$392,VLOOKUP($L$4,Master!$D$9:$G$20,4,FALSE),FALSE)</f>
        <v>0</v>
      </c>
      <c r="L186" s="164">
        <f>VLOOKUP($C186,'2026'!$C$8:$U$195,VLOOKUP($L$4,Master!$D$9:$G$20,4,FALSE),FALSE)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343</v>
      </c>
      <c r="D187" s="134" t="s">
        <v>344</v>
      </c>
      <c r="E187" s="147">
        <f>IFERROR(VLOOKUP($C187,'2026'!$C$205:$U$392,19,FALSE),0)</f>
        <v>36565894.469999999</v>
      </c>
      <c r="F187" s="148">
        <f>IFERROR(VLOOKUP($C187,'2026'!$C$8:$U$195,19,FALSE),0)</f>
        <v>42677139.479999974</v>
      </c>
      <c r="G187" s="149">
        <f t="shared" si="22"/>
        <v>1.167129646316019</v>
      </c>
      <c r="H187" s="150">
        <f t="shared" si="23"/>
        <v>4.9829693715993714E-3</v>
      </c>
      <c r="I187" s="148">
        <f t="shared" si="24"/>
        <v>6111245.0099999756</v>
      </c>
      <c r="J187" s="151">
        <f t="shared" si="25"/>
        <v>0.16712964631601901</v>
      </c>
      <c r="K187" s="147">
        <f>VLOOKUP($C187,'2026'!$C$205:$U$392,VLOOKUP($L$4,Master!$D$9:$G$20,4,FALSE),FALSE)</f>
        <v>5944235.4199999999</v>
      </c>
      <c r="L187" s="148">
        <f>VLOOKUP($C187,'2026'!$C$8:$U$195,VLOOKUP($L$4,Master!$D$9:$G$20,4,FALSE),FALSE)</f>
        <v>3790053.1599999988</v>
      </c>
      <c r="M187" s="150">
        <f t="shared" si="26"/>
        <v>0.63760145623572873</v>
      </c>
      <c r="N187" s="150">
        <f t="shared" si="27"/>
        <v>4.4252541391308397E-4</v>
      </c>
      <c r="O187" s="148">
        <f t="shared" si="28"/>
        <v>-2154182.2600000012</v>
      </c>
      <c r="P187" s="151">
        <f t="shared" si="29"/>
        <v>-0.36239854376427122</v>
      </c>
      <c r="Q187" s="71"/>
    </row>
    <row r="188" spans="2:17" s="72" customFormat="1" ht="12.75" x14ac:dyDescent="0.2">
      <c r="B188" s="70"/>
      <c r="C188" s="98" t="s">
        <v>345</v>
      </c>
      <c r="D188" s="99" t="s">
        <v>344</v>
      </c>
      <c r="E188" s="152">
        <f>IFERROR(VLOOKUP($C188,'2026'!$C$205:$U$392,19,FALSE),0)</f>
        <v>36565894.469999999</v>
      </c>
      <c r="F188" s="153">
        <f>IFERROR(VLOOKUP($C188,'2026'!$C$8:$U$195,19,FALSE),0)</f>
        <v>42677139.479999974</v>
      </c>
      <c r="G188" s="154">
        <f t="shared" si="22"/>
        <v>1.167129646316019</v>
      </c>
      <c r="H188" s="155">
        <f t="shared" si="23"/>
        <v>4.9829693715993714E-3</v>
      </c>
      <c r="I188" s="156">
        <f t="shared" si="24"/>
        <v>6111245.0099999756</v>
      </c>
      <c r="J188" s="157">
        <f t="shared" si="25"/>
        <v>0.16712964631601901</v>
      </c>
      <c r="K188" s="163">
        <f>VLOOKUP($C188,'2026'!$C$205:$U$392,VLOOKUP($L$4,Master!$D$9:$G$20,4,FALSE),FALSE)</f>
        <v>5944235.4199999999</v>
      </c>
      <c r="L188" s="164">
        <f>VLOOKUP($C188,'2026'!$C$8:$U$195,VLOOKUP($L$4,Master!$D$9:$G$20,4,FALSE),FALSE)</f>
        <v>3790053.1599999988</v>
      </c>
      <c r="M188" s="155">
        <f t="shared" si="26"/>
        <v>0.63760145623572873</v>
      </c>
      <c r="N188" s="155">
        <f t="shared" si="27"/>
        <v>4.4252541391308397E-4</v>
      </c>
      <c r="O188" s="156">
        <f t="shared" si="28"/>
        <v>-2154182.2600000012</v>
      </c>
      <c r="P188" s="157">
        <f t="shared" si="29"/>
        <v>-0.36239854376427122</v>
      </c>
      <c r="Q188" s="71"/>
    </row>
    <row r="189" spans="2:17" s="72" customFormat="1" ht="12.75" x14ac:dyDescent="0.2">
      <c r="B189" s="70"/>
      <c r="C189" s="133" t="s">
        <v>346</v>
      </c>
      <c r="D189" s="134" t="s">
        <v>347</v>
      </c>
      <c r="E189" s="147">
        <f>IFERROR(VLOOKUP($C189,'2026'!$C$205:$U$392,19,FALSE),0)</f>
        <v>0</v>
      </c>
      <c r="F189" s="148">
        <f>IFERROR(VLOOKUP($C189,'2026'!$C$8:$U$195,19,FALSE),0)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VLOOKUP($C189,'2026'!$C$205:$U$392,VLOOKUP($L$4,Master!$D$9:$G$20,4,FALSE),FALSE)</f>
        <v>0</v>
      </c>
      <c r="L189" s="148">
        <f>VLOOKUP($C189,'2026'!$C$8:$U$195,VLOOKUP($L$4,Master!$D$9:$G$20,4,FALSE),FALSE)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348</v>
      </c>
      <c r="D190" s="99" t="s">
        <v>347</v>
      </c>
      <c r="E190" s="152">
        <f>IFERROR(VLOOKUP($C190,'2026'!$C$205:$U$392,19,FALSE),0)</f>
        <v>0</v>
      </c>
      <c r="F190" s="153">
        <f>IFERROR(VLOOKUP($C190,'2026'!$C$8:$U$195,19,FALSE),0)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VLOOKUP($C190,'2026'!$C$205:$U$392,VLOOKUP($L$4,Master!$D$9:$G$20,4,FALSE),FALSE)</f>
        <v>0</v>
      </c>
      <c r="L190" s="164">
        <f>VLOOKUP($C190,'2026'!$C$8:$U$195,VLOOKUP($L$4,Master!$D$9:$G$20,4,FALSE),FALSE)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349</v>
      </c>
      <c r="D191" s="134" t="s">
        <v>350</v>
      </c>
      <c r="E191" s="147">
        <f>IFERROR(VLOOKUP($C191,'2026'!$C$205:$U$392,19,FALSE),0)</f>
        <v>273314.01</v>
      </c>
      <c r="F191" s="148">
        <f>IFERROR(VLOOKUP($C191,'2026'!$C$8:$U$195,19,FALSE),0)</f>
        <v>233333.31000000003</v>
      </c>
      <c r="G191" s="149">
        <f t="shared" si="22"/>
        <v>0.853718804974542</v>
      </c>
      <c r="H191" s="150">
        <f t="shared" si="23"/>
        <v>2.7243923825981368E-5</v>
      </c>
      <c r="I191" s="148">
        <f t="shared" si="24"/>
        <v>-39980.699999999983</v>
      </c>
      <c r="J191" s="151">
        <f t="shared" si="25"/>
        <v>-0.146281195025458</v>
      </c>
      <c r="K191" s="147">
        <f>VLOOKUP($C191,'2026'!$C$205:$U$392,VLOOKUP($L$4,Master!$D$9:$G$20,4,FALSE),FALSE)</f>
        <v>41400.36</v>
      </c>
      <c r="L191" s="148">
        <f>VLOOKUP($C191,'2026'!$C$8:$U$195,VLOOKUP($L$4,Master!$D$9:$G$20,4,FALSE),FALSE)</f>
        <v>66666.66</v>
      </c>
      <c r="M191" s="150">
        <f t="shared" si="26"/>
        <v>1.6102917945641053</v>
      </c>
      <c r="N191" s="150">
        <f t="shared" si="27"/>
        <v>7.783978235994677E-6</v>
      </c>
      <c r="O191" s="148">
        <f t="shared" si="28"/>
        <v>25266.300000000003</v>
      </c>
      <c r="P191" s="151">
        <f t="shared" si="29"/>
        <v>0.61029179456410532</v>
      </c>
      <c r="Q191" s="71"/>
    </row>
    <row r="192" spans="2:17" s="72" customFormat="1" ht="12.75" x14ac:dyDescent="0.2">
      <c r="B192" s="70"/>
      <c r="C192" s="98" t="s">
        <v>351</v>
      </c>
      <c r="D192" s="99" t="s">
        <v>350</v>
      </c>
      <c r="E192" s="152">
        <f>IFERROR(VLOOKUP($C192,'2026'!$C$205:$U$392,19,FALSE),0)</f>
        <v>273314.01</v>
      </c>
      <c r="F192" s="153">
        <f>IFERROR(VLOOKUP($C192,'2026'!$C$8:$U$195,19,FALSE),0)</f>
        <v>233333.31000000003</v>
      </c>
      <c r="G192" s="154">
        <f t="shared" si="22"/>
        <v>0.853718804974542</v>
      </c>
      <c r="H192" s="155">
        <f t="shared" si="23"/>
        <v>2.7243923825981368E-5</v>
      </c>
      <c r="I192" s="156">
        <f t="shared" si="24"/>
        <v>-39980.699999999983</v>
      </c>
      <c r="J192" s="157">
        <f t="shared" si="25"/>
        <v>-0.146281195025458</v>
      </c>
      <c r="K192" s="163">
        <f>VLOOKUP($C192,'2026'!$C$205:$U$392,VLOOKUP($L$4,Master!$D$9:$G$20,4,FALSE),FALSE)</f>
        <v>41400.36</v>
      </c>
      <c r="L192" s="164">
        <f>VLOOKUP($C192,'2026'!$C$8:$U$195,VLOOKUP($L$4,Master!$D$9:$G$20,4,FALSE),FALSE)</f>
        <v>66666.66</v>
      </c>
      <c r="M192" s="155">
        <f t="shared" si="26"/>
        <v>1.6102917945641053</v>
      </c>
      <c r="N192" s="155">
        <f t="shared" si="27"/>
        <v>7.783978235994677E-6</v>
      </c>
      <c r="O192" s="156">
        <f t="shared" si="28"/>
        <v>25266.300000000003</v>
      </c>
      <c r="P192" s="157">
        <f t="shared" si="29"/>
        <v>0.61029179456410532</v>
      </c>
      <c r="Q192" s="71"/>
    </row>
    <row r="193" spans="2:17" s="72" customFormat="1" ht="12.75" x14ac:dyDescent="0.2">
      <c r="B193" s="70"/>
      <c r="C193" s="133" t="s">
        <v>352</v>
      </c>
      <c r="D193" s="134" t="s">
        <v>353</v>
      </c>
      <c r="E193" s="147">
        <f>IFERROR(VLOOKUP($C193,'2026'!$C$205:$U$392,19,FALSE),0)</f>
        <v>0</v>
      </c>
      <c r="F193" s="148">
        <f>IFERROR(VLOOKUP($C193,'2026'!$C$8:$U$195,19,FALSE),0)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VLOOKUP($C193,'2026'!$C$205:$U$392,VLOOKUP($L$4,Master!$D$9:$G$20,4,FALSE),FALSE)</f>
        <v>0</v>
      </c>
      <c r="L193" s="148">
        <f>VLOOKUP($C193,'2026'!$C$8:$U$195,VLOOKUP($L$4,Master!$D$9:$G$20,4,FALSE),FALSE)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354</v>
      </c>
      <c r="D194" s="99" t="s">
        <v>353</v>
      </c>
      <c r="E194" s="152">
        <f>IFERROR(VLOOKUP($C194,'2026'!$C$205:$U$392,19,FALSE),0)</f>
        <v>0</v>
      </c>
      <c r="F194" s="153">
        <f>IFERROR(VLOOKUP($C194,'2026'!$C$8:$U$195,19,FALSE),0)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VLOOKUP($C194,'2026'!$C$205:$U$392,VLOOKUP($L$4,Master!$D$9:$G$20,4,FALSE),FALSE)</f>
        <v>0</v>
      </c>
      <c r="L194" s="164">
        <f>VLOOKUP($C194,'2026'!$C$8:$U$195,VLOOKUP($L$4,Master!$D$9:$G$20,4,FALSE),FALSE)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355</v>
      </c>
      <c r="D195" s="134" t="s">
        <v>356</v>
      </c>
      <c r="E195" s="147">
        <f>IFERROR(VLOOKUP($C195,'2026'!$C$205:$U$392,19,FALSE),0)</f>
        <v>165723746.19999987</v>
      </c>
      <c r="F195" s="148">
        <f>IFERROR(VLOOKUP($C195,'2026'!$C$8:$U$195,19,FALSE),0)</f>
        <v>165542113.52999997</v>
      </c>
      <c r="G195" s="149">
        <f t="shared" si="22"/>
        <v>0.9989040033539871</v>
      </c>
      <c r="H195" s="150">
        <f t="shared" si="23"/>
        <v>1.93286450657357E-2</v>
      </c>
      <c r="I195" s="148">
        <f t="shared" si="24"/>
        <v>-181632.66999989748</v>
      </c>
      <c r="J195" s="151">
        <f t="shared" si="25"/>
        <v>-1.0959966460129273E-3</v>
      </c>
      <c r="K195" s="147">
        <f>VLOOKUP($C195,'2026'!$C$205:$U$392,VLOOKUP($L$4,Master!$D$9:$G$20,4,FALSE),FALSE)</f>
        <v>23160505.729999982</v>
      </c>
      <c r="L195" s="148">
        <f>VLOOKUP($C195,'2026'!$C$8:$U$195,VLOOKUP($L$4,Master!$D$9:$G$20,4,FALSE),FALSE)</f>
        <v>23309386.510000002</v>
      </c>
      <c r="M195" s="150">
        <f t="shared" si="26"/>
        <v>1.0064282180076567</v>
      </c>
      <c r="N195" s="150">
        <f t="shared" si="27"/>
        <v>2.7215966314830817E-3</v>
      </c>
      <c r="O195" s="148">
        <f t="shared" si="28"/>
        <v>148880.78000001982</v>
      </c>
      <c r="P195" s="151">
        <f t="shared" si="29"/>
        <v>6.4282180076566031E-3</v>
      </c>
      <c r="Q195" s="71"/>
    </row>
    <row r="196" spans="2:17" s="72" customFormat="1" ht="13.5" thickBot="1" x14ac:dyDescent="0.25">
      <c r="B196" s="70"/>
      <c r="C196" s="98" t="s">
        <v>357</v>
      </c>
      <c r="D196" s="99" t="s">
        <v>356</v>
      </c>
      <c r="E196" s="158">
        <f>IFERROR(VLOOKUP($C196,'2026'!$C$205:$U$392,19,FALSE),0)</f>
        <v>165723746.19999987</v>
      </c>
      <c r="F196" s="159">
        <f>IFERROR(VLOOKUP($C196,'2026'!$C$8:$U$195,19,FALSE),0)</f>
        <v>165542113.52999997</v>
      </c>
      <c r="G196" s="160">
        <f t="shared" si="22"/>
        <v>0.9989040033539871</v>
      </c>
      <c r="H196" s="161">
        <f t="shared" si="23"/>
        <v>1.93286450657357E-2</v>
      </c>
      <c r="I196" s="159">
        <f t="shared" si="24"/>
        <v>-181632.66999989748</v>
      </c>
      <c r="J196" s="162">
        <f t="shared" si="25"/>
        <v>-1.0959966460129273E-3</v>
      </c>
      <c r="K196" s="158">
        <f>VLOOKUP($C196,'2026'!$C$205:$U$392,VLOOKUP($L$4,Master!$D$9:$G$20,4,FALSE),FALSE)</f>
        <v>23160505.729999982</v>
      </c>
      <c r="L196" s="159">
        <f>VLOOKUP($C196,'2026'!$C$8:$U$195,VLOOKUP($L$4,Master!$D$9:$G$20,4,FALSE),FALSE)</f>
        <v>23309386.510000002</v>
      </c>
      <c r="M196" s="161">
        <f t="shared" si="26"/>
        <v>1.0064282180076567</v>
      </c>
      <c r="N196" s="161">
        <f t="shared" si="27"/>
        <v>2.7215966314830817E-3</v>
      </c>
      <c r="O196" s="159">
        <f t="shared" si="28"/>
        <v>148880.78000001982</v>
      </c>
      <c r="P196" s="162">
        <f t="shared" si="29"/>
        <v>6.4282180076566031E-3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YsUrDu8Pg06biMxsHblHihnis87ppR2JQ4tebMCSO2cakcVbujV5nFmvhaH2BiU/UjEP8Fpt+oM9sv5gEHZdcg==" saltValue="j1UECJapEoDduykqZRRbeg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23873-7072-4C0E-8C45-282638BA886D}">
  <dimension ref="B1:Y394"/>
  <sheetViews>
    <sheetView showGridLines="0" topLeftCell="A181" zoomScale="80" zoomScaleNormal="80" workbookViewId="0">
      <selection activeCell="N215" sqref="N215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4" t="s">
        <v>362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6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7" t="s">
        <v>31</v>
      </c>
      <c r="D7" s="178"/>
      <c r="E7" s="96">
        <v>189005130.63000003</v>
      </c>
      <c r="F7" s="96">
        <v>222483382.67999998</v>
      </c>
      <c r="G7" s="96">
        <v>316763946.02999997</v>
      </c>
      <c r="H7" s="96">
        <v>792352331</v>
      </c>
      <c r="I7" s="96">
        <v>286082584.34999996</v>
      </c>
      <c r="J7" s="96">
        <v>306287243.18000007</v>
      </c>
      <c r="K7" s="96">
        <v>276983911.68000001</v>
      </c>
      <c r="L7" s="96">
        <v>242845471.98999998</v>
      </c>
      <c r="M7" s="96">
        <v>303582355.5</v>
      </c>
      <c r="N7" s="96">
        <v>286160508.01999998</v>
      </c>
      <c r="O7" s="96">
        <v>277377072.62000006</v>
      </c>
      <c r="P7" s="96">
        <v>501681131.53000015</v>
      </c>
      <c r="Q7" s="96">
        <v>4001605069.2099996</v>
      </c>
      <c r="R7" s="97"/>
      <c r="T7" s="95"/>
      <c r="U7" s="96">
        <f>SUM(U8:U195)</f>
        <v>7169875588.6499977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48277697.850000001</v>
      </c>
      <c r="F8" s="135">
        <v>22921957.899999999</v>
      </c>
      <c r="G8" s="135">
        <v>94428008.860000014</v>
      </c>
      <c r="H8" s="135">
        <v>563490560.26999998</v>
      </c>
      <c r="I8" s="135">
        <v>76015327.269999996</v>
      </c>
      <c r="J8" s="135">
        <v>63814983.319999985</v>
      </c>
      <c r="K8" s="135">
        <v>59346972.859999999</v>
      </c>
      <c r="L8" s="135">
        <v>23901602.98</v>
      </c>
      <c r="M8" s="135">
        <v>70134135.680000007</v>
      </c>
      <c r="N8" s="135">
        <v>45986297.249999993</v>
      </c>
      <c r="O8" s="135">
        <v>47601669.190000013</v>
      </c>
      <c r="P8" s="135">
        <v>106380190.04000002</v>
      </c>
      <c r="Q8" s="135">
        <v>1222299403.47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928295508.32999992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43617655.920000009</v>
      </c>
      <c r="F9" s="136">
        <v>18067889.559999999</v>
      </c>
      <c r="G9" s="136">
        <v>67145188.850000009</v>
      </c>
      <c r="H9" s="136">
        <v>526006044.86000007</v>
      </c>
      <c r="I9" s="136">
        <v>62248496.449999996</v>
      </c>
      <c r="J9" s="136">
        <v>50885116.349999987</v>
      </c>
      <c r="K9" s="136">
        <v>49221382.43</v>
      </c>
      <c r="L9" s="136">
        <v>19308491.540000003</v>
      </c>
      <c r="M9" s="136">
        <v>45294011.569999993</v>
      </c>
      <c r="N9" s="136">
        <v>26108141.449999996</v>
      </c>
      <c r="O9" s="136">
        <v>36228914.920000002</v>
      </c>
      <c r="P9" s="136">
        <v>64177954.670000024</v>
      </c>
      <c r="Q9" s="136">
        <v>1008309288.5700001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817191774.42000008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1190830.77</v>
      </c>
      <c r="F10" s="100">
        <v>2129253.2900000005</v>
      </c>
      <c r="G10" s="100">
        <v>5630522.1799999988</v>
      </c>
      <c r="H10" s="100">
        <v>7285799.2200000007</v>
      </c>
      <c r="I10" s="100">
        <v>4329275.43</v>
      </c>
      <c r="J10" s="100">
        <v>2657960.4599999986</v>
      </c>
      <c r="K10" s="100">
        <v>4063557.2699999996</v>
      </c>
      <c r="L10" s="100">
        <v>2448178.8499999992</v>
      </c>
      <c r="M10" s="100">
        <v>3492276.0999999996</v>
      </c>
      <c r="N10" s="100">
        <v>7640656.4000000013</v>
      </c>
      <c r="O10" s="100">
        <v>2481635.9200000009</v>
      </c>
      <c r="P10" s="100">
        <v>9592344.8799999971</v>
      </c>
      <c r="Q10" s="100">
        <v>52942290.769999988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27287198.619999997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41578743.480000004</v>
      </c>
      <c r="F11" s="100">
        <v>14106459.859999999</v>
      </c>
      <c r="G11" s="100">
        <v>59439484.510000005</v>
      </c>
      <c r="H11" s="100">
        <v>516635656.34000003</v>
      </c>
      <c r="I11" s="100">
        <v>56125685.409999996</v>
      </c>
      <c r="J11" s="100">
        <v>46094799.529999986</v>
      </c>
      <c r="K11" s="100">
        <v>42833133.899999999</v>
      </c>
      <c r="L11" s="100">
        <v>14859519.410000002</v>
      </c>
      <c r="M11" s="100">
        <v>39826920.50999999</v>
      </c>
      <c r="N11" s="100">
        <v>15644754.489999995</v>
      </c>
      <c r="O11" s="100">
        <v>31370451.450000003</v>
      </c>
      <c r="P11" s="100">
        <v>50479573.440000027</v>
      </c>
      <c r="Q11" s="100">
        <v>928995182.33000004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776813963.02999997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848081.66999999958</v>
      </c>
      <c r="F12" s="100">
        <v>1832176.4099999997</v>
      </c>
      <c r="G12" s="100">
        <v>2075182.1599999997</v>
      </c>
      <c r="H12" s="100">
        <v>2084589.2999999996</v>
      </c>
      <c r="I12" s="100">
        <v>1793535.61</v>
      </c>
      <c r="J12" s="100">
        <v>2132356.36</v>
      </c>
      <c r="K12" s="100">
        <v>2324691.2600000007</v>
      </c>
      <c r="L12" s="100">
        <v>2000793.2800000003</v>
      </c>
      <c r="M12" s="100">
        <v>1974814.9600000002</v>
      </c>
      <c r="N12" s="100">
        <v>2822730.56</v>
      </c>
      <c r="O12" s="100">
        <v>2376827.5499999993</v>
      </c>
      <c r="P12" s="100">
        <v>4106036.35</v>
      </c>
      <c r="Q12" s="100">
        <v>26371815.470000003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13090612.77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>
        <v>0</v>
      </c>
      <c r="P13" s="136">
        <v>0</v>
      </c>
      <c r="Q13" s="136"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>
        <v>0</v>
      </c>
      <c r="P14" s="100">
        <v>0</v>
      </c>
      <c r="Q14" s="100"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>
        <v>0</v>
      </c>
      <c r="P15" s="100">
        <v>0</v>
      </c>
      <c r="Q15" s="100"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588015.47</v>
      </c>
      <c r="F16" s="136">
        <v>965973.55999999994</v>
      </c>
      <c r="G16" s="136">
        <v>977262.09000000008</v>
      </c>
      <c r="H16" s="136">
        <v>921949.68000000017</v>
      </c>
      <c r="I16" s="136">
        <v>890612.12</v>
      </c>
      <c r="J16" s="136">
        <v>1157893.0699999998</v>
      </c>
      <c r="K16" s="136">
        <v>3322007.1099999989</v>
      </c>
      <c r="L16" s="136">
        <v>964754.20000000007</v>
      </c>
      <c r="M16" s="136">
        <v>810067.85999999987</v>
      </c>
      <c r="N16" s="136">
        <v>1000370.1599999999</v>
      </c>
      <c r="O16" s="136">
        <v>1690888.17</v>
      </c>
      <c r="P16" s="136">
        <v>4848712.8100000005</v>
      </c>
      <c r="Q16" s="136">
        <v>18138506.299999997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8823713.0999999996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198943.09000000003</v>
      </c>
      <c r="F17" s="100">
        <v>371890.26999999996</v>
      </c>
      <c r="G17" s="100">
        <v>263521.87999999995</v>
      </c>
      <c r="H17" s="100">
        <v>240511.02000000002</v>
      </c>
      <c r="I17" s="100">
        <v>252965.79</v>
      </c>
      <c r="J17" s="100">
        <v>341864.94999999995</v>
      </c>
      <c r="K17" s="100">
        <v>367660.60999999993</v>
      </c>
      <c r="L17" s="100">
        <v>138613.96999999997</v>
      </c>
      <c r="M17" s="100">
        <v>106191.37</v>
      </c>
      <c r="N17" s="100">
        <v>134639.71</v>
      </c>
      <c r="O17" s="100">
        <v>125282.70999999993</v>
      </c>
      <c r="P17" s="100">
        <v>1292265.2399999998</v>
      </c>
      <c r="Q17" s="100">
        <v>3834350.61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2037357.6099999999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94769.74</v>
      </c>
      <c r="F18" s="100">
        <v>151275.40000000002</v>
      </c>
      <c r="G18" s="100">
        <v>227729.17000000004</v>
      </c>
      <c r="H18" s="100">
        <v>189268.93999999994</v>
      </c>
      <c r="I18" s="100">
        <v>180029.16999999998</v>
      </c>
      <c r="J18" s="100">
        <v>255194.90999999997</v>
      </c>
      <c r="K18" s="100">
        <v>179637.27000000002</v>
      </c>
      <c r="L18" s="100">
        <v>231789.43999999997</v>
      </c>
      <c r="M18" s="100">
        <v>220269.14</v>
      </c>
      <c r="N18" s="100">
        <v>240564.93999999997</v>
      </c>
      <c r="O18" s="100">
        <v>202346.20999999993</v>
      </c>
      <c r="P18" s="100">
        <v>600412.82000000007</v>
      </c>
      <c r="Q18" s="100">
        <v>2773287.1499999994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1277904.5999999999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294302.64</v>
      </c>
      <c r="F19" s="100">
        <v>442807.88999999996</v>
      </c>
      <c r="G19" s="100">
        <v>486011.04000000015</v>
      </c>
      <c r="H19" s="100">
        <v>492169.72000000015</v>
      </c>
      <c r="I19" s="100">
        <v>457617.16000000003</v>
      </c>
      <c r="J19" s="100">
        <v>560833.21000000008</v>
      </c>
      <c r="K19" s="100">
        <v>2774709.2299999991</v>
      </c>
      <c r="L19" s="100">
        <v>594350.79000000015</v>
      </c>
      <c r="M19" s="100">
        <v>483607.34999999992</v>
      </c>
      <c r="N19" s="100">
        <v>625165.50999999989</v>
      </c>
      <c r="O19" s="100">
        <v>1363259.25</v>
      </c>
      <c r="P19" s="100">
        <v>2956034.7500000005</v>
      </c>
      <c r="Q19" s="100">
        <v>11530868.539999999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5508450.8899999997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66178.12</v>
      </c>
      <c r="F20" s="136">
        <v>206296.87000000002</v>
      </c>
      <c r="G20" s="136">
        <v>362320.24000000005</v>
      </c>
      <c r="H20" s="136">
        <v>548060.9</v>
      </c>
      <c r="I20" s="136">
        <v>1802892.7699999998</v>
      </c>
      <c r="J20" s="136">
        <v>4208015.17</v>
      </c>
      <c r="K20" s="136">
        <v>1101325.3500000001</v>
      </c>
      <c r="L20" s="136">
        <v>576755.45000000007</v>
      </c>
      <c r="M20" s="136">
        <v>364257.46000000008</v>
      </c>
      <c r="N20" s="136">
        <v>575847.03999999992</v>
      </c>
      <c r="O20" s="136">
        <v>999399.45000000007</v>
      </c>
      <c r="P20" s="136">
        <v>2006733.8599999996</v>
      </c>
      <c r="Q20" s="136">
        <v>12818082.679999998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8295089.4199999999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66178.12</v>
      </c>
      <c r="F21" s="100">
        <v>206296.87000000002</v>
      </c>
      <c r="G21" s="100">
        <v>362320.24000000005</v>
      </c>
      <c r="H21" s="100">
        <v>548060.9</v>
      </c>
      <c r="I21" s="100">
        <v>1802892.7699999998</v>
      </c>
      <c r="J21" s="100">
        <v>4208015.17</v>
      </c>
      <c r="K21" s="100">
        <v>1101325.3500000001</v>
      </c>
      <c r="L21" s="100">
        <v>576755.45000000007</v>
      </c>
      <c r="M21" s="100">
        <v>364257.46000000008</v>
      </c>
      <c r="N21" s="100">
        <v>575847.03999999992</v>
      </c>
      <c r="O21" s="100">
        <v>999399.45000000007</v>
      </c>
      <c r="P21" s="100">
        <v>2006733.8599999996</v>
      </c>
      <c r="Q21" s="100">
        <v>12818082.679999998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8295089.4199999999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>
        <v>0</v>
      </c>
      <c r="P22" s="136">
        <v>0</v>
      </c>
      <c r="Q22" s="136"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0</v>
      </c>
      <c r="P23" s="100">
        <v>0</v>
      </c>
      <c r="Q23" s="100"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136749.22000000003</v>
      </c>
      <c r="F24" s="136">
        <v>188758.82000000007</v>
      </c>
      <c r="G24" s="136">
        <v>247249.93</v>
      </c>
      <c r="H24" s="136">
        <v>308890.64</v>
      </c>
      <c r="I24" s="136">
        <v>196734.6</v>
      </c>
      <c r="J24" s="136">
        <v>232250.67999999991</v>
      </c>
      <c r="K24" s="136">
        <v>388571.53</v>
      </c>
      <c r="L24" s="136">
        <v>249041.79000000004</v>
      </c>
      <c r="M24" s="136">
        <v>258565.33999999997</v>
      </c>
      <c r="N24" s="136">
        <v>323052.91000000003</v>
      </c>
      <c r="O24" s="136">
        <v>283687.59999999992</v>
      </c>
      <c r="P24" s="136">
        <v>494625.67000000004</v>
      </c>
      <c r="Q24" s="136">
        <v>3308178.7300000004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1699205.4200000002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136749.22000000003</v>
      </c>
      <c r="F25" s="100">
        <v>188758.82000000007</v>
      </c>
      <c r="G25" s="100">
        <v>247249.93</v>
      </c>
      <c r="H25" s="100">
        <v>308890.64</v>
      </c>
      <c r="I25" s="100">
        <v>196734.6</v>
      </c>
      <c r="J25" s="100">
        <v>232250.67999999991</v>
      </c>
      <c r="K25" s="100">
        <v>388571.53</v>
      </c>
      <c r="L25" s="100">
        <v>249041.79000000004</v>
      </c>
      <c r="M25" s="100">
        <v>258565.33999999997</v>
      </c>
      <c r="N25" s="100">
        <v>323052.91000000003</v>
      </c>
      <c r="O25" s="100">
        <v>283687.59999999992</v>
      </c>
      <c r="P25" s="100">
        <v>494625.67000000004</v>
      </c>
      <c r="Q25" s="100">
        <v>3308178.7300000004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1699205.4200000002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3869099.12</v>
      </c>
      <c r="F26" s="136">
        <v>3493039.0900000003</v>
      </c>
      <c r="G26" s="136">
        <v>25695987.750000004</v>
      </c>
      <c r="H26" s="136">
        <v>35705614.189999998</v>
      </c>
      <c r="I26" s="136">
        <v>10876591.330000002</v>
      </c>
      <c r="J26" s="136">
        <v>7331708.0499999989</v>
      </c>
      <c r="K26" s="136">
        <v>5313686.4400000004</v>
      </c>
      <c r="L26" s="136">
        <v>2802560</v>
      </c>
      <c r="M26" s="136">
        <v>23407233.450000003</v>
      </c>
      <c r="N26" s="136">
        <v>17978885.689999998</v>
      </c>
      <c r="O26" s="136">
        <v>8398779.0500000007</v>
      </c>
      <c r="P26" s="136">
        <v>34852163.030000001</v>
      </c>
      <c r="Q26" s="136">
        <v>179725347.19000003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92285725.969999999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3869099.12</v>
      </c>
      <c r="F27" s="100">
        <v>3493039.0900000003</v>
      </c>
      <c r="G27" s="100">
        <v>25695987.750000004</v>
      </c>
      <c r="H27" s="100">
        <v>35705614.189999998</v>
      </c>
      <c r="I27" s="100">
        <v>10876591.330000002</v>
      </c>
      <c r="J27" s="100">
        <v>7331708.0499999989</v>
      </c>
      <c r="K27" s="100">
        <v>5313686.4400000004</v>
      </c>
      <c r="L27" s="100">
        <v>2802560</v>
      </c>
      <c r="M27" s="100">
        <v>23407233.450000003</v>
      </c>
      <c r="N27" s="100">
        <v>17978885.689999998</v>
      </c>
      <c r="O27" s="100">
        <v>8398779.0500000007</v>
      </c>
      <c r="P27" s="100">
        <v>34852163.030000001</v>
      </c>
      <c r="Q27" s="100">
        <v>179725347.19000003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92285725.969999999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>
        <v>0</v>
      </c>
      <c r="P28" s="136">
        <v>0</v>
      </c>
      <c r="Q28" s="136"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>
        <v>0</v>
      </c>
      <c r="P29" s="100">
        <v>0</v>
      </c>
      <c r="Q29" s="100"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3345745.0000000005</v>
      </c>
      <c r="F30" s="135">
        <v>5366295.6699999981</v>
      </c>
      <c r="G30" s="135">
        <v>4420179.33</v>
      </c>
      <c r="H30" s="135">
        <v>26032435.789999995</v>
      </c>
      <c r="I30" s="135">
        <v>5066351.9000000013</v>
      </c>
      <c r="J30" s="135">
        <v>33515074.41</v>
      </c>
      <c r="K30" s="135">
        <v>5697315.3399999989</v>
      </c>
      <c r="L30" s="135">
        <v>7974250.1899999995</v>
      </c>
      <c r="M30" s="135">
        <v>14981499.370000003</v>
      </c>
      <c r="N30" s="135">
        <v>5667667.8400000026</v>
      </c>
      <c r="O30" s="135">
        <v>6470517.0900000026</v>
      </c>
      <c r="P30" s="135">
        <v>19311363.500000007</v>
      </c>
      <c r="Q30" s="135">
        <v>137848695.43000001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83443397.439999998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3314414.3400000003</v>
      </c>
      <c r="F31" s="136">
        <v>5333321.1899999976</v>
      </c>
      <c r="G31" s="136">
        <v>4382596.45</v>
      </c>
      <c r="H31" s="136">
        <v>25993994.309999995</v>
      </c>
      <c r="I31" s="136">
        <v>5033184.7800000012</v>
      </c>
      <c r="J31" s="136">
        <v>33480095.57</v>
      </c>
      <c r="K31" s="136">
        <v>5649851.7899999991</v>
      </c>
      <c r="L31" s="136">
        <v>7936383.0399999991</v>
      </c>
      <c r="M31" s="136">
        <v>14943220.870000003</v>
      </c>
      <c r="N31" s="136">
        <v>5625577.8500000024</v>
      </c>
      <c r="O31" s="136">
        <v>6436159.0500000026</v>
      </c>
      <c r="P31" s="136">
        <v>19078272.560000006</v>
      </c>
      <c r="Q31" s="136">
        <v>137207071.79999998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83187458.429999977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3314414.3400000003</v>
      </c>
      <c r="F32" s="100">
        <v>5333321.1899999976</v>
      </c>
      <c r="G32" s="100">
        <v>4382596.45</v>
      </c>
      <c r="H32" s="100">
        <v>25993994.309999995</v>
      </c>
      <c r="I32" s="100">
        <v>5033184.7800000012</v>
      </c>
      <c r="J32" s="100">
        <v>33480095.57</v>
      </c>
      <c r="K32" s="100">
        <v>5649851.7899999991</v>
      </c>
      <c r="L32" s="100">
        <v>7936383.0399999991</v>
      </c>
      <c r="M32" s="100">
        <v>14943220.870000003</v>
      </c>
      <c r="N32" s="100">
        <v>5625577.8500000024</v>
      </c>
      <c r="O32" s="100">
        <v>6436159.0500000026</v>
      </c>
      <c r="P32" s="100">
        <v>19078272.560000006</v>
      </c>
      <c r="Q32" s="100">
        <v>137207071.79999998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83187458.429999977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6">
        <v>0</v>
      </c>
      <c r="O33" s="136">
        <v>0</v>
      </c>
      <c r="P33" s="136">
        <v>0</v>
      </c>
      <c r="Q33" s="136"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>
        <v>0</v>
      </c>
      <c r="P34" s="100">
        <v>0</v>
      </c>
      <c r="Q34" s="100"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>
        <v>0</v>
      </c>
      <c r="N35" s="136">
        <v>0</v>
      </c>
      <c r="O35" s="136">
        <v>0</v>
      </c>
      <c r="P35" s="136">
        <v>0</v>
      </c>
      <c r="Q35" s="136"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>
        <v>0</v>
      </c>
      <c r="P36" s="100">
        <v>0</v>
      </c>
      <c r="Q36" s="100"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  <c r="N37" s="136">
        <v>0</v>
      </c>
      <c r="O37" s="136">
        <v>0</v>
      </c>
      <c r="P37" s="136">
        <v>0</v>
      </c>
      <c r="Q37" s="136"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>
        <v>0</v>
      </c>
      <c r="Q38" s="100"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31330.66</v>
      </c>
      <c r="F39" s="136">
        <v>32974.480000000003</v>
      </c>
      <c r="G39" s="136">
        <v>37582.87999999999</v>
      </c>
      <c r="H39" s="136">
        <v>38441.479999999996</v>
      </c>
      <c r="I39" s="136">
        <v>33167.120000000003</v>
      </c>
      <c r="J39" s="136">
        <v>34978.840000000004</v>
      </c>
      <c r="K39" s="136">
        <v>47463.549999999996</v>
      </c>
      <c r="L39" s="136">
        <v>37867.150000000009</v>
      </c>
      <c r="M39" s="136">
        <v>38278.5</v>
      </c>
      <c r="N39" s="136">
        <v>42089.99</v>
      </c>
      <c r="O39" s="136">
        <v>34358.04</v>
      </c>
      <c r="P39" s="136">
        <v>233090.94</v>
      </c>
      <c r="Q39" s="136">
        <v>641623.62999999989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255939.00999999998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31330.66</v>
      </c>
      <c r="F40" s="100">
        <v>32974.480000000003</v>
      </c>
      <c r="G40" s="100">
        <v>37582.87999999999</v>
      </c>
      <c r="H40" s="100">
        <v>38441.479999999996</v>
      </c>
      <c r="I40" s="100">
        <v>33167.120000000003</v>
      </c>
      <c r="J40" s="100">
        <v>34978.840000000004</v>
      </c>
      <c r="K40" s="100">
        <v>47463.549999999996</v>
      </c>
      <c r="L40" s="100">
        <v>37867.150000000009</v>
      </c>
      <c r="M40" s="100">
        <v>38278.5</v>
      </c>
      <c r="N40" s="100">
        <v>42089.99</v>
      </c>
      <c r="O40" s="100">
        <v>34358.04</v>
      </c>
      <c r="P40" s="100">
        <v>233090.94</v>
      </c>
      <c r="Q40" s="100">
        <v>641623.62999999989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255939.00999999998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11190726.070000004</v>
      </c>
      <c r="F41" s="135">
        <v>14348743.050000001</v>
      </c>
      <c r="G41" s="135">
        <v>16611773.330000002</v>
      </c>
      <c r="H41" s="135">
        <v>15568989.189999998</v>
      </c>
      <c r="I41" s="135">
        <v>14863946.529999999</v>
      </c>
      <c r="J41" s="135">
        <v>17629216.99000001</v>
      </c>
      <c r="K41" s="135">
        <v>16898569.779999997</v>
      </c>
      <c r="L41" s="135">
        <v>16951887.880000003</v>
      </c>
      <c r="M41" s="135">
        <v>16720216.639999997</v>
      </c>
      <c r="N41" s="135">
        <v>18344745</v>
      </c>
      <c r="O41" s="135">
        <v>18637262.640000004</v>
      </c>
      <c r="P41" s="135">
        <v>37120608.249999985</v>
      </c>
      <c r="Q41" s="135">
        <v>214886685.35000002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107111964.94000001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6185013.370000002</v>
      </c>
      <c r="F42" s="136">
        <v>7921364.7699999996</v>
      </c>
      <c r="G42" s="136">
        <v>8429188.9200000037</v>
      </c>
      <c r="H42" s="136">
        <v>8254238.3199999975</v>
      </c>
      <c r="I42" s="136">
        <v>7485900.7000000048</v>
      </c>
      <c r="J42" s="136">
        <v>9197222.6700000074</v>
      </c>
      <c r="K42" s="136">
        <v>8107680.6999999983</v>
      </c>
      <c r="L42" s="136">
        <v>8751719.2200000044</v>
      </c>
      <c r="M42" s="136">
        <v>8462135.269999994</v>
      </c>
      <c r="N42" s="136">
        <v>9963495.4399999958</v>
      </c>
      <c r="O42" s="136">
        <v>9874113.8900000043</v>
      </c>
      <c r="P42" s="136">
        <v>22946823.409999993</v>
      </c>
      <c r="Q42" s="136">
        <v>115578896.68000001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55580609.45000001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6185013.370000002</v>
      </c>
      <c r="F43" s="100">
        <v>7921364.7699999996</v>
      </c>
      <c r="G43" s="100">
        <v>8429188.9200000037</v>
      </c>
      <c r="H43" s="100">
        <v>8254238.3199999975</v>
      </c>
      <c r="I43" s="100">
        <v>7485900.7000000048</v>
      </c>
      <c r="J43" s="100">
        <v>9197222.6700000074</v>
      </c>
      <c r="K43" s="100">
        <v>8107680.6999999983</v>
      </c>
      <c r="L43" s="100">
        <v>8751719.2200000044</v>
      </c>
      <c r="M43" s="100">
        <v>8462135.269999994</v>
      </c>
      <c r="N43" s="100">
        <v>9963495.4399999958</v>
      </c>
      <c r="O43" s="100">
        <v>9874113.8900000043</v>
      </c>
      <c r="P43" s="100">
        <v>22946823.409999993</v>
      </c>
      <c r="Q43" s="100">
        <v>115578896.68000001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55580609.45000001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>
        <v>0</v>
      </c>
      <c r="M44" s="136">
        <v>0</v>
      </c>
      <c r="N44" s="136">
        <v>0</v>
      </c>
      <c r="O44" s="136">
        <v>0</v>
      </c>
      <c r="P44" s="136">
        <v>0</v>
      </c>
      <c r="Q44" s="136"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00">
        <v>0</v>
      </c>
      <c r="O45" s="100">
        <v>0</v>
      </c>
      <c r="P45" s="100">
        <v>0</v>
      </c>
      <c r="Q45" s="100"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2943595.5700000022</v>
      </c>
      <c r="F46" s="136">
        <v>3579076.970000003</v>
      </c>
      <c r="G46" s="136">
        <v>4253040.1999999993</v>
      </c>
      <c r="H46" s="136">
        <v>3946243.1899999981</v>
      </c>
      <c r="I46" s="136">
        <v>3786989.579999994</v>
      </c>
      <c r="J46" s="136">
        <v>3978415.3700000024</v>
      </c>
      <c r="K46" s="136">
        <v>4122474.6899999962</v>
      </c>
      <c r="L46" s="136">
        <v>3626415.1799999997</v>
      </c>
      <c r="M46" s="136">
        <v>4439560.0000000028</v>
      </c>
      <c r="N46" s="136">
        <v>4462395.1800000034</v>
      </c>
      <c r="O46" s="136">
        <v>4689978.6100000003</v>
      </c>
      <c r="P46" s="136">
        <v>7450631.2199999969</v>
      </c>
      <c r="Q46" s="136">
        <v>51278815.75999999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26609835.569999993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2943595.5700000022</v>
      </c>
      <c r="F47" s="100">
        <v>3579076.970000003</v>
      </c>
      <c r="G47" s="100">
        <v>4253040.1999999993</v>
      </c>
      <c r="H47" s="100">
        <v>3946243.1899999981</v>
      </c>
      <c r="I47" s="100">
        <v>3786989.579999994</v>
      </c>
      <c r="J47" s="100">
        <v>3978415.3700000024</v>
      </c>
      <c r="K47" s="100">
        <v>4122474.6899999962</v>
      </c>
      <c r="L47" s="100">
        <v>3626415.1799999997</v>
      </c>
      <c r="M47" s="100">
        <v>4439560.0000000028</v>
      </c>
      <c r="N47" s="100">
        <v>4462395.1800000034</v>
      </c>
      <c r="O47" s="100">
        <v>4689978.6100000003</v>
      </c>
      <c r="P47" s="100">
        <v>7450631.2199999969</v>
      </c>
      <c r="Q47" s="100">
        <v>51278815.75999999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26609835.569999993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732653.75999999989</v>
      </c>
      <c r="F48" s="136">
        <v>1008228.69</v>
      </c>
      <c r="G48" s="136">
        <v>1259738.49</v>
      </c>
      <c r="H48" s="136">
        <v>1032743.4799999999</v>
      </c>
      <c r="I48" s="136">
        <v>1034481.2200000001</v>
      </c>
      <c r="J48" s="136">
        <v>1370632.8299999998</v>
      </c>
      <c r="K48" s="136">
        <v>1545214.98</v>
      </c>
      <c r="L48" s="136">
        <v>1464131.9000000004</v>
      </c>
      <c r="M48" s="136">
        <v>1246024.5400000003</v>
      </c>
      <c r="N48" s="136">
        <v>1242760.29</v>
      </c>
      <c r="O48" s="136">
        <v>1226202.42</v>
      </c>
      <c r="P48" s="136">
        <v>2095666.2200000004</v>
      </c>
      <c r="Q48" s="136">
        <v>15258478.82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7983693.4499999993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732653.75999999989</v>
      </c>
      <c r="F49" s="100">
        <v>1008228.69</v>
      </c>
      <c r="G49" s="100">
        <v>1259738.49</v>
      </c>
      <c r="H49" s="100">
        <v>1032743.4799999999</v>
      </c>
      <c r="I49" s="100">
        <v>1034481.2200000001</v>
      </c>
      <c r="J49" s="100">
        <v>1370632.8299999998</v>
      </c>
      <c r="K49" s="100">
        <v>1545214.98</v>
      </c>
      <c r="L49" s="100">
        <v>1464131.9000000004</v>
      </c>
      <c r="M49" s="100">
        <v>1246024.5400000003</v>
      </c>
      <c r="N49" s="100">
        <v>1242760.29</v>
      </c>
      <c r="O49" s="100">
        <v>1226202.42</v>
      </c>
      <c r="P49" s="100">
        <v>2095666.2200000004</v>
      </c>
      <c r="Q49" s="100">
        <v>15258478.82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7983693.4499999993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>
        <v>0</v>
      </c>
      <c r="O50" s="136">
        <v>0</v>
      </c>
      <c r="P50" s="136">
        <v>0</v>
      </c>
      <c r="Q50" s="136"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0</v>
      </c>
      <c r="P51" s="100">
        <v>0</v>
      </c>
      <c r="Q51" s="100"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1329463.3699999987</v>
      </c>
      <c r="F52" s="136">
        <v>1840072.62</v>
      </c>
      <c r="G52" s="136">
        <v>2669805.7199999993</v>
      </c>
      <c r="H52" s="136">
        <v>2335764.2000000007</v>
      </c>
      <c r="I52" s="136">
        <v>2556575.0299999998</v>
      </c>
      <c r="J52" s="136">
        <v>3082946.12</v>
      </c>
      <c r="K52" s="136">
        <v>3123199.4100000006</v>
      </c>
      <c r="L52" s="136">
        <v>3109621.5799999991</v>
      </c>
      <c r="M52" s="136">
        <v>2572496.8299999991</v>
      </c>
      <c r="N52" s="136">
        <v>2676094.089999998</v>
      </c>
      <c r="O52" s="136">
        <v>2846967.7200000011</v>
      </c>
      <c r="P52" s="136">
        <v>4627487.4000000004</v>
      </c>
      <c r="Q52" s="136">
        <v>32770494.089999996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16937826.469999999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1329463.3699999987</v>
      </c>
      <c r="F53" s="100">
        <v>1840072.62</v>
      </c>
      <c r="G53" s="100">
        <v>2669805.7199999993</v>
      </c>
      <c r="H53" s="100">
        <v>2335764.2000000007</v>
      </c>
      <c r="I53" s="100">
        <v>2556575.0299999998</v>
      </c>
      <c r="J53" s="100">
        <v>3082946.12</v>
      </c>
      <c r="K53" s="100">
        <v>3123199.4100000006</v>
      </c>
      <c r="L53" s="100">
        <v>3109621.5799999991</v>
      </c>
      <c r="M53" s="100">
        <v>2572496.8299999991</v>
      </c>
      <c r="N53" s="100">
        <v>2676094.089999998</v>
      </c>
      <c r="O53" s="100">
        <v>2846967.7200000011</v>
      </c>
      <c r="P53" s="100">
        <v>4627487.4000000004</v>
      </c>
      <c r="Q53" s="100">
        <v>32770494.089999996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16937826.469999999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4571950.3600000013</v>
      </c>
      <c r="F54" s="135">
        <v>15419855.409999998</v>
      </c>
      <c r="G54" s="135">
        <v>19655142.629999999</v>
      </c>
      <c r="H54" s="135">
        <v>22079702.289999999</v>
      </c>
      <c r="I54" s="135">
        <v>17136709.530000001</v>
      </c>
      <c r="J54" s="135">
        <v>21390865.149999999</v>
      </c>
      <c r="K54" s="135">
        <v>37930579.660000004</v>
      </c>
      <c r="L54" s="135">
        <v>23583407.989999998</v>
      </c>
      <c r="M54" s="135">
        <v>28236304.070000004</v>
      </c>
      <c r="N54" s="135">
        <v>38543225.289999999</v>
      </c>
      <c r="O54" s="135">
        <v>40954779.310000002</v>
      </c>
      <c r="P54" s="135">
        <v>99065792.590000004</v>
      </c>
      <c r="Q54" s="135">
        <v>368568314.27999997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138184805.03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1304337.5900000005</v>
      </c>
      <c r="F55" s="136">
        <v>1936688.6599999988</v>
      </c>
      <c r="G55" s="136">
        <v>3297737.959999999</v>
      </c>
      <c r="H55" s="136">
        <v>2251450.9500000011</v>
      </c>
      <c r="I55" s="136">
        <v>2747805.0500000003</v>
      </c>
      <c r="J55" s="136">
        <v>3443592.4299999983</v>
      </c>
      <c r="K55" s="136">
        <v>6094710.9900000058</v>
      </c>
      <c r="L55" s="136">
        <v>2481087.3899999987</v>
      </c>
      <c r="M55" s="136">
        <v>3122606.2199999997</v>
      </c>
      <c r="N55" s="136">
        <v>5927880.8499999978</v>
      </c>
      <c r="O55" s="136">
        <v>5610187.6400000006</v>
      </c>
      <c r="P55" s="136">
        <v>18248058.680000003</v>
      </c>
      <c r="Q55" s="136">
        <v>56466144.410000011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21076323.630000003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1304337.5900000005</v>
      </c>
      <c r="F56" s="100">
        <v>1936688.6599999988</v>
      </c>
      <c r="G56" s="100">
        <v>3297737.959999999</v>
      </c>
      <c r="H56" s="100">
        <v>2251450.9500000011</v>
      </c>
      <c r="I56" s="100">
        <v>2747805.0500000003</v>
      </c>
      <c r="J56" s="100">
        <v>3443592.4299999983</v>
      </c>
      <c r="K56" s="100">
        <v>6094710.9900000058</v>
      </c>
      <c r="L56" s="100">
        <v>2481087.3899999987</v>
      </c>
      <c r="M56" s="100">
        <v>3122606.2199999997</v>
      </c>
      <c r="N56" s="100">
        <v>5927880.8499999978</v>
      </c>
      <c r="O56" s="100">
        <v>5610187.6400000006</v>
      </c>
      <c r="P56" s="100">
        <v>18248058.680000003</v>
      </c>
      <c r="Q56" s="100">
        <v>56466144.410000011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21076323.630000003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>
        <v>0</v>
      </c>
      <c r="Q57" s="100"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950768.16999999993</v>
      </c>
      <c r="F58" s="136">
        <v>1253331.5099999995</v>
      </c>
      <c r="G58" s="136">
        <v>615603.67000000004</v>
      </c>
      <c r="H58" s="136">
        <v>6830924.1699999999</v>
      </c>
      <c r="I58" s="136">
        <v>1990736.639999999</v>
      </c>
      <c r="J58" s="136">
        <v>4374229.92</v>
      </c>
      <c r="K58" s="136">
        <v>3019537.3499999987</v>
      </c>
      <c r="L58" s="136">
        <v>5730146.9799999995</v>
      </c>
      <c r="M58" s="136">
        <v>3821731.7500000005</v>
      </c>
      <c r="N58" s="136">
        <v>8101457.5199999996</v>
      </c>
      <c r="O58" s="136">
        <v>9136359.6800000016</v>
      </c>
      <c r="P58" s="136">
        <v>16027986.939999999</v>
      </c>
      <c r="Q58" s="136">
        <v>61852814.29999999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19035131.429999996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927420.27</v>
      </c>
      <c r="F59" s="100">
        <v>1230051.7499999995</v>
      </c>
      <c r="G59" s="100">
        <v>590290.71</v>
      </c>
      <c r="H59" s="100">
        <v>6787239.4099999992</v>
      </c>
      <c r="I59" s="100">
        <v>1965449.639999999</v>
      </c>
      <c r="J59" s="100">
        <v>4313122.3</v>
      </c>
      <c r="K59" s="100">
        <v>2973496.189999999</v>
      </c>
      <c r="L59" s="100">
        <v>5643866.46</v>
      </c>
      <c r="M59" s="100">
        <v>3740442.6500000004</v>
      </c>
      <c r="N59" s="100">
        <v>8000751.6799999997</v>
      </c>
      <c r="O59" s="100">
        <v>9019336.4700000025</v>
      </c>
      <c r="P59" s="100">
        <v>15110775.26</v>
      </c>
      <c r="Q59" s="100">
        <v>60302242.789999999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18787070.269999996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9970.0800000000017</v>
      </c>
      <c r="F60" s="100">
        <v>9601.7900000000009</v>
      </c>
      <c r="G60" s="100">
        <v>9761.65</v>
      </c>
      <c r="H60" s="100">
        <v>28939.319999999996</v>
      </c>
      <c r="I60" s="100">
        <v>10442.540000000001</v>
      </c>
      <c r="J60" s="100">
        <v>26911.32</v>
      </c>
      <c r="K60" s="100">
        <v>11983.130000000001</v>
      </c>
      <c r="L60" s="100">
        <v>21887.5</v>
      </c>
      <c r="M60" s="100">
        <v>22674.62</v>
      </c>
      <c r="N60" s="100">
        <v>18399.249999999996</v>
      </c>
      <c r="O60" s="100">
        <v>14893.359999999999</v>
      </c>
      <c r="P60" s="100">
        <v>107136.44</v>
      </c>
      <c r="Q60" s="100">
        <v>292601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107609.83000000002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13377.82</v>
      </c>
      <c r="F61" s="100">
        <v>13677.97</v>
      </c>
      <c r="G61" s="100">
        <v>15551.31</v>
      </c>
      <c r="H61" s="100">
        <v>14745.439999999997</v>
      </c>
      <c r="I61" s="100">
        <v>14844.46</v>
      </c>
      <c r="J61" s="100">
        <v>34196.300000000003</v>
      </c>
      <c r="K61" s="100">
        <v>34058.03</v>
      </c>
      <c r="L61" s="100">
        <v>64393.020000000004</v>
      </c>
      <c r="M61" s="100">
        <v>58614.479999999996</v>
      </c>
      <c r="N61" s="100">
        <v>82306.59</v>
      </c>
      <c r="O61" s="100">
        <v>102129.84999999999</v>
      </c>
      <c r="P61" s="100">
        <v>810075.23999999987</v>
      </c>
      <c r="Q61" s="100">
        <v>1257970.5099999998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140451.33000000002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10014.16</v>
      </c>
      <c r="F62" s="136">
        <v>15756.690000000006</v>
      </c>
      <c r="G62" s="136">
        <v>24563.950000000004</v>
      </c>
      <c r="H62" s="136">
        <v>20839.829999999998</v>
      </c>
      <c r="I62" s="136">
        <v>15823.339999999998</v>
      </c>
      <c r="J62" s="136">
        <v>21266.94</v>
      </c>
      <c r="K62" s="136">
        <v>15136.42</v>
      </c>
      <c r="L62" s="136">
        <v>24681.93</v>
      </c>
      <c r="M62" s="136">
        <v>27895.030000000006</v>
      </c>
      <c r="N62" s="136">
        <v>27826.799999999999</v>
      </c>
      <c r="O62" s="136">
        <v>14589.960000000001</v>
      </c>
      <c r="P62" s="136">
        <v>88389.779999999984</v>
      </c>
      <c r="Q62" s="136">
        <v>306784.82999999996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123401.33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>
        <v>0</v>
      </c>
      <c r="P63" s="100">
        <v>0</v>
      </c>
      <c r="Q63" s="100"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10014.16</v>
      </c>
      <c r="F64" s="100">
        <v>15756.690000000006</v>
      </c>
      <c r="G64" s="100">
        <v>24563.950000000004</v>
      </c>
      <c r="H64" s="100">
        <v>20839.829999999998</v>
      </c>
      <c r="I64" s="100">
        <v>15823.339999999998</v>
      </c>
      <c r="J64" s="100">
        <v>21266.94</v>
      </c>
      <c r="K64" s="100">
        <v>15136.42</v>
      </c>
      <c r="L64" s="100">
        <v>24681.93</v>
      </c>
      <c r="M64" s="100">
        <v>27895.030000000006</v>
      </c>
      <c r="N64" s="100">
        <v>27826.799999999999</v>
      </c>
      <c r="O64" s="100">
        <v>14589.960000000001</v>
      </c>
      <c r="P64" s="100">
        <v>88389.779999999984</v>
      </c>
      <c r="Q64" s="100">
        <v>306784.82999999996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123401.33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>
        <v>0</v>
      </c>
      <c r="P65" s="100">
        <v>0</v>
      </c>
      <c r="Q65" s="100"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>
        <v>0</v>
      </c>
      <c r="P66" s="100">
        <v>0</v>
      </c>
      <c r="Q66" s="100"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>
        <v>0</v>
      </c>
      <c r="P67" s="100">
        <v>0</v>
      </c>
      <c r="Q67" s="100"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>
        <v>0</v>
      </c>
      <c r="P68" s="100">
        <v>0</v>
      </c>
      <c r="Q68" s="100"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53265.13999999997</v>
      </c>
      <c r="F69" s="136">
        <v>72257.460000000006</v>
      </c>
      <c r="G69" s="136">
        <v>133178.70000000001</v>
      </c>
      <c r="H69" s="136">
        <v>383455.09</v>
      </c>
      <c r="I69" s="136">
        <v>262147.37000000017</v>
      </c>
      <c r="J69" s="136">
        <v>52103.92</v>
      </c>
      <c r="K69" s="136">
        <v>132888.97000000003</v>
      </c>
      <c r="L69" s="136">
        <v>262065.8</v>
      </c>
      <c r="M69" s="136">
        <v>166037.12999999995</v>
      </c>
      <c r="N69" s="136">
        <v>186088.77</v>
      </c>
      <c r="O69" s="136">
        <v>270076.32</v>
      </c>
      <c r="P69" s="136">
        <v>1588853.1999999974</v>
      </c>
      <c r="Q69" s="136">
        <v>3562417.8699999978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1089296.6500000004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>
        <v>0</v>
      </c>
      <c r="P70" s="100">
        <v>0</v>
      </c>
      <c r="Q70" s="100"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>
        <v>0</v>
      </c>
      <c r="P71" s="100">
        <v>0</v>
      </c>
      <c r="Q71" s="100"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53265.13999999997</v>
      </c>
      <c r="F72" s="100">
        <v>72257.460000000006</v>
      </c>
      <c r="G72" s="100">
        <v>133178.70000000001</v>
      </c>
      <c r="H72" s="100">
        <v>383455.09</v>
      </c>
      <c r="I72" s="100">
        <v>262147.37000000017</v>
      </c>
      <c r="J72" s="100">
        <v>52103.92</v>
      </c>
      <c r="K72" s="100">
        <v>132888.97000000003</v>
      </c>
      <c r="L72" s="100">
        <v>262065.8</v>
      </c>
      <c r="M72" s="100">
        <v>166037.12999999995</v>
      </c>
      <c r="N72" s="100">
        <v>186088.77</v>
      </c>
      <c r="O72" s="100">
        <v>270076.32</v>
      </c>
      <c r="P72" s="100">
        <v>1588853.1999999974</v>
      </c>
      <c r="Q72" s="100">
        <v>3562417.8699999978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1089296.6500000004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254822.24000000002</v>
      </c>
      <c r="F73" s="136">
        <v>8344876.2699999996</v>
      </c>
      <c r="G73" s="136">
        <v>10861807.85</v>
      </c>
      <c r="H73" s="136">
        <v>11196541.740000002</v>
      </c>
      <c r="I73" s="136">
        <v>9694562.9700000007</v>
      </c>
      <c r="J73" s="136">
        <v>9235633.0800000001</v>
      </c>
      <c r="K73" s="136">
        <v>14871965.939999998</v>
      </c>
      <c r="L73" s="136">
        <v>11899606.130000001</v>
      </c>
      <c r="M73" s="136">
        <v>15043152.400000002</v>
      </c>
      <c r="N73" s="136">
        <v>18376549.75</v>
      </c>
      <c r="O73" s="136">
        <v>21260641.969999999</v>
      </c>
      <c r="P73" s="136">
        <v>55850454.43</v>
      </c>
      <c r="Q73" s="136">
        <v>186890614.77000001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64460210.089999996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111415.52</v>
      </c>
      <c r="F74" s="100">
        <v>6761790.1799999997</v>
      </c>
      <c r="G74" s="100">
        <v>7823558.0499999989</v>
      </c>
      <c r="H74" s="100">
        <v>9555356.7100000009</v>
      </c>
      <c r="I74" s="100">
        <v>8059500.4899999993</v>
      </c>
      <c r="J74" s="100">
        <v>7628039.2400000002</v>
      </c>
      <c r="K74" s="100">
        <v>13267221.559999997</v>
      </c>
      <c r="L74" s="100">
        <v>8475548.9700000007</v>
      </c>
      <c r="M74" s="100">
        <v>12806227.960000003</v>
      </c>
      <c r="N74" s="100">
        <v>15848899.550000001</v>
      </c>
      <c r="O74" s="100">
        <v>18768231.179999996</v>
      </c>
      <c r="P74" s="100">
        <v>50197591.93</v>
      </c>
      <c r="Q74" s="100">
        <v>159303381.33999997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53206881.749999993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114037.81000000001</v>
      </c>
      <c r="F75" s="100">
        <v>147391.16000000003</v>
      </c>
      <c r="G75" s="100">
        <v>156766.45999999996</v>
      </c>
      <c r="H75" s="100">
        <v>372651.90000000014</v>
      </c>
      <c r="I75" s="100">
        <v>189762.93000000002</v>
      </c>
      <c r="J75" s="100">
        <v>185116.81999999998</v>
      </c>
      <c r="K75" s="100">
        <v>180341.79000000007</v>
      </c>
      <c r="L75" s="100">
        <v>1055433.45</v>
      </c>
      <c r="M75" s="100">
        <v>352626.37</v>
      </c>
      <c r="N75" s="100">
        <v>191142.89000000004</v>
      </c>
      <c r="O75" s="100">
        <v>315587.64</v>
      </c>
      <c r="P75" s="100">
        <v>361706.56999999995</v>
      </c>
      <c r="Q75" s="100">
        <v>3622565.7900000005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1346068.87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24166.99</v>
      </c>
      <c r="F76" s="100">
        <v>1423530.1800000002</v>
      </c>
      <c r="G76" s="100">
        <v>2780756.0100000002</v>
      </c>
      <c r="H76" s="100">
        <v>1246102.83</v>
      </c>
      <c r="I76" s="100">
        <v>1431073.9200000002</v>
      </c>
      <c r="J76" s="100">
        <v>1408396.53</v>
      </c>
      <c r="K76" s="100">
        <v>1414160.82</v>
      </c>
      <c r="L76" s="100">
        <v>2354736.4700000002</v>
      </c>
      <c r="M76" s="100">
        <v>1860168.35</v>
      </c>
      <c r="N76" s="100">
        <v>2330028.54</v>
      </c>
      <c r="O76" s="100">
        <v>2163128.44</v>
      </c>
      <c r="P76" s="100">
        <v>5091682.7200000007</v>
      </c>
      <c r="Q76" s="100">
        <v>23527931.800000004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9728187.2800000012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5201.9199999999992</v>
      </c>
      <c r="F77" s="100">
        <v>12164.75</v>
      </c>
      <c r="G77" s="100">
        <v>100727.33</v>
      </c>
      <c r="H77" s="100">
        <v>22430.300000000003</v>
      </c>
      <c r="I77" s="100">
        <v>14225.630000000001</v>
      </c>
      <c r="J77" s="100">
        <v>14080.49</v>
      </c>
      <c r="K77" s="100">
        <v>10241.77</v>
      </c>
      <c r="L77" s="100">
        <v>13887.240000000002</v>
      </c>
      <c r="M77" s="100">
        <v>24129.719999999994</v>
      </c>
      <c r="N77" s="100">
        <v>6478.77</v>
      </c>
      <c r="O77" s="100">
        <v>13694.710000000001</v>
      </c>
      <c r="P77" s="100">
        <v>199473.21</v>
      </c>
      <c r="Q77" s="100">
        <v>436735.83999999997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179072.18999999997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0</v>
      </c>
      <c r="O78" s="100">
        <v>0</v>
      </c>
      <c r="P78" s="100">
        <v>0</v>
      </c>
      <c r="Q78" s="100"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1509476.36</v>
      </c>
      <c r="F79" s="136">
        <v>1483481.97</v>
      </c>
      <c r="G79" s="136">
        <v>1696133.33</v>
      </c>
      <c r="H79" s="136">
        <v>125708.33</v>
      </c>
      <c r="I79" s="136">
        <v>1696133.33</v>
      </c>
      <c r="J79" s="136">
        <v>1696133.33</v>
      </c>
      <c r="K79" s="136">
        <v>3392266.66</v>
      </c>
      <c r="L79" s="136">
        <v>0</v>
      </c>
      <c r="M79" s="136">
        <v>3392266.66</v>
      </c>
      <c r="N79" s="136">
        <v>1696133.33</v>
      </c>
      <c r="O79" s="136">
        <v>1696133.33</v>
      </c>
      <c r="P79" s="136">
        <v>1696133.33</v>
      </c>
      <c r="Q79" s="136">
        <v>20079999.960000001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11599333.310000001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1509476.36</v>
      </c>
      <c r="F80" s="100">
        <v>1483481.97</v>
      </c>
      <c r="G80" s="100">
        <v>1696133.33</v>
      </c>
      <c r="H80" s="100">
        <v>125708.33</v>
      </c>
      <c r="I80" s="100">
        <v>1696133.33</v>
      </c>
      <c r="J80" s="100">
        <v>1696133.33</v>
      </c>
      <c r="K80" s="100">
        <v>3392266.66</v>
      </c>
      <c r="L80" s="100">
        <v>0</v>
      </c>
      <c r="M80" s="100">
        <v>3392266.66</v>
      </c>
      <c r="N80" s="100">
        <v>1696133.33</v>
      </c>
      <c r="O80" s="100">
        <v>1696133.33</v>
      </c>
      <c r="P80" s="100">
        <v>1696133.33</v>
      </c>
      <c r="Q80" s="100">
        <v>20079999.960000001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11599333.310000001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71297.790000000008</v>
      </c>
      <c r="F81" s="136">
        <v>1800122.2000000002</v>
      </c>
      <c r="G81" s="136">
        <v>2436617.4</v>
      </c>
      <c r="H81" s="136">
        <v>766244.65</v>
      </c>
      <c r="I81" s="136">
        <v>203372.57</v>
      </c>
      <c r="J81" s="136">
        <v>1884816.51</v>
      </c>
      <c r="K81" s="136">
        <v>1627460.8599999999</v>
      </c>
      <c r="L81" s="136">
        <v>2496443.9700000002</v>
      </c>
      <c r="M81" s="136">
        <v>1924954.85</v>
      </c>
      <c r="N81" s="136">
        <v>3354936.3299999996</v>
      </c>
      <c r="O81" s="136">
        <v>1897707.4900000002</v>
      </c>
      <c r="P81" s="136">
        <v>4079021.01</v>
      </c>
      <c r="Q81" s="136">
        <v>22542995.630000003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8789931.9800000004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>
        <v>0</v>
      </c>
      <c r="O82" s="100">
        <v>0</v>
      </c>
      <c r="P82" s="100">
        <v>0</v>
      </c>
      <c r="Q82" s="100"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>
        <v>0</v>
      </c>
      <c r="O83" s="100">
        <v>0</v>
      </c>
      <c r="P83" s="100">
        <v>0</v>
      </c>
      <c r="Q83" s="100"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36673.85</v>
      </c>
      <c r="F84" s="100">
        <v>1187455.7300000002</v>
      </c>
      <c r="G84" s="100">
        <v>685501.48</v>
      </c>
      <c r="H84" s="100">
        <v>621894.64</v>
      </c>
      <c r="I84" s="100">
        <v>107144.95000000003</v>
      </c>
      <c r="J84" s="100">
        <v>999348.83</v>
      </c>
      <c r="K84" s="100">
        <v>996634.39999999991</v>
      </c>
      <c r="L84" s="100">
        <v>2056016.59</v>
      </c>
      <c r="M84" s="100">
        <v>1635653.2200000002</v>
      </c>
      <c r="N84" s="100">
        <v>2513252.4299999997</v>
      </c>
      <c r="O84" s="100">
        <v>1409137.8900000001</v>
      </c>
      <c r="P84" s="100">
        <v>2818292.85</v>
      </c>
      <c r="Q84" s="100">
        <v>15067006.860000001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4634653.8800000008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34623.94</v>
      </c>
      <c r="F85" s="100">
        <v>612666.47</v>
      </c>
      <c r="G85" s="100">
        <v>1751115.92</v>
      </c>
      <c r="H85" s="100">
        <v>144350.00999999998</v>
      </c>
      <c r="I85" s="100">
        <v>96227.62</v>
      </c>
      <c r="J85" s="100">
        <v>885467.68</v>
      </c>
      <c r="K85" s="100">
        <v>630826.46</v>
      </c>
      <c r="L85" s="100">
        <v>440427.37999999995</v>
      </c>
      <c r="M85" s="100">
        <v>289301.63</v>
      </c>
      <c r="N85" s="100">
        <v>841683.9</v>
      </c>
      <c r="O85" s="100">
        <v>488569.59999999998</v>
      </c>
      <c r="P85" s="100">
        <v>1260728.1599999999</v>
      </c>
      <c r="Q85" s="100">
        <v>7475988.7700000005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4155278.1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408406.05</v>
      </c>
      <c r="F86" s="136">
        <v>498299.44</v>
      </c>
      <c r="G86" s="136">
        <v>571365.15</v>
      </c>
      <c r="H86" s="136">
        <v>488847.5</v>
      </c>
      <c r="I86" s="136">
        <v>507448.52</v>
      </c>
      <c r="J86" s="136">
        <v>640725.4600000002</v>
      </c>
      <c r="K86" s="136">
        <v>638398.82000000007</v>
      </c>
      <c r="L86" s="136">
        <v>529198.94000000006</v>
      </c>
      <c r="M86" s="136">
        <v>567781.3899999999</v>
      </c>
      <c r="N86" s="136">
        <v>580687.41999999993</v>
      </c>
      <c r="O86" s="136">
        <v>668845.7799999998</v>
      </c>
      <c r="P86" s="136">
        <v>1086972.5999999999</v>
      </c>
      <c r="Q86" s="136">
        <v>7186977.0700000003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3753490.9400000004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100">
        <v>0</v>
      </c>
      <c r="O87" s="100">
        <v>0</v>
      </c>
      <c r="P87" s="100">
        <v>0</v>
      </c>
      <c r="Q87" s="100"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382961.19</v>
      </c>
      <c r="F88" s="100">
        <v>464277.87</v>
      </c>
      <c r="G88" s="100">
        <v>517700.41</v>
      </c>
      <c r="H88" s="100">
        <v>453003</v>
      </c>
      <c r="I88" s="100">
        <v>469288</v>
      </c>
      <c r="J88" s="100">
        <v>571867.90000000014</v>
      </c>
      <c r="K88" s="100">
        <v>573532.88</v>
      </c>
      <c r="L88" s="100">
        <v>494023.68000000011</v>
      </c>
      <c r="M88" s="100">
        <v>520988.39999999997</v>
      </c>
      <c r="N88" s="100">
        <v>529480.5199999999</v>
      </c>
      <c r="O88" s="100">
        <v>631395.51999999979</v>
      </c>
      <c r="P88" s="100">
        <v>1012267.7099999998</v>
      </c>
      <c r="Q88" s="100">
        <v>6620787.0799999991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3432631.25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0</v>
      </c>
      <c r="O89" s="100">
        <v>0</v>
      </c>
      <c r="P89" s="100">
        <v>0</v>
      </c>
      <c r="Q89" s="100"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>
        <v>0</v>
      </c>
      <c r="O90" s="100">
        <v>0</v>
      </c>
      <c r="P90" s="100">
        <v>0</v>
      </c>
      <c r="Q90" s="100"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>
        <v>0</v>
      </c>
      <c r="O91" s="100">
        <v>0</v>
      </c>
      <c r="P91" s="100">
        <v>0</v>
      </c>
      <c r="Q91" s="100"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100">
        <v>0</v>
      </c>
      <c r="O92" s="100">
        <v>0</v>
      </c>
      <c r="P92" s="100">
        <v>0</v>
      </c>
      <c r="Q92" s="100"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25444.860000000008</v>
      </c>
      <c r="F93" s="100">
        <v>34021.57</v>
      </c>
      <c r="G93" s="100">
        <v>53664.740000000005</v>
      </c>
      <c r="H93" s="100">
        <v>35844.5</v>
      </c>
      <c r="I93" s="100">
        <v>38160.520000000011</v>
      </c>
      <c r="J93" s="100">
        <v>68857.560000000012</v>
      </c>
      <c r="K93" s="100">
        <v>64865.94</v>
      </c>
      <c r="L93" s="100">
        <v>35175.259999999995</v>
      </c>
      <c r="M93" s="100">
        <v>46792.989999999991</v>
      </c>
      <c r="N93" s="100">
        <v>51206.899999999994</v>
      </c>
      <c r="O93" s="100">
        <v>37450.259999999987</v>
      </c>
      <c r="P93" s="100">
        <v>74704.89</v>
      </c>
      <c r="Q93" s="100">
        <v>566189.99000000011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320859.69000000006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9562.86</v>
      </c>
      <c r="F94" s="136">
        <v>15041.21</v>
      </c>
      <c r="G94" s="136">
        <v>18134.62</v>
      </c>
      <c r="H94" s="136">
        <v>15690.029999999997</v>
      </c>
      <c r="I94" s="136">
        <v>18679.740000000005</v>
      </c>
      <c r="J94" s="136">
        <v>42363.55999999999</v>
      </c>
      <c r="K94" s="136">
        <v>8138213.6499999994</v>
      </c>
      <c r="L94" s="136">
        <v>160176.85000000003</v>
      </c>
      <c r="M94" s="136">
        <v>169878.64000000007</v>
      </c>
      <c r="N94" s="136">
        <v>291664.52</v>
      </c>
      <c r="O94" s="136">
        <v>400237.13999999996</v>
      </c>
      <c r="P94" s="136">
        <v>399922.62000000005</v>
      </c>
      <c r="Q94" s="136">
        <v>9679565.4399999995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8257685.669999999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9562.86</v>
      </c>
      <c r="F95" s="100">
        <v>15041.21</v>
      </c>
      <c r="G95" s="100">
        <v>18134.62</v>
      </c>
      <c r="H95" s="100">
        <v>15690.029999999997</v>
      </c>
      <c r="I95" s="100">
        <v>18679.740000000005</v>
      </c>
      <c r="J95" s="100">
        <v>42363.55999999999</v>
      </c>
      <c r="K95" s="100">
        <v>8138213.6499999994</v>
      </c>
      <c r="L95" s="100">
        <v>160176.85000000003</v>
      </c>
      <c r="M95" s="100">
        <v>169878.64000000007</v>
      </c>
      <c r="N95" s="100">
        <v>291664.52</v>
      </c>
      <c r="O95" s="100">
        <v>400237.13999999996</v>
      </c>
      <c r="P95" s="100">
        <v>399922.62000000005</v>
      </c>
      <c r="Q95" s="100">
        <v>9679565.4399999995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8257685.669999999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98414.700000000012</v>
      </c>
      <c r="F96" s="135">
        <v>797938.85</v>
      </c>
      <c r="G96" s="135">
        <v>1862092.1300000001</v>
      </c>
      <c r="H96" s="135">
        <v>416184.02</v>
      </c>
      <c r="I96" s="135">
        <v>1611063.4</v>
      </c>
      <c r="J96" s="135">
        <v>1875818.02</v>
      </c>
      <c r="K96" s="135">
        <v>3271892.5</v>
      </c>
      <c r="L96" s="135">
        <v>1670351.3499999996</v>
      </c>
      <c r="M96" s="135">
        <v>1622131.3499999999</v>
      </c>
      <c r="N96" s="135">
        <v>1605423.79</v>
      </c>
      <c r="O96" s="135">
        <v>1675035.9200000004</v>
      </c>
      <c r="P96" s="135">
        <v>5308934.24</v>
      </c>
      <c r="Q96" s="135">
        <v>21815280.27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9933403.6199999992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>
        <v>0</v>
      </c>
      <c r="N97" s="136">
        <v>0</v>
      </c>
      <c r="O97" s="136">
        <v>0</v>
      </c>
      <c r="P97" s="136">
        <v>0</v>
      </c>
      <c r="Q97" s="136"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>
        <v>0</v>
      </c>
      <c r="O98" s="100">
        <v>0</v>
      </c>
      <c r="P98" s="100">
        <v>0</v>
      </c>
      <c r="Q98" s="100"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>
        <v>0</v>
      </c>
      <c r="M99" s="136">
        <v>0</v>
      </c>
      <c r="N99" s="136">
        <v>0</v>
      </c>
      <c r="O99" s="136">
        <v>0</v>
      </c>
      <c r="P99" s="136">
        <v>0</v>
      </c>
      <c r="Q99" s="136"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100">
        <v>0</v>
      </c>
      <c r="O100" s="100">
        <v>0</v>
      </c>
      <c r="P100" s="100">
        <v>0</v>
      </c>
      <c r="Q100" s="100"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6">
        <v>0</v>
      </c>
      <c r="O101" s="136">
        <v>0</v>
      </c>
      <c r="P101" s="136">
        <v>0</v>
      </c>
      <c r="Q101" s="136"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>
        <v>0</v>
      </c>
      <c r="O102" s="100">
        <v>0</v>
      </c>
      <c r="P102" s="100">
        <v>0</v>
      </c>
      <c r="Q102" s="100"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>
        <v>0</v>
      </c>
      <c r="M103" s="136">
        <v>0</v>
      </c>
      <c r="N103" s="136">
        <v>0</v>
      </c>
      <c r="O103" s="136">
        <v>0</v>
      </c>
      <c r="P103" s="136">
        <v>0</v>
      </c>
      <c r="Q103" s="136"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100">
        <v>0</v>
      </c>
      <c r="O104" s="100">
        <v>0</v>
      </c>
      <c r="P104" s="100">
        <v>0</v>
      </c>
      <c r="Q104" s="100"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>
        <v>0</v>
      </c>
      <c r="N105" s="136">
        <v>0</v>
      </c>
      <c r="O105" s="136">
        <v>0</v>
      </c>
      <c r="P105" s="136">
        <v>0</v>
      </c>
      <c r="Q105" s="136"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100">
        <v>0</v>
      </c>
      <c r="O106" s="100">
        <v>0</v>
      </c>
      <c r="P106" s="100">
        <v>0</v>
      </c>
      <c r="Q106" s="100"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98414.700000000012</v>
      </c>
      <c r="F107" s="136">
        <v>797938.85</v>
      </c>
      <c r="G107" s="136">
        <v>1862092.1300000001</v>
      </c>
      <c r="H107" s="136">
        <v>416184.02</v>
      </c>
      <c r="I107" s="136">
        <v>1611063.4</v>
      </c>
      <c r="J107" s="136">
        <v>1875818.02</v>
      </c>
      <c r="K107" s="136">
        <v>3271892.5</v>
      </c>
      <c r="L107" s="136">
        <v>1670351.3499999996</v>
      </c>
      <c r="M107" s="136">
        <v>1622131.3499999999</v>
      </c>
      <c r="N107" s="136">
        <v>1605423.79</v>
      </c>
      <c r="O107" s="136">
        <v>1675035.9200000004</v>
      </c>
      <c r="P107" s="136">
        <v>5308934.24</v>
      </c>
      <c r="Q107" s="136">
        <v>21815280.27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9933403.6199999992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98414.700000000012</v>
      </c>
      <c r="F108" s="100">
        <v>797938.85</v>
      </c>
      <c r="G108" s="100">
        <v>1862092.1300000001</v>
      </c>
      <c r="H108" s="100">
        <v>416184.02</v>
      </c>
      <c r="I108" s="100">
        <v>1611063.4</v>
      </c>
      <c r="J108" s="100">
        <v>1875818.02</v>
      </c>
      <c r="K108" s="100">
        <v>3271892.5</v>
      </c>
      <c r="L108" s="100">
        <v>1670351.3499999996</v>
      </c>
      <c r="M108" s="100">
        <v>1622131.3499999999</v>
      </c>
      <c r="N108" s="100">
        <v>1605423.79</v>
      </c>
      <c r="O108" s="100">
        <v>1675035.9200000004</v>
      </c>
      <c r="P108" s="100">
        <v>5308934.24</v>
      </c>
      <c r="Q108" s="100">
        <v>21815280.27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9933403.6199999992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266807.01000000007</v>
      </c>
      <c r="F109" s="135">
        <v>390982.63000000012</v>
      </c>
      <c r="G109" s="135">
        <v>722765.11999999988</v>
      </c>
      <c r="H109" s="135">
        <v>574967.47000000009</v>
      </c>
      <c r="I109" s="135">
        <v>493709.73000000004</v>
      </c>
      <c r="J109" s="135">
        <v>337242.82000000007</v>
      </c>
      <c r="K109" s="135">
        <v>480894.96999999986</v>
      </c>
      <c r="L109" s="135">
        <v>572140.65000000026</v>
      </c>
      <c r="M109" s="135">
        <v>486214.03999999986</v>
      </c>
      <c r="N109" s="135">
        <v>484994.21000000008</v>
      </c>
      <c r="O109" s="135">
        <v>524868.49999999977</v>
      </c>
      <c r="P109" s="135">
        <v>1576328.4700000002</v>
      </c>
      <c r="Q109" s="135">
        <v>6911915.620000001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3267369.75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>
        <v>0</v>
      </c>
      <c r="M110" s="136">
        <v>0</v>
      </c>
      <c r="N110" s="136">
        <v>0</v>
      </c>
      <c r="O110" s="136">
        <v>0</v>
      </c>
      <c r="P110" s="136">
        <v>0</v>
      </c>
      <c r="Q110" s="136"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>
        <v>0</v>
      </c>
      <c r="O111" s="100">
        <v>0</v>
      </c>
      <c r="P111" s="100">
        <v>0</v>
      </c>
      <c r="Q111" s="100"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>
        <v>0</v>
      </c>
      <c r="M112" s="136">
        <v>0</v>
      </c>
      <c r="N112" s="136">
        <v>0</v>
      </c>
      <c r="O112" s="136">
        <v>0</v>
      </c>
      <c r="P112" s="136">
        <v>0</v>
      </c>
      <c r="Q112" s="136"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>
        <v>0</v>
      </c>
      <c r="O113" s="100">
        <v>0</v>
      </c>
      <c r="P113" s="100">
        <v>0</v>
      </c>
      <c r="Q113" s="100"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>
        <v>0</v>
      </c>
      <c r="M114" s="136">
        <v>0</v>
      </c>
      <c r="N114" s="136">
        <v>0</v>
      </c>
      <c r="O114" s="136">
        <v>0</v>
      </c>
      <c r="P114" s="136">
        <v>0</v>
      </c>
      <c r="Q114" s="136"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>
        <v>0</v>
      </c>
      <c r="N115" s="100">
        <v>0</v>
      </c>
      <c r="O115" s="100">
        <v>0</v>
      </c>
      <c r="P115" s="100">
        <v>0</v>
      </c>
      <c r="Q115" s="100"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>
        <v>0</v>
      </c>
      <c r="M116" s="136">
        <v>0</v>
      </c>
      <c r="N116" s="136">
        <v>0</v>
      </c>
      <c r="O116" s="136">
        <v>0</v>
      </c>
      <c r="P116" s="136">
        <v>0</v>
      </c>
      <c r="Q116" s="136"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>
        <v>0</v>
      </c>
      <c r="N117" s="100">
        <v>0</v>
      </c>
      <c r="O117" s="100">
        <v>0</v>
      </c>
      <c r="P117" s="100">
        <v>0</v>
      </c>
      <c r="Q117" s="100"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>
        <v>0</v>
      </c>
      <c r="M118" s="136">
        <v>0</v>
      </c>
      <c r="N118" s="136">
        <v>0</v>
      </c>
      <c r="O118" s="136">
        <v>0</v>
      </c>
      <c r="P118" s="136">
        <v>0</v>
      </c>
      <c r="Q118" s="136"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>
        <v>0</v>
      </c>
      <c r="N119" s="100">
        <v>0</v>
      </c>
      <c r="O119" s="100">
        <v>0</v>
      </c>
      <c r="P119" s="100">
        <v>0</v>
      </c>
      <c r="Q119" s="100"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266807.01000000007</v>
      </c>
      <c r="F120" s="136">
        <v>390982.63000000012</v>
      </c>
      <c r="G120" s="136">
        <v>722765.11999999988</v>
      </c>
      <c r="H120" s="136">
        <v>574967.47000000009</v>
      </c>
      <c r="I120" s="136">
        <v>493709.73000000004</v>
      </c>
      <c r="J120" s="136">
        <v>337242.82000000007</v>
      </c>
      <c r="K120" s="136">
        <v>480894.96999999986</v>
      </c>
      <c r="L120" s="136">
        <v>572140.65000000026</v>
      </c>
      <c r="M120" s="136">
        <v>486214.03999999986</v>
      </c>
      <c r="N120" s="136">
        <v>484994.21000000008</v>
      </c>
      <c r="O120" s="136">
        <v>524868.49999999977</v>
      </c>
      <c r="P120" s="136">
        <v>1576328.4700000002</v>
      </c>
      <c r="Q120" s="136">
        <v>6911915.620000001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3267369.75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266807.01000000007</v>
      </c>
      <c r="F121" s="100">
        <v>390982.63000000012</v>
      </c>
      <c r="G121" s="100">
        <v>722765.11999999988</v>
      </c>
      <c r="H121" s="100">
        <v>574967.47000000009</v>
      </c>
      <c r="I121" s="100">
        <v>493709.73000000004</v>
      </c>
      <c r="J121" s="100">
        <v>337242.82000000007</v>
      </c>
      <c r="K121" s="100">
        <v>480894.96999999986</v>
      </c>
      <c r="L121" s="100">
        <v>572140.65000000026</v>
      </c>
      <c r="M121" s="100">
        <v>486214.03999999986</v>
      </c>
      <c r="N121" s="100">
        <v>484994.21000000008</v>
      </c>
      <c r="O121" s="100">
        <v>524868.49999999977</v>
      </c>
      <c r="P121" s="100">
        <v>1576328.4700000002</v>
      </c>
      <c r="Q121" s="100">
        <v>6911915.620000001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3267369.75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14641464.190000001</v>
      </c>
      <c r="F122" s="135">
        <v>37430094.980000004</v>
      </c>
      <c r="G122" s="135">
        <v>47344929.430000007</v>
      </c>
      <c r="H122" s="135">
        <v>36272989.619999997</v>
      </c>
      <c r="I122" s="135">
        <v>48121968.259999983</v>
      </c>
      <c r="J122" s="135">
        <v>40732978.349999994</v>
      </c>
      <c r="K122" s="135">
        <v>27174312.029999997</v>
      </c>
      <c r="L122" s="135">
        <v>39897898.279999994</v>
      </c>
      <c r="M122" s="135">
        <v>46508698.219999991</v>
      </c>
      <c r="N122" s="135">
        <v>40353405.469999991</v>
      </c>
      <c r="O122" s="135">
        <v>39852193.56000001</v>
      </c>
      <c r="P122" s="135">
        <v>66944320.819999993</v>
      </c>
      <c r="Q122" s="135">
        <v>485275253.20999992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251718736.85999998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>
        <v>0</v>
      </c>
      <c r="N123" s="136">
        <v>0</v>
      </c>
      <c r="O123" s="136">
        <v>0</v>
      </c>
      <c r="P123" s="136">
        <v>0</v>
      </c>
      <c r="Q123" s="136"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>
        <v>0</v>
      </c>
      <c r="N124" s="100">
        <v>0</v>
      </c>
      <c r="O124" s="100">
        <v>0</v>
      </c>
      <c r="P124" s="100">
        <v>0</v>
      </c>
      <c r="Q124" s="100"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0">
        <v>0</v>
      </c>
      <c r="N125" s="100">
        <v>0</v>
      </c>
      <c r="O125" s="100">
        <v>0</v>
      </c>
      <c r="P125" s="100">
        <v>0</v>
      </c>
      <c r="Q125" s="100"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>
        <v>0</v>
      </c>
      <c r="O126" s="100">
        <v>0</v>
      </c>
      <c r="P126" s="100">
        <v>0</v>
      </c>
      <c r="Q126" s="100"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>
        <v>0</v>
      </c>
      <c r="M127" s="136">
        <v>0</v>
      </c>
      <c r="N127" s="136">
        <v>0</v>
      </c>
      <c r="O127" s="136">
        <v>0</v>
      </c>
      <c r="P127" s="136">
        <v>0</v>
      </c>
      <c r="Q127" s="136"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>
        <v>0</v>
      </c>
      <c r="N128" s="100">
        <v>0</v>
      </c>
      <c r="O128" s="100">
        <v>0</v>
      </c>
      <c r="P128" s="100">
        <v>0</v>
      </c>
      <c r="Q128" s="100"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  <c r="M129" s="100">
        <v>0</v>
      </c>
      <c r="N129" s="100">
        <v>0</v>
      </c>
      <c r="O129" s="100">
        <v>0</v>
      </c>
      <c r="P129" s="100">
        <v>0</v>
      </c>
      <c r="Q129" s="100"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  <c r="M130" s="100">
        <v>0</v>
      </c>
      <c r="N130" s="100">
        <v>0</v>
      </c>
      <c r="O130" s="100">
        <v>0</v>
      </c>
      <c r="P130" s="100">
        <v>0</v>
      </c>
      <c r="Q130" s="100"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  <c r="M131" s="100">
        <v>0</v>
      </c>
      <c r="N131" s="100">
        <v>0</v>
      </c>
      <c r="O131" s="100">
        <v>0</v>
      </c>
      <c r="P131" s="100">
        <v>0</v>
      </c>
      <c r="Q131" s="100"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>
        <v>0</v>
      </c>
      <c r="M132" s="136">
        <v>0</v>
      </c>
      <c r="N132" s="136">
        <v>0</v>
      </c>
      <c r="O132" s="136">
        <v>0</v>
      </c>
      <c r="P132" s="136">
        <v>0</v>
      </c>
      <c r="Q132" s="136"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>
        <v>0</v>
      </c>
      <c r="N133" s="100">
        <v>0</v>
      </c>
      <c r="O133" s="100">
        <v>0</v>
      </c>
      <c r="P133" s="100">
        <v>0</v>
      </c>
      <c r="Q133" s="100"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  <c r="M134" s="100">
        <v>0</v>
      </c>
      <c r="N134" s="100">
        <v>0</v>
      </c>
      <c r="O134" s="100">
        <v>0</v>
      </c>
      <c r="P134" s="100">
        <v>0</v>
      </c>
      <c r="Q134" s="100"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>
        <v>0</v>
      </c>
      <c r="O135" s="100">
        <v>0</v>
      </c>
      <c r="P135" s="100">
        <v>0</v>
      </c>
      <c r="Q135" s="100"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>
        <v>0</v>
      </c>
      <c r="N136" s="100">
        <v>0</v>
      </c>
      <c r="O136" s="100">
        <v>0</v>
      </c>
      <c r="P136" s="100">
        <v>0</v>
      </c>
      <c r="Q136" s="100"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14119694.740000002</v>
      </c>
      <c r="F137" s="136">
        <v>36320706.410000004</v>
      </c>
      <c r="G137" s="136">
        <v>45410205.510000005</v>
      </c>
      <c r="H137" s="136">
        <v>35248622.339999996</v>
      </c>
      <c r="I137" s="136">
        <v>47486727.289999984</v>
      </c>
      <c r="J137" s="136">
        <v>39194857.449999996</v>
      </c>
      <c r="K137" s="136">
        <v>25710350</v>
      </c>
      <c r="L137" s="136">
        <v>37949159.379999995</v>
      </c>
      <c r="M137" s="136">
        <v>40758309.339999996</v>
      </c>
      <c r="N137" s="136">
        <v>39313693.819999993</v>
      </c>
      <c r="O137" s="136">
        <v>38604486.250000007</v>
      </c>
      <c r="P137" s="136">
        <v>57043174.069999993</v>
      </c>
      <c r="Q137" s="136">
        <v>457159986.59999996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243491163.73999998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14119694.740000002</v>
      </c>
      <c r="F138" s="100">
        <v>36320706.410000004</v>
      </c>
      <c r="G138" s="100">
        <v>45410205.510000005</v>
      </c>
      <c r="H138" s="100">
        <v>35248622.339999996</v>
      </c>
      <c r="I138" s="100">
        <v>47486727.289999984</v>
      </c>
      <c r="J138" s="100">
        <v>39194857.449999996</v>
      </c>
      <c r="K138" s="100">
        <v>25710350</v>
      </c>
      <c r="L138" s="100">
        <v>37949159.379999995</v>
      </c>
      <c r="M138" s="100">
        <v>40758309.339999996</v>
      </c>
      <c r="N138" s="100">
        <v>39313693.819999993</v>
      </c>
      <c r="O138" s="100">
        <v>38604486.250000007</v>
      </c>
      <c r="P138" s="100">
        <v>57043174.069999993</v>
      </c>
      <c r="Q138" s="100">
        <v>457159986.59999996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243491163.73999998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151436.94</v>
      </c>
      <c r="F139" s="136">
        <v>746795.01</v>
      </c>
      <c r="G139" s="136">
        <v>1157981.6400000001</v>
      </c>
      <c r="H139" s="136">
        <v>510048.99</v>
      </c>
      <c r="I139" s="136">
        <v>227102.25000000003</v>
      </c>
      <c r="J139" s="136">
        <v>597279.78</v>
      </c>
      <c r="K139" s="136">
        <v>555289.64999999991</v>
      </c>
      <c r="L139" s="136">
        <v>1589980.82</v>
      </c>
      <c r="M139" s="136">
        <v>1349891.19</v>
      </c>
      <c r="N139" s="136">
        <v>469194.99999999994</v>
      </c>
      <c r="O139" s="136">
        <v>371350.75</v>
      </c>
      <c r="P139" s="136">
        <v>7922773.5399999991</v>
      </c>
      <c r="Q139" s="136">
        <v>15649125.559999999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3945934.2600000002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151436.94</v>
      </c>
      <c r="F140" s="100">
        <v>746795.01</v>
      </c>
      <c r="G140" s="100">
        <v>1157981.6400000001</v>
      </c>
      <c r="H140" s="100">
        <v>510048.99</v>
      </c>
      <c r="I140" s="100">
        <v>227102.25000000003</v>
      </c>
      <c r="J140" s="100">
        <v>597279.78</v>
      </c>
      <c r="K140" s="100">
        <v>555289.64999999991</v>
      </c>
      <c r="L140" s="100">
        <v>1589980.82</v>
      </c>
      <c r="M140" s="100">
        <v>1349891.19</v>
      </c>
      <c r="N140" s="100">
        <v>469194.99999999994</v>
      </c>
      <c r="O140" s="100">
        <v>371350.75</v>
      </c>
      <c r="P140" s="100">
        <v>7922773.5399999991</v>
      </c>
      <c r="Q140" s="100">
        <v>15649125.559999999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3945934.2600000002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370332.51000000007</v>
      </c>
      <c r="F141" s="136">
        <v>362593.56</v>
      </c>
      <c r="G141" s="136">
        <v>776742.28</v>
      </c>
      <c r="H141" s="136">
        <v>514318.29</v>
      </c>
      <c r="I141" s="136">
        <v>408138.71999999991</v>
      </c>
      <c r="J141" s="136">
        <v>940841.12</v>
      </c>
      <c r="K141" s="136">
        <v>908672.38000000012</v>
      </c>
      <c r="L141" s="136">
        <v>358758.07999999996</v>
      </c>
      <c r="M141" s="136">
        <v>4400497.6900000004</v>
      </c>
      <c r="N141" s="136">
        <v>570516.65</v>
      </c>
      <c r="O141" s="136">
        <v>876356.56</v>
      </c>
      <c r="P141" s="136">
        <v>1978373.21</v>
      </c>
      <c r="Q141" s="136">
        <v>12466141.050000001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4281638.8600000003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370332.51000000007</v>
      </c>
      <c r="F142" s="100">
        <v>362593.56</v>
      </c>
      <c r="G142" s="100">
        <v>776742.28</v>
      </c>
      <c r="H142" s="100">
        <v>514318.29</v>
      </c>
      <c r="I142" s="100">
        <v>408138.71999999991</v>
      </c>
      <c r="J142" s="100">
        <v>940841.12</v>
      </c>
      <c r="K142" s="100">
        <v>908672.38000000012</v>
      </c>
      <c r="L142" s="100">
        <v>358758.07999999996</v>
      </c>
      <c r="M142" s="100">
        <v>4400497.6900000004</v>
      </c>
      <c r="N142" s="100">
        <v>570516.65</v>
      </c>
      <c r="O142" s="100">
        <v>876356.56</v>
      </c>
      <c r="P142" s="100">
        <v>1978373.21</v>
      </c>
      <c r="Q142" s="100">
        <v>12466141.050000001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4281638.8600000003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983862.12000000011</v>
      </c>
      <c r="F143" s="135">
        <v>1974882.2099999995</v>
      </c>
      <c r="G143" s="135">
        <v>5551444.46</v>
      </c>
      <c r="H143" s="135">
        <v>3856774.1900000009</v>
      </c>
      <c r="I143" s="135">
        <v>1947746.0999999992</v>
      </c>
      <c r="J143" s="135">
        <v>3359981.8000000007</v>
      </c>
      <c r="K143" s="135">
        <v>7798399.1300000008</v>
      </c>
      <c r="L143" s="135">
        <v>2941379.2499999995</v>
      </c>
      <c r="M143" s="135">
        <v>2947521.6700000009</v>
      </c>
      <c r="N143" s="135">
        <v>3561538.66</v>
      </c>
      <c r="O143" s="135">
        <v>6003882.4400000013</v>
      </c>
      <c r="P143" s="135">
        <v>14820479.129999999</v>
      </c>
      <c r="Q143" s="135">
        <v>55747891.159999996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25473090.010000005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40815.56</v>
      </c>
      <c r="F144" s="136">
        <v>60680.830000000009</v>
      </c>
      <c r="G144" s="136">
        <v>3743562.2</v>
      </c>
      <c r="H144" s="136">
        <v>1404334.25</v>
      </c>
      <c r="I144" s="136">
        <v>248494.27000000002</v>
      </c>
      <c r="J144" s="136">
        <v>367149.33999999997</v>
      </c>
      <c r="K144" s="136">
        <v>3612125.62</v>
      </c>
      <c r="L144" s="136">
        <v>468285.94</v>
      </c>
      <c r="M144" s="136">
        <v>332579.37000000005</v>
      </c>
      <c r="N144" s="136">
        <v>663966.22</v>
      </c>
      <c r="O144" s="136">
        <v>314037.54000000062</v>
      </c>
      <c r="P144" s="136">
        <v>1540758.5900000008</v>
      </c>
      <c r="Q144" s="136">
        <v>12796789.73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9477162.0700000003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40815.56</v>
      </c>
      <c r="F145" s="100">
        <v>60680.830000000009</v>
      </c>
      <c r="G145" s="100">
        <v>3743562.2</v>
      </c>
      <c r="H145" s="100">
        <v>1404334.25</v>
      </c>
      <c r="I145" s="100">
        <v>248494.27000000002</v>
      </c>
      <c r="J145" s="100">
        <v>367149.33999999997</v>
      </c>
      <c r="K145" s="100">
        <v>3612125.62</v>
      </c>
      <c r="L145" s="100">
        <v>468285.94</v>
      </c>
      <c r="M145" s="100">
        <v>332579.37000000005</v>
      </c>
      <c r="N145" s="100">
        <v>663966.22</v>
      </c>
      <c r="O145" s="100">
        <v>314037.54000000062</v>
      </c>
      <c r="P145" s="100">
        <v>1540758.5900000008</v>
      </c>
      <c r="Q145" s="100">
        <v>12796789.73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9477162.0700000003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779478.57000000018</v>
      </c>
      <c r="F146" s="136">
        <v>1059665.4699999995</v>
      </c>
      <c r="G146" s="136">
        <v>1235446.76</v>
      </c>
      <c r="H146" s="136">
        <v>1687711.280000001</v>
      </c>
      <c r="I146" s="136">
        <v>1227968.5499999991</v>
      </c>
      <c r="J146" s="136">
        <v>1774197.2400000005</v>
      </c>
      <c r="K146" s="136">
        <v>2823071.1100000008</v>
      </c>
      <c r="L146" s="136">
        <v>1592536.8399999994</v>
      </c>
      <c r="M146" s="136">
        <v>1555462.7000000004</v>
      </c>
      <c r="N146" s="136">
        <v>1664072.9400000004</v>
      </c>
      <c r="O146" s="136">
        <v>2488629.9100000006</v>
      </c>
      <c r="P146" s="136">
        <v>4731175.7299999995</v>
      </c>
      <c r="Q146" s="136">
        <v>22619417.100000001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10587538.98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779478.57000000018</v>
      </c>
      <c r="F147" s="100">
        <v>1059665.4699999995</v>
      </c>
      <c r="G147" s="100">
        <v>1235446.76</v>
      </c>
      <c r="H147" s="100">
        <v>1687711.280000001</v>
      </c>
      <c r="I147" s="100">
        <v>1227968.5499999991</v>
      </c>
      <c r="J147" s="100">
        <v>1774197.2400000005</v>
      </c>
      <c r="K147" s="100">
        <v>2823071.1100000008</v>
      </c>
      <c r="L147" s="100">
        <v>1592536.8399999994</v>
      </c>
      <c r="M147" s="100">
        <v>1555462.7000000004</v>
      </c>
      <c r="N147" s="100">
        <v>1664072.9400000004</v>
      </c>
      <c r="O147" s="100">
        <v>2488629.9100000006</v>
      </c>
      <c r="P147" s="100">
        <v>4731175.7299999995</v>
      </c>
      <c r="Q147" s="100">
        <v>22619417.100000001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10587538.98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>
        <v>0</v>
      </c>
      <c r="N148" s="136">
        <v>0</v>
      </c>
      <c r="O148" s="136">
        <v>0</v>
      </c>
      <c r="P148" s="136">
        <v>0</v>
      </c>
      <c r="Q148" s="136"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  <c r="M149" s="100">
        <v>0</v>
      </c>
      <c r="N149" s="100">
        <v>0</v>
      </c>
      <c r="O149" s="100">
        <v>0</v>
      </c>
      <c r="P149" s="100">
        <v>0</v>
      </c>
      <c r="Q149" s="100"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>
        <v>0</v>
      </c>
      <c r="M150" s="136">
        <v>0</v>
      </c>
      <c r="N150" s="136">
        <v>0</v>
      </c>
      <c r="O150" s="136">
        <v>0</v>
      </c>
      <c r="P150" s="136">
        <v>0</v>
      </c>
      <c r="Q150" s="136"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  <c r="M151" s="100">
        <v>0</v>
      </c>
      <c r="N151" s="100">
        <v>0</v>
      </c>
      <c r="O151" s="100">
        <v>0</v>
      </c>
      <c r="P151" s="100">
        <v>0</v>
      </c>
      <c r="Q151" s="100"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984.97</v>
      </c>
      <c r="F152" s="136">
        <v>567.46</v>
      </c>
      <c r="G152" s="136">
        <v>1552.43</v>
      </c>
      <c r="H152" s="136">
        <v>1984.25</v>
      </c>
      <c r="I152" s="136">
        <v>448.26</v>
      </c>
      <c r="J152" s="136">
        <v>2299.4799999999996</v>
      </c>
      <c r="K152" s="136">
        <v>53917.86</v>
      </c>
      <c r="L152" s="136">
        <v>65240.89</v>
      </c>
      <c r="M152" s="136">
        <v>91015.85</v>
      </c>
      <c r="N152" s="136">
        <v>46310.53</v>
      </c>
      <c r="O152" s="136">
        <v>556066.05000000005</v>
      </c>
      <c r="P152" s="136">
        <v>459476.42</v>
      </c>
      <c r="Q152" s="136">
        <v>1279864.45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61754.71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984.97</v>
      </c>
      <c r="F153" s="100">
        <v>567.46</v>
      </c>
      <c r="G153" s="100">
        <v>1552.43</v>
      </c>
      <c r="H153" s="100">
        <v>1984.25</v>
      </c>
      <c r="I153" s="100">
        <v>448.26</v>
      </c>
      <c r="J153" s="100">
        <v>2299.4799999999996</v>
      </c>
      <c r="K153" s="100">
        <v>53917.86</v>
      </c>
      <c r="L153" s="100">
        <v>65240.89</v>
      </c>
      <c r="M153" s="100">
        <v>91015.85</v>
      </c>
      <c r="N153" s="100">
        <v>46310.53</v>
      </c>
      <c r="O153" s="100">
        <v>556066.05000000005</v>
      </c>
      <c r="P153" s="100">
        <v>459476.42</v>
      </c>
      <c r="Q153" s="100">
        <v>1279864.45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61754.71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162583.01999999999</v>
      </c>
      <c r="F154" s="136">
        <v>853968.45000000007</v>
      </c>
      <c r="G154" s="136">
        <v>570883.06999999995</v>
      </c>
      <c r="H154" s="136">
        <v>762744.4099999998</v>
      </c>
      <c r="I154" s="136">
        <v>470835.02000000008</v>
      </c>
      <c r="J154" s="136">
        <v>1216335.74</v>
      </c>
      <c r="K154" s="136">
        <v>1309284.54</v>
      </c>
      <c r="L154" s="136">
        <v>815315.58000000007</v>
      </c>
      <c r="M154" s="136">
        <v>968463.75</v>
      </c>
      <c r="N154" s="136">
        <v>1187188.97</v>
      </c>
      <c r="O154" s="136">
        <v>2645148.9400000004</v>
      </c>
      <c r="P154" s="136">
        <v>8089068.3899999997</v>
      </c>
      <c r="Q154" s="136">
        <v>19051819.879999999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5346634.25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162583.01999999999</v>
      </c>
      <c r="F155" s="100">
        <v>853968.45000000007</v>
      </c>
      <c r="G155" s="100">
        <v>570883.06999999995</v>
      </c>
      <c r="H155" s="100">
        <v>762744.4099999998</v>
      </c>
      <c r="I155" s="100">
        <v>470835.02000000008</v>
      </c>
      <c r="J155" s="100">
        <v>1216335.74</v>
      </c>
      <c r="K155" s="100">
        <v>1309284.54</v>
      </c>
      <c r="L155" s="100">
        <v>815315.58000000007</v>
      </c>
      <c r="M155" s="100">
        <v>968463.75</v>
      </c>
      <c r="N155" s="100">
        <v>1187188.97</v>
      </c>
      <c r="O155" s="100">
        <v>2645148.9400000004</v>
      </c>
      <c r="P155" s="100">
        <v>8089068.3899999997</v>
      </c>
      <c r="Q155" s="100">
        <v>19051819.879999999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5346634.25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20824298.489999998</v>
      </c>
      <c r="F156" s="135">
        <v>28392555.989999998</v>
      </c>
      <c r="G156" s="135">
        <v>29198487.179999996</v>
      </c>
      <c r="H156" s="135">
        <v>28385935.759999998</v>
      </c>
      <c r="I156" s="135">
        <v>26501246.219999999</v>
      </c>
      <c r="J156" s="135">
        <v>26739345.41</v>
      </c>
      <c r="K156" s="135">
        <v>21350312.589999996</v>
      </c>
      <c r="L156" s="135">
        <v>29924125.040000003</v>
      </c>
      <c r="M156" s="135">
        <v>28565340.920000002</v>
      </c>
      <c r="N156" s="135">
        <v>32980823.169999994</v>
      </c>
      <c r="O156" s="135">
        <v>23740519.460000005</v>
      </c>
      <c r="P156" s="135">
        <v>37560711.209999993</v>
      </c>
      <c r="Q156" s="135">
        <v>334163701.43999994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181392181.63999999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13151780.83</v>
      </c>
      <c r="F157" s="136">
        <v>15229657.66</v>
      </c>
      <c r="G157" s="136">
        <v>15358569.449999999</v>
      </c>
      <c r="H157" s="136">
        <v>14916041.129999999</v>
      </c>
      <c r="I157" s="136">
        <v>14152402.549999999</v>
      </c>
      <c r="J157" s="136">
        <v>14328358.079999998</v>
      </c>
      <c r="K157" s="136">
        <v>13787849.769999998</v>
      </c>
      <c r="L157" s="136">
        <v>16350928.390000001</v>
      </c>
      <c r="M157" s="136">
        <v>13759035.35</v>
      </c>
      <c r="N157" s="136">
        <v>16263455.819999997</v>
      </c>
      <c r="O157" s="136">
        <v>14474245.310000002</v>
      </c>
      <c r="P157" s="136">
        <v>20198452.039999995</v>
      </c>
      <c r="Q157" s="136">
        <v>181970776.37999997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100924659.46999998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3396445.61</v>
      </c>
      <c r="F158" s="100">
        <v>3896899.5700000003</v>
      </c>
      <c r="G158" s="100">
        <v>4121897.1900000004</v>
      </c>
      <c r="H158" s="100">
        <v>3695924.38</v>
      </c>
      <c r="I158" s="100">
        <v>3591374.7600000002</v>
      </c>
      <c r="J158" s="100">
        <v>3725910.91</v>
      </c>
      <c r="K158" s="100">
        <v>3714599.3200000003</v>
      </c>
      <c r="L158" s="100">
        <v>3812211.36</v>
      </c>
      <c r="M158" s="100">
        <v>4291707.959999999</v>
      </c>
      <c r="N158" s="100">
        <v>3855050.9600000004</v>
      </c>
      <c r="O158" s="100">
        <v>4012636.0000000014</v>
      </c>
      <c r="P158" s="100">
        <v>4510347.7399999984</v>
      </c>
      <c r="Q158" s="100">
        <v>46625005.760000005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26143051.740000002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9755335.2200000007</v>
      </c>
      <c r="F159" s="100">
        <v>11332758.09</v>
      </c>
      <c r="G159" s="100">
        <v>11236672.259999998</v>
      </c>
      <c r="H159" s="100">
        <v>11220116.75</v>
      </c>
      <c r="I159" s="100">
        <v>10561027.789999999</v>
      </c>
      <c r="J159" s="100">
        <v>10602447.169999998</v>
      </c>
      <c r="K159" s="100">
        <v>10073250.449999997</v>
      </c>
      <c r="L159" s="100">
        <v>12538717.030000001</v>
      </c>
      <c r="M159" s="100">
        <v>9467327.3900000006</v>
      </c>
      <c r="N159" s="100">
        <v>12408404.859999996</v>
      </c>
      <c r="O159" s="100">
        <v>10461609.310000001</v>
      </c>
      <c r="P159" s="100">
        <v>15688104.299999997</v>
      </c>
      <c r="Q159" s="100">
        <v>135345770.62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74781607.730000004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4081562.78</v>
      </c>
      <c r="F160" s="136">
        <v>5118843.959999999</v>
      </c>
      <c r="G160" s="136">
        <v>4682272.5699999984</v>
      </c>
      <c r="H160" s="136">
        <v>5192046.6799999969</v>
      </c>
      <c r="I160" s="136">
        <v>4640273.0799999973</v>
      </c>
      <c r="J160" s="136">
        <v>4742078.7</v>
      </c>
      <c r="K160" s="136">
        <v>4198152.0699999994</v>
      </c>
      <c r="L160" s="136">
        <v>4725055.34</v>
      </c>
      <c r="M160" s="136">
        <v>4547248.0900000008</v>
      </c>
      <c r="N160" s="136">
        <v>4813395.1199999992</v>
      </c>
      <c r="O160" s="136">
        <v>5183146.1000000006</v>
      </c>
      <c r="P160" s="136">
        <v>5794426.1000000015</v>
      </c>
      <c r="Q160" s="136">
        <v>57718500.589999996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32655229.839999992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>
        <v>0</v>
      </c>
      <c r="N161" s="100">
        <v>0</v>
      </c>
      <c r="O161" s="100">
        <v>0</v>
      </c>
      <c r="P161" s="100">
        <v>0</v>
      </c>
      <c r="Q161" s="100"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4081562.78</v>
      </c>
      <c r="F162" s="100">
        <v>5118843.959999999</v>
      </c>
      <c r="G162" s="100">
        <v>4682272.5699999984</v>
      </c>
      <c r="H162" s="100">
        <v>5192046.6799999969</v>
      </c>
      <c r="I162" s="100">
        <v>4640273.0799999973</v>
      </c>
      <c r="J162" s="100">
        <v>4742078.7</v>
      </c>
      <c r="K162" s="100">
        <v>4198152.0699999994</v>
      </c>
      <c r="L162" s="100">
        <v>4725055.34</v>
      </c>
      <c r="M162" s="100">
        <v>4547248.0900000008</v>
      </c>
      <c r="N162" s="100">
        <v>4813395.1199999992</v>
      </c>
      <c r="O162" s="100">
        <v>5183146.1000000006</v>
      </c>
      <c r="P162" s="100">
        <v>5794426.1000000015</v>
      </c>
      <c r="Q162" s="100">
        <v>57718500.589999996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32655229.839999992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>
        <v>0</v>
      </c>
      <c r="M163" s="136">
        <v>0</v>
      </c>
      <c r="N163" s="136">
        <v>0</v>
      </c>
      <c r="O163" s="136">
        <v>0</v>
      </c>
      <c r="P163" s="136">
        <v>0</v>
      </c>
      <c r="Q163" s="136"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  <c r="M164" s="100">
        <v>0</v>
      </c>
      <c r="N164" s="100">
        <v>0</v>
      </c>
      <c r="O164" s="100">
        <v>0</v>
      </c>
      <c r="P164" s="100">
        <v>0</v>
      </c>
      <c r="Q164" s="100"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2961125.08</v>
      </c>
      <c r="F165" s="136">
        <v>3700824.8300000005</v>
      </c>
      <c r="G165" s="136">
        <v>3527504.0400000005</v>
      </c>
      <c r="H165" s="136">
        <v>3576318.8100000005</v>
      </c>
      <c r="I165" s="136">
        <v>3687409.03</v>
      </c>
      <c r="J165" s="136">
        <v>3535674.89</v>
      </c>
      <c r="K165" s="136">
        <v>254833.84999999998</v>
      </c>
      <c r="L165" s="136">
        <v>3468592.9099999997</v>
      </c>
      <c r="M165" s="136">
        <v>3753416.1</v>
      </c>
      <c r="N165" s="136">
        <v>6908611.7000000002</v>
      </c>
      <c r="O165" s="136">
        <v>315699.96000000002</v>
      </c>
      <c r="P165" s="136">
        <v>3584450.2000000007</v>
      </c>
      <c r="Q165" s="136">
        <v>39274461.400000013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21243690.530000005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2961125.08</v>
      </c>
      <c r="F166" s="100">
        <v>3504501.7100000004</v>
      </c>
      <c r="G166" s="100">
        <v>3527504.0400000005</v>
      </c>
      <c r="H166" s="100">
        <v>3576318.8100000005</v>
      </c>
      <c r="I166" s="100">
        <v>3687409.03</v>
      </c>
      <c r="J166" s="100">
        <v>3535674.89</v>
      </c>
      <c r="K166" s="100">
        <v>254833.84999999998</v>
      </c>
      <c r="L166" s="100">
        <v>3468592.9099999997</v>
      </c>
      <c r="M166" s="100">
        <v>3753416.1</v>
      </c>
      <c r="N166" s="100">
        <v>6908611.7000000002</v>
      </c>
      <c r="O166" s="100">
        <v>315699.96000000002</v>
      </c>
      <c r="P166" s="100">
        <v>3584450.2000000007</v>
      </c>
      <c r="Q166" s="100">
        <v>39078138.280000009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21047367.410000004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196323.12</v>
      </c>
      <c r="G167" s="100">
        <v>0</v>
      </c>
      <c r="H167" s="100">
        <v>0</v>
      </c>
      <c r="I167" s="100">
        <v>0</v>
      </c>
      <c r="J167" s="100">
        <v>0</v>
      </c>
      <c r="K167" s="100">
        <v>0</v>
      </c>
      <c r="L167" s="100">
        <v>0</v>
      </c>
      <c r="M167" s="100">
        <v>0</v>
      </c>
      <c r="N167" s="100">
        <v>0</v>
      </c>
      <c r="O167" s="100">
        <v>0</v>
      </c>
      <c r="P167" s="100">
        <v>0</v>
      </c>
      <c r="Q167" s="100">
        <v>196323.12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196323.12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>
        <v>0</v>
      </c>
      <c r="M168" s="136">
        <v>0</v>
      </c>
      <c r="N168" s="136">
        <v>0</v>
      </c>
      <c r="O168" s="136">
        <v>0</v>
      </c>
      <c r="P168" s="136">
        <v>0</v>
      </c>
      <c r="Q168" s="136"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>
        <v>0</v>
      </c>
      <c r="O169" s="100">
        <v>0</v>
      </c>
      <c r="P169" s="100">
        <v>0</v>
      </c>
      <c r="Q169" s="100"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302783.08999999997</v>
      </c>
      <c r="F170" s="136">
        <v>3370992.46</v>
      </c>
      <c r="G170" s="136">
        <v>4269201.16</v>
      </c>
      <c r="H170" s="136">
        <v>3912606.2800000003</v>
      </c>
      <c r="I170" s="136">
        <v>3272705.28</v>
      </c>
      <c r="J170" s="136">
        <v>3322663.58</v>
      </c>
      <c r="K170" s="136">
        <v>2245542.1799999997</v>
      </c>
      <c r="L170" s="136">
        <v>2189608.8699999996</v>
      </c>
      <c r="M170" s="136">
        <v>3643949.5099999993</v>
      </c>
      <c r="N170" s="136">
        <v>3324383.0599999996</v>
      </c>
      <c r="O170" s="136">
        <v>1857128.4399999997</v>
      </c>
      <c r="P170" s="136">
        <v>4350213.9000000004</v>
      </c>
      <c r="Q170" s="136">
        <v>36061777.810000002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20696494.030000001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302783.08999999997</v>
      </c>
      <c r="F171" s="100">
        <v>3370992.46</v>
      </c>
      <c r="G171" s="100">
        <v>4269201.16</v>
      </c>
      <c r="H171" s="100">
        <v>3912606.2800000003</v>
      </c>
      <c r="I171" s="100">
        <v>3272705.28</v>
      </c>
      <c r="J171" s="100">
        <v>3322663.58</v>
      </c>
      <c r="K171" s="100">
        <v>2245542.1799999997</v>
      </c>
      <c r="L171" s="100">
        <v>2189608.8699999996</v>
      </c>
      <c r="M171" s="100">
        <v>3643949.5099999993</v>
      </c>
      <c r="N171" s="100">
        <v>3324383.0599999996</v>
      </c>
      <c r="O171" s="100">
        <v>1857128.4399999997</v>
      </c>
      <c r="P171" s="100">
        <v>4350213.9000000004</v>
      </c>
      <c r="Q171" s="100">
        <v>36061777.810000002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20696494.030000001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>
        <v>0</v>
      </c>
      <c r="M172" s="136">
        <v>0</v>
      </c>
      <c r="N172" s="136">
        <v>0</v>
      </c>
      <c r="O172" s="136">
        <v>0</v>
      </c>
      <c r="P172" s="136">
        <v>0</v>
      </c>
      <c r="Q172" s="136"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  <c r="M173" s="100">
        <v>0</v>
      </c>
      <c r="N173" s="100">
        <v>0</v>
      </c>
      <c r="O173" s="100">
        <v>0</v>
      </c>
      <c r="P173" s="100">
        <v>0</v>
      </c>
      <c r="Q173" s="100"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327046.71000000002</v>
      </c>
      <c r="F174" s="136">
        <v>972237.07999999984</v>
      </c>
      <c r="G174" s="136">
        <v>1360939.9600000002</v>
      </c>
      <c r="H174" s="136">
        <v>788922.85999999964</v>
      </c>
      <c r="I174" s="136">
        <v>748456.27999999968</v>
      </c>
      <c r="J174" s="136">
        <v>810570.16</v>
      </c>
      <c r="K174" s="136">
        <v>863934.72</v>
      </c>
      <c r="L174" s="136">
        <v>3189939.53</v>
      </c>
      <c r="M174" s="136">
        <v>2861691.870000001</v>
      </c>
      <c r="N174" s="136">
        <v>1670977.4700000002</v>
      </c>
      <c r="O174" s="136">
        <v>1910299.6499999997</v>
      </c>
      <c r="P174" s="136">
        <v>3633168.9699999997</v>
      </c>
      <c r="Q174" s="136">
        <v>19138185.260000002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5872107.7699999986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327046.71000000002</v>
      </c>
      <c r="F175" s="100">
        <v>972237.07999999984</v>
      </c>
      <c r="G175" s="100">
        <v>1360939.9600000002</v>
      </c>
      <c r="H175" s="100">
        <v>788922.85999999964</v>
      </c>
      <c r="I175" s="100">
        <v>748456.27999999968</v>
      </c>
      <c r="J175" s="100">
        <v>810570.16</v>
      </c>
      <c r="K175" s="100">
        <v>863934.72</v>
      </c>
      <c r="L175" s="100">
        <v>3189939.53</v>
      </c>
      <c r="M175" s="100">
        <v>2861691.870000001</v>
      </c>
      <c r="N175" s="100">
        <v>1670977.4700000002</v>
      </c>
      <c r="O175" s="100">
        <v>1910299.6499999997</v>
      </c>
      <c r="P175" s="100">
        <v>3633168.9699999997</v>
      </c>
      <c r="Q175" s="100">
        <v>19138185.260000002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5872107.7699999986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84804164.840000018</v>
      </c>
      <c r="F176" s="135">
        <v>95440075.98999998</v>
      </c>
      <c r="G176" s="135">
        <v>96969123.559999973</v>
      </c>
      <c r="H176" s="135">
        <v>95673792.399999976</v>
      </c>
      <c r="I176" s="135">
        <v>94324515.409999982</v>
      </c>
      <c r="J176" s="135">
        <v>96891736.910000026</v>
      </c>
      <c r="K176" s="135">
        <v>97034662.820000023</v>
      </c>
      <c r="L176" s="135">
        <v>95428428.379999995</v>
      </c>
      <c r="M176" s="135">
        <v>93380293.540000007</v>
      </c>
      <c r="N176" s="135">
        <v>98632387.340000004</v>
      </c>
      <c r="O176" s="135">
        <v>91916344.510000005</v>
      </c>
      <c r="P176" s="135">
        <v>113592403.28000015</v>
      </c>
      <c r="Q176" s="135">
        <v>1154087928.98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661138071.92999995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>
        <v>0</v>
      </c>
      <c r="M177" s="136">
        <v>0</v>
      </c>
      <c r="N177" s="136">
        <v>0</v>
      </c>
      <c r="O177" s="136">
        <v>0</v>
      </c>
      <c r="P177" s="136">
        <v>0</v>
      </c>
      <c r="Q177" s="136"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>
        <v>0</v>
      </c>
      <c r="M178" s="100">
        <v>0</v>
      </c>
      <c r="N178" s="100">
        <v>0</v>
      </c>
      <c r="O178" s="100">
        <v>0</v>
      </c>
      <c r="P178" s="100">
        <v>0</v>
      </c>
      <c r="Q178" s="100"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  <c r="M179" s="100">
        <v>0</v>
      </c>
      <c r="N179" s="100">
        <v>0</v>
      </c>
      <c r="O179" s="100">
        <v>0</v>
      </c>
      <c r="P179" s="100">
        <v>0</v>
      </c>
      <c r="Q179" s="100"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63148705.050000012</v>
      </c>
      <c r="F180" s="136">
        <v>65718966.999999978</v>
      </c>
      <c r="G180" s="136">
        <v>65770349.189999983</v>
      </c>
      <c r="H180" s="136">
        <v>66171444.319999985</v>
      </c>
      <c r="I180" s="136">
        <v>65995561.73999998</v>
      </c>
      <c r="J180" s="136">
        <v>67345055.76000002</v>
      </c>
      <c r="K180" s="136">
        <v>67153451.820000023</v>
      </c>
      <c r="L180" s="136">
        <v>67245971.969999999</v>
      </c>
      <c r="M180" s="136">
        <v>67431779.359999999</v>
      </c>
      <c r="N180" s="136">
        <v>68288553.979999989</v>
      </c>
      <c r="O180" s="136">
        <v>68158665.330000013</v>
      </c>
      <c r="P180" s="136">
        <v>68845841.310000017</v>
      </c>
      <c r="Q180" s="136">
        <v>801274346.83000016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461303534.88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63148705.050000012</v>
      </c>
      <c r="F181" s="100">
        <v>65718966.999999978</v>
      </c>
      <c r="G181" s="100">
        <v>65770349.189999983</v>
      </c>
      <c r="H181" s="100">
        <v>66171444.319999985</v>
      </c>
      <c r="I181" s="100">
        <v>65995561.73999998</v>
      </c>
      <c r="J181" s="100">
        <v>67345055.76000002</v>
      </c>
      <c r="K181" s="100">
        <v>67153451.820000023</v>
      </c>
      <c r="L181" s="100">
        <v>67245971.969999999</v>
      </c>
      <c r="M181" s="100">
        <v>67431779.359999999</v>
      </c>
      <c r="N181" s="100">
        <v>68288553.979999989</v>
      </c>
      <c r="O181" s="100">
        <v>68158665.330000013</v>
      </c>
      <c r="P181" s="100">
        <v>68845841.310000017</v>
      </c>
      <c r="Q181" s="100">
        <v>801274346.83000016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461303534.88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>
        <v>0</v>
      </c>
      <c r="M182" s="136">
        <v>0</v>
      </c>
      <c r="N182" s="136">
        <v>0</v>
      </c>
      <c r="O182" s="136">
        <v>0</v>
      </c>
      <c r="P182" s="136">
        <v>0</v>
      </c>
      <c r="Q182" s="136"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>
        <v>0</v>
      </c>
      <c r="N183" s="100">
        <v>0</v>
      </c>
      <c r="O183" s="100">
        <v>0</v>
      </c>
      <c r="P183" s="100">
        <v>0</v>
      </c>
      <c r="Q183" s="100"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>
        <v>0</v>
      </c>
      <c r="M184" s="136">
        <v>0</v>
      </c>
      <c r="N184" s="136">
        <v>0</v>
      </c>
      <c r="O184" s="136">
        <v>0</v>
      </c>
      <c r="P184" s="136">
        <v>0</v>
      </c>
      <c r="Q184" s="136"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>
        <v>0</v>
      </c>
      <c r="N185" s="100">
        <v>0</v>
      </c>
      <c r="O185" s="100">
        <v>0</v>
      </c>
      <c r="P185" s="100">
        <v>0</v>
      </c>
      <c r="Q185" s="100"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1072208.28</v>
      </c>
      <c r="F186" s="136">
        <v>5817441.3500000006</v>
      </c>
      <c r="G186" s="136">
        <v>7680353.9799999958</v>
      </c>
      <c r="H186" s="136">
        <v>6514182.2199999942</v>
      </c>
      <c r="I186" s="136">
        <v>5769782.8299999973</v>
      </c>
      <c r="J186" s="136">
        <v>6441013.3099999977</v>
      </c>
      <c r="K186" s="136">
        <v>5846775.2999999933</v>
      </c>
      <c r="L186" s="136">
        <v>4648129.0099999942</v>
      </c>
      <c r="M186" s="136">
        <v>2557520.1299999994</v>
      </c>
      <c r="N186" s="136">
        <v>2917615.26</v>
      </c>
      <c r="O186" s="136">
        <v>2964066.7600000002</v>
      </c>
      <c r="P186" s="136">
        <v>22506942.650000148</v>
      </c>
      <c r="Q186" s="136">
        <v>74736031.080000117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39141757.269999981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1072208.28</v>
      </c>
      <c r="F187" s="100">
        <v>5817441.3500000006</v>
      </c>
      <c r="G187" s="100">
        <v>7680353.9799999958</v>
      </c>
      <c r="H187" s="100">
        <v>6514182.2199999942</v>
      </c>
      <c r="I187" s="100">
        <v>5769782.8299999973</v>
      </c>
      <c r="J187" s="100">
        <v>6441013.3099999977</v>
      </c>
      <c r="K187" s="100">
        <v>5846775.2999999933</v>
      </c>
      <c r="L187" s="100">
        <v>4648129.0099999942</v>
      </c>
      <c r="M187" s="100">
        <v>2557520.1299999994</v>
      </c>
      <c r="N187" s="100">
        <v>2917615.26</v>
      </c>
      <c r="O187" s="100">
        <v>2964066.7600000002</v>
      </c>
      <c r="P187" s="100">
        <v>22506942.650000148</v>
      </c>
      <c r="Q187" s="100">
        <v>74736031.080000117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39141757.269999981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>
        <v>0</v>
      </c>
      <c r="M188" s="136">
        <v>0</v>
      </c>
      <c r="N188" s="136">
        <v>0</v>
      </c>
      <c r="O188" s="136">
        <v>0</v>
      </c>
      <c r="P188" s="136">
        <v>0</v>
      </c>
      <c r="Q188" s="136"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>
        <v>0</v>
      </c>
      <c r="N189" s="100">
        <v>0</v>
      </c>
      <c r="O189" s="100">
        <v>0</v>
      </c>
      <c r="P189" s="100">
        <v>0</v>
      </c>
      <c r="Q189" s="100"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0</v>
      </c>
      <c r="F190" s="136">
        <v>5260.67</v>
      </c>
      <c r="G190" s="136">
        <v>38594</v>
      </c>
      <c r="H190" s="136">
        <v>33333.33</v>
      </c>
      <c r="I190" s="136">
        <v>61406.01</v>
      </c>
      <c r="J190" s="136">
        <v>33333.33</v>
      </c>
      <c r="K190" s="136">
        <v>33333.33</v>
      </c>
      <c r="L190" s="136">
        <v>0</v>
      </c>
      <c r="M190" s="136">
        <v>91229.06</v>
      </c>
      <c r="N190" s="136">
        <v>45614.53</v>
      </c>
      <c r="O190" s="136">
        <v>12281.21</v>
      </c>
      <c r="P190" s="136">
        <v>45614.53</v>
      </c>
      <c r="Q190" s="136">
        <v>400000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205260.67000000004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0</v>
      </c>
      <c r="F191" s="100">
        <v>5260.67</v>
      </c>
      <c r="G191" s="100">
        <v>38594</v>
      </c>
      <c r="H191" s="100">
        <v>33333.33</v>
      </c>
      <c r="I191" s="100">
        <v>61406.01</v>
      </c>
      <c r="J191" s="100">
        <v>33333.33</v>
      </c>
      <c r="K191" s="100">
        <v>33333.33</v>
      </c>
      <c r="L191" s="100">
        <v>0</v>
      </c>
      <c r="M191" s="100">
        <v>91229.06</v>
      </c>
      <c r="N191" s="100">
        <v>45614.53</v>
      </c>
      <c r="O191" s="100">
        <v>12281.21</v>
      </c>
      <c r="P191" s="100">
        <v>45614.53</v>
      </c>
      <c r="Q191" s="100">
        <v>400000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205260.67000000004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>
        <v>0</v>
      </c>
      <c r="M192" s="136">
        <v>0</v>
      </c>
      <c r="N192" s="136">
        <v>0</v>
      </c>
      <c r="O192" s="136">
        <v>0</v>
      </c>
      <c r="P192" s="136">
        <v>0</v>
      </c>
      <c r="Q192" s="136"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>
        <v>0</v>
      </c>
      <c r="N193" s="100">
        <v>0</v>
      </c>
      <c r="O193" s="100">
        <v>0</v>
      </c>
      <c r="P193" s="100">
        <v>0</v>
      </c>
      <c r="Q193" s="100"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20583251.510000005</v>
      </c>
      <c r="F194" s="136">
        <v>23898406.969999999</v>
      </c>
      <c r="G194" s="136">
        <v>23479826.390000004</v>
      </c>
      <c r="H194" s="136">
        <v>22954832.529999997</v>
      </c>
      <c r="I194" s="136">
        <v>22497764.830000002</v>
      </c>
      <c r="J194" s="136">
        <v>23072334.510000002</v>
      </c>
      <c r="K194" s="136">
        <v>24001102.369999997</v>
      </c>
      <c r="L194" s="136">
        <v>23534327.399999999</v>
      </c>
      <c r="M194" s="136">
        <v>23299764.990000006</v>
      </c>
      <c r="N194" s="136">
        <v>27380603.570000004</v>
      </c>
      <c r="O194" s="136">
        <v>20781331.20999999</v>
      </c>
      <c r="P194" s="136">
        <v>22194004.789999999</v>
      </c>
      <c r="Q194" s="136">
        <v>277677551.06999999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160487519.11000001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20583251.510000005</v>
      </c>
      <c r="F195" s="100">
        <v>23898406.969999999</v>
      </c>
      <c r="G195" s="100">
        <v>23479826.390000004</v>
      </c>
      <c r="H195" s="100">
        <v>22954832.529999997</v>
      </c>
      <c r="I195" s="100">
        <v>22497764.830000002</v>
      </c>
      <c r="J195" s="100">
        <v>23072334.510000002</v>
      </c>
      <c r="K195" s="100">
        <v>24001102.369999997</v>
      </c>
      <c r="L195" s="100">
        <v>23534327.399999999</v>
      </c>
      <c r="M195" s="100">
        <v>23299764.990000006</v>
      </c>
      <c r="N195" s="100">
        <v>27380603.570000004</v>
      </c>
      <c r="O195" s="100">
        <v>20781331.20999999</v>
      </c>
      <c r="P195" s="100">
        <v>22194004.789999999</v>
      </c>
      <c r="Q195" s="100">
        <v>277677551.06999999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160487519.11000001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9" t="s">
        <v>363</v>
      </c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1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77" t="s">
        <v>31</v>
      </c>
      <c r="D204" s="178"/>
      <c r="E204" s="96">
        <f>E205+E227+E238+E251+E293+E306+E319+E340+E353+E373</f>
        <v>226473885.43000001</v>
      </c>
      <c r="F204" s="96">
        <f t="shared" ref="F204:P204" si="0">F205+F227+F238+F251+F293+F306+F319+F340+F353+F373</f>
        <v>217710873.49000001</v>
      </c>
      <c r="G204" s="96">
        <f t="shared" si="0"/>
        <v>307702707.52000004</v>
      </c>
      <c r="H204" s="96">
        <f t="shared" si="0"/>
        <v>792753938.45999992</v>
      </c>
      <c r="I204" s="96">
        <f t="shared" si="0"/>
        <v>309961110.41000003</v>
      </c>
      <c r="J204" s="96">
        <f t="shared" si="0"/>
        <v>281975374.79000002</v>
      </c>
      <c r="K204" s="96">
        <f t="shared" si="0"/>
        <v>319655308.02000004</v>
      </c>
      <c r="L204" s="96">
        <f t="shared" si="0"/>
        <v>347329601.0200001</v>
      </c>
      <c r="M204" s="96">
        <f t="shared" si="0"/>
        <v>302748947.90000004</v>
      </c>
      <c r="N204" s="96">
        <f t="shared" si="0"/>
        <v>305103558.04000002</v>
      </c>
      <c r="O204" s="96">
        <f t="shared" si="0"/>
        <v>298920892.88999999</v>
      </c>
      <c r="P204" s="96">
        <f t="shared" si="0"/>
        <v>316498831.71000016</v>
      </c>
      <c r="Q204" s="96">
        <f t="shared" ref="Q204:Q235" si="1">SUM(E204:P204)</f>
        <v>4026835029.6800003</v>
      </c>
      <c r="R204" s="97"/>
      <c r="T204" s="95"/>
      <c r="U204" s="96">
        <f>SUM(U205:U392)</f>
        <v>7368699594.3599987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f>+E206+E210+E213+E217+E219+E221+E223+E225</f>
        <v>54714455.870000005</v>
      </c>
      <c r="F205" s="135">
        <f t="shared" ref="F205:P205" si="2">+F206+F210+F213+F217+F219+F221+F223+F225</f>
        <v>24142482.369999997</v>
      </c>
      <c r="G205" s="135">
        <f t="shared" si="2"/>
        <v>90111011.49000001</v>
      </c>
      <c r="H205" s="135">
        <f t="shared" si="2"/>
        <v>575471786.04999995</v>
      </c>
      <c r="I205" s="135">
        <f t="shared" si="2"/>
        <v>81695846.900000006</v>
      </c>
      <c r="J205" s="135">
        <f t="shared" si="2"/>
        <v>63170130.290000021</v>
      </c>
      <c r="K205" s="135">
        <f t="shared" si="2"/>
        <v>74817011.780000031</v>
      </c>
      <c r="L205" s="135">
        <f t="shared" si="2"/>
        <v>70556393.930000007</v>
      </c>
      <c r="M205" s="135">
        <f t="shared" si="2"/>
        <v>68623185.360000014</v>
      </c>
      <c r="N205" s="135">
        <f t="shared" si="2"/>
        <v>57899269.769999981</v>
      </c>
      <c r="O205" s="135">
        <f t="shared" si="2"/>
        <v>50172725.969999984</v>
      </c>
      <c r="P205" s="135">
        <f t="shared" si="2"/>
        <v>67700322.99000001</v>
      </c>
      <c r="Q205" s="135">
        <f t="shared" si="1"/>
        <v>1279074622.77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964122724.75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f>+E207+E208+E209</f>
        <v>49774205.460000001</v>
      </c>
      <c r="F206" s="136">
        <f t="shared" ref="F206:P206" si="3">+F207+F208+F209</f>
        <v>19632820.989999998</v>
      </c>
      <c r="G206" s="136">
        <f t="shared" si="3"/>
        <v>62962733.830000006</v>
      </c>
      <c r="H206" s="136">
        <f t="shared" si="3"/>
        <v>537329634.65999997</v>
      </c>
      <c r="I206" s="136">
        <f t="shared" si="3"/>
        <v>66319222.270000003</v>
      </c>
      <c r="J206" s="136">
        <f t="shared" si="3"/>
        <v>50959467.540000014</v>
      </c>
      <c r="K206" s="136">
        <f t="shared" si="3"/>
        <v>67318925.250000015</v>
      </c>
      <c r="L206" s="136">
        <f t="shared" si="3"/>
        <v>52513912.390000015</v>
      </c>
      <c r="M206" s="136">
        <f t="shared" si="3"/>
        <v>50866568.800000012</v>
      </c>
      <c r="N206" s="136">
        <f t="shared" si="3"/>
        <v>40055405.199999988</v>
      </c>
      <c r="O206" s="136">
        <f t="shared" si="3"/>
        <v>32281055.969999995</v>
      </c>
      <c r="P206" s="136">
        <f t="shared" si="3"/>
        <v>49720144.670000024</v>
      </c>
      <c r="Q206" s="135">
        <f t="shared" si="1"/>
        <v>1079734097.03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854297009.99999988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1947230.7700000012</v>
      </c>
      <c r="F207" s="100">
        <v>2172916.9400000009</v>
      </c>
      <c r="G207" s="100">
        <v>5262648.1599999974</v>
      </c>
      <c r="H207" s="100">
        <v>3414013.7799999984</v>
      </c>
      <c r="I207" s="100">
        <v>4589062.2200000016</v>
      </c>
      <c r="J207" s="100">
        <v>2949108.7000000007</v>
      </c>
      <c r="K207" s="100">
        <v>2820905.9800000014</v>
      </c>
      <c r="L207" s="100">
        <v>4388711.0400000159</v>
      </c>
      <c r="M207" s="100">
        <v>4746470.2400000161</v>
      </c>
      <c r="N207" s="100">
        <v>4615184.7700000154</v>
      </c>
      <c r="O207" s="100">
        <v>4442154.2200000165</v>
      </c>
      <c r="P207" s="100">
        <v>4433653.4800000219</v>
      </c>
      <c r="Q207" s="135">
        <f t="shared" si="1"/>
        <v>45782060.300000086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23155886.550000001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46232317.43</v>
      </c>
      <c r="F208" s="100">
        <v>15879219.92</v>
      </c>
      <c r="G208" s="100">
        <v>55652785.250000007</v>
      </c>
      <c r="H208" s="100">
        <v>531920293.30999994</v>
      </c>
      <c r="I208" s="100">
        <v>59494930.600000001</v>
      </c>
      <c r="J208" s="100">
        <v>45845130.45000001</v>
      </c>
      <c r="K208" s="100">
        <v>62443089.150000006</v>
      </c>
      <c r="L208" s="100">
        <v>45202844.999999993</v>
      </c>
      <c r="M208" s="100">
        <v>43533424.909999989</v>
      </c>
      <c r="N208" s="100">
        <v>33298654.32999998</v>
      </c>
      <c r="O208" s="100">
        <v>25741021.62999998</v>
      </c>
      <c r="P208" s="100">
        <v>43355022.510000005</v>
      </c>
      <c r="Q208" s="135">
        <f t="shared" si="1"/>
        <v>1008598734.4899999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817467766.11000001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1594657.2599999998</v>
      </c>
      <c r="F209" s="100">
        <v>1580684.1299999997</v>
      </c>
      <c r="G209" s="100">
        <v>2047300.4200000006</v>
      </c>
      <c r="H209" s="100">
        <v>1995327.5700000005</v>
      </c>
      <c r="I209" s="100">
        <v>2235229.450000002</v>
      </c>
      <c r="J209" s="100">
        <v>2165228.3899999992</v>
      </c>
      <c r="K209" s="100">
        <v>2054930.1199999999</v>
      </c>
      <c r="L209" s="100">
        <v>2922356.3500000075</v>
      </c>
      <c r="M209" s="100">
        <v>2586673.6500000069</v>
      </c>
      <c r="N209" s="100">
        <v>2141566.0999999978</v>
      </c>
      <c r="O209" s="100">
        <v>2097880.1199999973</v>
      </c>
      <c r="P209" s="100">
        <v>1931468.6799999964</v>
      </c>
      <c r="Q209" s="135">
        <f t="shared" si="1"/>
        <v>25353302.240000006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13673357.34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f>+E211+E212</f>
        <v>0</v>
      </c>
      <c r="F210" s="136">
        <f t="shared" ref="F210:P210" si="4">+F211+F212</f>
        <v>0</v>
      </c>
      <c r="G210" s="136">
        <f t="shared" si="4"/>
        <v>0</v>
      </c>
      <c r="H210" s="136">
        <f t="shared" si="4"/>
        <v>0</v>
      </c>
      <c r="I210" s="136">
        <f t="shared" si="4"/>
        <v>0</v>
      </c>
      <c r="J210" s="136">
        <f t="shared" si="4"/>
        <v>0</v>
      </c>
      <c r="K210" s="136">
        <f t="shared" si="4"/>
        <v>0</v>
      </c>
      <c r="L210" s="136">
        <f t="shared" si="4"/>
        <v>0</v>
      </c>
      <c r="M210" s="136">
        <f t="shared" si="4"/>
        <v>0</v>
      </c>
      <c r="N210" s="136">
        <f t="shared" si="4"/>
        <v>0</v>
      </c>
      <c r="O210" s="136">
        <f t="shared" si="4"/>
        <v>0</v>
      </c>
      <c r="P210" s="136">
        <f t="shared" si="4"/>
        <v>0</v>
      </c>
      <c r="Q210" s="135">
        <f t="shared" si="1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1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1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f>+E214+E215+E216</f>
        <v>678071.24000000022</v>
      </c>
      <c r="F213" s="136">
        <f t="shared" ref="F213:P213" si="5">+F214+F215+F216</f>
        <v>746816.65999999992</v>
      </c>
      <c r="G213" s="136">
        <f t="shared" si="5"/>
        <v>1401944.97</v>
      </c>
      <c r="H213" s="136">
        <f t="shared" si="5"/>
        <v>1882182.8600000003</v>
      </c>
      <c r="I213" s="136">
        <f t="shared" si="5"/>
        <v>2678589.0400000014</v>
      </c>
      <c r="J213" s="136">
        <f t="shared" si="5"/>
        <v>1105522.5</v>
      </c>
      <c r="K213" s="136">
        <f t="shared" si="5"/>
        <v>1314440.6800000002</v>
      </c>
      <c r="L213" s="136">
        <f t="shared" si="5"/>
        <v>1599175.2000000002</v>
      </c>
      <c r="M213" s="136">
        <f t="shared" si="5"/>
        <v>1563935.5299999998</v>
      </c>
      <c r="N213" s="136">
        <f t="shared" si="5"/>
        <v>1681756.99</v>
      </c>
      <c r="O213" s="136">
        <f t="shared" si="5"/>
        <v>1694316.74</v>
      </c>
      <c r="P213" s="136">
        <f t="shared" si="5"/>
        <v>1899231.8300000003</v>
      </c>
      <c r="Q213" s="135">
        <f t="shared" si="1"/>
        <v>18245984.240000002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9807567.9500000011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185992.99000000002</v>
      </c>
      <c r="F214" s="100">
        <v>199732.45999999996</v>
      </c>
      <c r="G214" s="100">
        <v>308077.99999999994</v>
      </c>
      <c r="H214" s="100">
        <v>250355.75000000006</v>
      </c>
      <c r="I214" s="100">
        <v>260122.53000000006</v>
      </c>
      <c r="J214" s="100">
        <v>280230.6399999999</v>
      </c>
      <c r="K214" s="100">
        <v>278525.97000000009</v>
      </c>
      <c r="L214" s="100">
        <v>198004.61999999997</v>
      </c>
      <c r="M214" s="100">
        <v>244756.72000000003</v>
      </c>
      <c r="N214" s="100">
        <v>259780.12000000002</v>
      </c>
      <c r="O214" s="100">
        <v>260225.55</v>
      </c>
      <c r="P214" s="100">
        <v>260355.03000000003</v>
      </c>
      <c r="Q214" s="135">
        <f t="shared" si="1"/>
        <v>2986160.38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1763038.3399999999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113599.71000000002</v>
      </c>
      <c r="F215" s="100">
        <v>138714.87</v>
      </c>
      <c r="G215" s="100">
        <v>192941.87000000002</v>
      </c>
      <c r="H215" s="100">
        <v>162836.35</v>
      </c>
      <c r="I215" s="100">
        <v>184584.3</v>
      </c>
      <c r="J215" s="100">
        <v>161084.62000000002</v>
      </c>
      <c r="K215" s="100">
        <v>194961.15</v>
      </c>
      <c r="L215" s="100">
        <v>362134.99000000005</v>
      </c>
      <c r="M215" s="100">
        <v>296640.83000000007</v>
      </c>
      <c r="N215" s="100">
        <v>314927.50000000012</v>
      </c>
      <c r="O215" s="100">
        <v>324198.76000000013</v>
      </c>
      <c r="P215" s="100">
        <v>534372.31000000006</v>
      </c>
      <c r="Q215" s="135">
        <f t="shared" si="1"/>
        <v>2980997.2600000007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1148722.8700000001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378478.5400000001</v>
      </c>
      <c r="F216" s="100">
        <v>408369.33</v>
      </c>
      <c r="G216" s="100">
        <v>900925.1</v>
      </c>
      <c r="H216" s="100">
        <v>1468990.7600000002</v>
      </c>
      <c r="I216" s="100">
        <v>2233882.2100000014</v>
      </c>
      <c r="J216" s="100">
        <v>664207.24000000022</v>
      </c>
      <c r="K216" s="100">
        <v>840953.56</v>
      </c>
      <c r="L216" s="100">
        <v>1039035.5900000001</v>
      </c>
      <c r="M216" s="100">
        <v>1022537.9799999999</v>
      </c>
      <c r="N216" s="100">
        <v>1107049.3699999999</v>
      </c>
      <c r="O216" s="100">
        <v>1109892.43</v>
      </c>
      <c r="P216" s="100">
        <v>1104504.4900000002</v>
      </c>
      <c r="Q216" s="135">
        <f t="shared" si="1"/>
        <v>12278826.600000001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6895806.7400000021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f>+E218</f>
        <v>210866.25000000006</v>
      </c>
      <c r="F217" s="136">
        <f t="shared" ref="F217:P217" si="6">+F218</f>
        <v>131383.24000000002</v>
      </c>
      <c r="G217" s="136">
        <f t="shared" si="6"/>
        <v>602064.41999999993</v>
      </c>
      <c r="H217" s="136">
        <f t="shared" si="6"/>
        <v>769417.90999999957</v>
      </c>
      <c r="I217" s="136">
        <f t="shared" si="6"/>
        <v>1931276.8699999999</v>
      </c>
      <c r="J217" s="136">
        <f t="shared" si="6"/>
        <v>4346231.7699999996</v>
      </c>
      <c r="K217" s="136">
        <f t="shared" si="6"/>
        <v>916994.49999999988</v>
      </c>
      <c r="L217" s="136">
        <f t="shared" si="6"/>
        <v>1422776.69</v>
      </c>
      <c r="M217" s="136">
        <f t="shared" si="6"/>
        <v>1013607.25</v>
      </c>
      <c r="N217" s="136">
        <f t="shared" si="6"/>
        <v>1169360.5999999999</v>
      </c>
      <c r="O217" s="136">
        <f t="shared" si="6"/>
        <v>1201736.8699999999</v>
      </c>
      <c r="P217" s="136">
        <f t="shared" si="6"/>
        <v>1174507.5</v>
      </c>
      <c r="Q217" s="135">
        <f t="shared" si="1"/>
        <v>14890223.869999997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8908234.959999999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210866.25000000006</v>
      </c>
      <c r="F218" s="100">
        <v>131383.24000000002</v>
      </c>
      <c r="G218" s="100">
        <v>602064.41999999993</v>
      </c>
      <c r="H218" s="100">
        <v>769417.90999999957</v>
      </c>
      <c r="I218" s="100">
        <v>1931276.8699999999</v>
      </c>
      <c r="J218" s="100">
        <v>4346231.7699999996</v>
      </c>
      <c r="K218" s="100">
        <v>916994.49999999988</v>
      </c>
      <c r="L218" s="100">
        <v>1422776.69</v>
      </c>
      <c r="M218" s="100">
        <v>1013607.25</v>
      </c>
      <c r="N218" s="100">
        <v>1169360.5999999999</v>
      </c>
      <c r="O218" s="100">
        <v>1201736.8699999999</v>
      </c>
      <c r="P218" s="100">
        <v>1174507.5</v>
      </c>
      <c r="Q218" s="135">
        <f t="shared" si="1"/>
        <v>14890223.869999997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8908234.959999999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f>+E220</f>
        <v>0</v>
      </c>
      <c r="F219" s="136">
        <f t="shared" ref="F219:P219" si="7">+F220</f>
        <v>0</v>
      </c>
      <c r="G219" s="136">
        <f t="shared" si="7"/>
        <v>0</v>
      </c>
      <c r="H219" s="136">
        <f t="shared" si="7"/>
        <v>0</v>
      </c>
      <c r="I219" s="136">
        <f t="shared" si="7"/>
        <v>0</v>
      </c>
      <c r="J219" s="136">
        <f t="shared" si="7"/>
        <v>0</v>
      </c>
      <c r="K219" s="136">
        <f t="shared" si="7"/>
        <v>0</v>
      </c>
      <c r="L219" s="136">
        <f t="shared" si="7"/>
        <v>0</v>
      </c>
      <c r="M219" s="136">
        <f t="shared" si="7"/>
        <v>0</v>
      </c>
      <c r="N219" s="136">
        <f t="shared" si="7"/>
        <v>0</v>
      </c>
      <c r="O219" s="136">
        <f t="shared" si="7"/>
        <v>0</v>
      </c>
      <c r="P219" s="136">
        <f t="shared" si="7"/>
        <v>0</v>
      </c>
      <c r="Q219" s="135">
        <f t="shared" si="1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1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f>+E222</f>
        <v>190347.70999999996</v>
      </c>
      <c r="F221" s="136">
        <f t="shared" ref="F221:P221" si="8">+F222</f>
        <v>206557.59999999995</v>
      </c>
      <c r="G221" s="136">
        <f t="shared" si="8"/>
        <v>348107.11000000004</v>
      </c>
      <c r="H221" s="136">
        <f t="shared" si="8"/>
        <v>247143.05000000008</v>
      </c>
      <c r="I221" s="136">
        <f t="shared" si="8"/>
        <v>220228.77</v>
      </c>
      <c r="J221" s="136">
        <f t="shared" si="8"/>
        <v>244217.76999999996</v>
      </c>
      <c r="K221" s="136">
        <f t="shared" si="8"/>
        <v>231683.33999999991</v>
      </c>
      <c r="L221" s="136">
        <f t="shared" si="8"/>
        <v>418854.14999999997</v>
      </c>
      <c r="M221" s="136">
        <f t="shared" si="8"/>
        <v>577398.28</v>
      </c>
      <c r="N221" s="136">
        <f t="shared" si="8"/>
        <v>391071.4800000001</v>
      </c>
      <c r="O221" s="136">
        <f t="shared" si="8"/>
        <v>393940.89000000007</v>
      </c>
      <c r="P221" s="136">
        <f t="shared" si="8"/>
        <v>304763.48000000004</v>
      </c>
      <c r="Q221" s="135">
        <f t="shared" si="1"/>
        <v>3774313.6300000004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1688285.3499999999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190347.70999999996</v>
      </c>
      <c r="F222" s="100">
        <v>206557.59999999995</v>
      </c>
      <c r="G222" s="100">
        <v>348107.11000000004</v>
      </c>
      <c r="H222" s="100">
        <v>247143.05000000008</v>
      </c>
      <c r="I222" s="100">
        <v>220228.77</v>
      </c>
      <c r="J222" s="100">
        <v>244217.76999999996</v>
      </c>
      <c r="K222" s="100">
        <v>231683.33999999991</v>
      </c>
      <c r="L222" s="100">
        <v>418854.14999999997</v>
      </c>
      <c r="M222" s="100">
        <v>577398.28</v>
      </c>
      <c r="N222" s="100">
        <v>391071.4800000001</v>
      </c>
      <c r="O222" s="100">
        <v>393940.89000000007</v>
      </c>
      <c r="P222" s="100">
        <v>304763.48000000004</v>
      </c>
      <c r="Q222" s="135">
        <f t="shared" si="1"/>
        <v>3774313.6300000004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1688285.3499999999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f>+E224</f>
        <v>3860965.21</v>
      </c>
      <c r="F223" s="136">
        <f t="shared" ref="F223:P223" si="9">+F224</f>
        <v>3424903.88</v>
      </c>
      <c r="G223" s="136">
        <f t="shared" si="9"/>
        <v>24796161.16</v>
      </c>
      <c r="H223" s="136">
        <f t="shared" si="9"/>
        <v>35243407.57</v>
      </c>
      <c r="I223" s="136">
        <f t="shared" si="9"/>
        <v>10546529.949999999</v>
      </c>
      <c r="J223" s="136">
        <f t="shared" si="9"/>
        <v>6514690.71</v>
      </c>
      <c r="K223" s="136">
        <f t="shared" si="9"/>
        <v>5034968.0100000007</v>
      </c>
      <c r="L223" s="136">
        <f t="shared" si="9"/>
        <v>14601675.499999996</v>
      </c>
      <c r="M223" s="136">
        <f t="shared" si="9"/>
        <v>14601675.499999996</v>
      </c>
      <c r="N223" s="136">
        <f t="shared" si="9"/>
        <v>14601675.499999996</v>
      </c>
      <c r="O223" s="136">
        <f t="shared" si="9"/>
        <v>14601675.499999996</v>
      </c>
      <c r="P223" s="136">
        <f t="shared" si="9"/>
        <v>14601675.509999996</v>
      </c>
      <c r="Q223" s="135">
        <f t="shared" si="1"/>
        <v>162430003.99999997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89421626.489999995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3860965.21</v>
      </c>
      <c r="F224" s="100">
        <v>3424903.88</v>
      </c>
      <c r="G224" s="100">
        <v>24796161.16</v>
      </c>
      <c r="H224" s="100">
        <v>35243407.57</v>
      </c>
      <c r="I224" s="100">
        <v>10546529.949999999</v>
      </c>
      <c r="J224" s="100">
        <v>6514690.71</v>
      </c>
      <c r="K224" s="100">
        <v>5034968.0100000007</v>
      </c>
      <c r="L224" s="100">
        <v>14601675.499999996</v>
      </c>
      <c r="M224" s="100">
        <v>14601675.499999996</v>
      </c>
      <c r="N224" s="100">
        <v>14601675.499999996</v>
      </c>
      <c r="O224" s="100">
        <v>14601675.499999996</v>
      </c>
      <c r="P224" s="100">
        <v>14601675.509999996</v>
      </c>
      <c r="Q224" s="135">
        <f t="shared" si="1"/>
        <v>162430003.99999997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89421626.489999995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f>+E226</f>
        <v>0</v>
      </c>
      <c r="F225" s="136">
        <f t="shared" ref="F225:P225" si="10">+F226</f>
        <v>0</v>
      </c>
      <c r="G225" s="136">
        <f t="shared" si="10"/>
        <v>0</v>
      </c>
      <c r="H225" s="136">
        <f t="shared" si="10"/>
        <v>0</v>
      </c>
      <c r="I225" s="136">
        <f t="shared" si="10"/>
        <v>0</v>
      </c>
      <c r="J225" s="136">
        <f t="shared" si="10"/>
        <v>0</v>
      </c>
      <c r="K225" s="136">
        <f t="shared" si="10"/>
        <v>0</v>
      </c>
      <c r="L225" s="136">
        <f t="shared" si="10"/>
        <v>0</v>
      </c>
      <c r="M225" s="136">
        <f t="shared" si="10"/>
        <v>0</v>
      </c>
      <c r="N225" s="136">
        <f t="shared" si="10"/>
        <v>0</v>
      </c>
      <c r="O225" s="136">
        <f t="shared" si="10"/>
        <v>0</v>
      </c>
      <c r="P225" s="136">
        <f t="shared" si="10"/>
        <v>0</v>
      </c>
      <c r="Q225" s="135">
        <f t="shared" si="1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1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f>+E228+E230+E232+E234+E236</f>
        <v>4686221.910000002</v>
      </c>
      <c r="F227" s="135">
        <f t="shared" ref="F227:P227" si="11">+F228+F230+F232+F234+F236</f>
        <v>5098567.5600000033</v>
      </c>
      <c r="G227" s="135">
        <f t="shared" si="11"/>
        <v>5356737.99</v>
      </c>
      <c r="H227" s="135">
        <f t="shared" si="11"/>
        <v>7876485.2599999988</v>
      </c>
      <c r="I227" s="135">
        <f t="shared" si="11"/>
        <v>6571916.020000007</v>
      </c>
      <c r="J227" s="135">
        <f t="shared" si="11"/>
        <v>12450402.819999997</v>
      </c>
      <c r="K227" s="135">
        <f t="shared" si="11"/>
        <v>7194495.3300000029</v>
      </c>
      <c r="L227" s="135">
        <f t="shared" si="11"/>
        <v>11511046.889999993</v>
      </c>
      <c r="M227" s="135">
        <f t="shared" si="11"/>
        <v>8271575.2999999961</v>
      </c>
      <c r="N227" s="135">
        <f t="shared" si="11"/>
        <v>8184427.179999996</v>
      </c>
      <c r="O227" s="135">
        <f t="shared" si="11"/>
        <v>8186454.2999999952</v>
      </c>
      <c r="P227" s="135">
        <f t="shared" si="11"/>
        <v>7870935.0699999966</v>
      </c>
      <c r="Q227" s="135">
        <f t="shared" si="1"/>
        <v>93259265.62999998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49234826.890000015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f>+E229</f>
        <v>4652545.5800000019</v>
      </c>
      <c r="F228" s="136">
        <f t="shared" ref="F228:P228" si="12">+F229</f>
        <v>5064083.7100000037</v>
      </c>
      <c r="G228" s="136">
        <f t="shared" si="12"/>
        <v>5294944.21</v>
      </c>
      <c r="H228" s="136">
        <f t="shared" si="12"/>
        <v>7839877.629999999</v>
      </c>
      <c r="I228" s="136">
        <f t="shared" si="12"/>
        <v>6534181.2900000066</v>
      </c>
      <c r="J228" s="136">
        <f t="shared" si="12"/>
        <v>12417048.339999996</v>
      </c>
      <c r="K228" s="136">
        <f t="shared" si="12"/>
        <v>7163197.1000000024</v>
      </c>
      <c r="L228" s="136">
        <f t="shared" si="12"/>
        <v>11237996.149999993</v>
      </c>
      <c r="M228" s="136">
        <f t="shared" si="12"/>
        <v>7995712.2999999961</v>
      </c>
      <c r="N228" s="136">
        <f t="shared" si="12"/>
        <v>7919959.0499999961</v>
      </c>
      <c r="O228" s="136">
        <f t="shared" si="12"/>
        <v>7921986.1699999953</v>
      </c>
      <c r="P228" s="136">
        <f t="shared" si="12"/>
        <v>7594436.6999999965</v>
      </c>
      <c r="Q228" s="135">
        <f t="shared" si="1"/>
        <v>91635968.229999989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48965877.860000007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4652545.5800000019</v>
      </c>
      <c r="F229" s="100">
        <v>5064083.7100000037</v>
      </c>
      <c r="G229" s="100">
        <v>5294944.21</v>
      </c>
      <c r="H229" s="100">
        <v>7839877.629999999</v>
      </c>
      <c r="I229" s="100">
        <v>6534181.2900000066</v>
      </c>
      <c r="J229" s="100">
        <v>12417048.339999996</v>
      </c>
      <c r="K229" s="100">
        <v>7163197.1000000024</v>
      </c>
      <c r="L229" s="100">
        <v>11237996.149999993</v>
      </c>
      <c r="M229" s="100">
        <v>7995712.2999999961</v>
      </c>
      <c r="N229" s="100">
        <v>7919959.0499999961</v>
      </c>
      <c r="O229" s="100">
        <v>7921986.1699999953</v>
      </c>
      <c r="P229" s="100">
        <v>7594436.6999999965</v>
      </c>
      <c r="Q229" s="135">
        <f t="shared" si="1"/>
        <v>91635968.229999989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48965877.860000007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1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1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1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1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1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1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f>+E237</f>
        <v>33676.33</v>
      </c>
      <c r="F236" s="136">
        <f t="shared" ref="F236:P236" si="13">+F237</f>
        <v>34483.850000000006</v>
      </c>
      <c r="G236" s="136">
        <f t="shared" si="13"/>
        <v>61793.78</v>
      </c>
      <c r="H236" s="136">
        <f t="shared" si="13"/>
        <v>36607.630000000005</v>
      </c>
      <c r="I236" s="136">
        <f t="shared" si="13"/>
        <v>37734.729999999989</v>
      </c>
      <c r="J236" s="136">
        <f t="shared" si="13"/>
        <v>33354.480000000003</v>
      </c>
      <c r="K236" s="136">
        <f t="shared" si="13"/>
        <v>31298.230000000003</v>
      </c>
      <c r="L236" s="136">
        <f t="shared" si="13"/>
        <v>273050.74</v>
      </c>
      <c r="M236" s="136">
        <f t="shared" si="13"/>
        <v>275863</v>
      </c>
      <c r="N236" s="136">
        <f t="shared" si="13"/>
        <v>264468.13</v>
      </c>
      <c r="O236" s="136">
        <f t="shared" si="13"/>
        <v>264468.13</v>
      </c>
      <c r="P236" s="136">
        <f t="shared" si="13"/>
        <v>276498.37</v>
      </c>
      <c r="Q236" s="135">
        <f t="shared" ref="Q236:Q299" si="14">SUM(E236:P236)</f>
        <v>1623297.4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268949.03000000003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33676.33</v>
      </c>
      <c r="F237" s="100">
        <v>34483.850000000006</v>
      </c>
      <c r="G237" s="100">
        <v>61793.78</v>
      </c>
      <c r="H237" s="100">
        <v>36607.630000000005</v>
      </c>
      <c r="I237" s="100">
        <v>37734.729999999989</v>
      </c>
      <c r="J237" s="100">
        <v>33354.480000000003</v>
      </c>
      <c r="K237" s="100">
        <v>31298.230000000003</v>
      </c>
      <c r="L237" s="100">
        <v>273050.74</v>
      </c>
      <c r="M237" s="100">
        <v>275863</v>
      </c>
      <c r="N237" s="100">
        <v>264468.13</v>
      </c>
      <c r="O237" s="100">
        <v>264468.13</v>
      </c>
      <c r="P237" s="100">
        <v>276498.37</v>
      </c>
      <c r="Q237" s="135">
        <f t="shared" si="14"/>
        <v>1623297.4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268949.03000000003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f>+E239+E241+E243+E245+E247+E249</f>
        <v>12573426.59</v>
      </c>
      <c r="F238" s="135">
        <f t="shared" ref="F238:P238" si="15">+F239+F241+F243+F245+F247+F249</f>
        <v>14910659.169999994</v>
      </c>
      <c r="G238" s="135">
        <f t="shared" si="15"/>
        <v>15761338.430000005</v>
      </c>
      <c r="H238" s="135">
        <f t="shared" si="15"/>
        <v>16340627.550000003</v>
      </c>
      <c r="I238" s="135">
        <f t="shared" si="15"/>
        <v>16782222.790000007</v>
      </c>
      <c r="J238" s="135">
        <f t="shared" si="15"/>
        <v>17001829.640000008</v>
      </c>
      <c r="K238" s="135">
        <f t="shared" si="15"/>
        <v>17790986.199999996</v>
      </c>
      <c r="L238" s="135">
        <f t="shared" si="15"/>
        <v>26266647.030000053</v>
      </c>
      <c r="M238" s="135">
        <f t="shared" si="15"/>
        <v>22341593.820000041</v>
      </c>
      <c r="N238" s="135">
        <f t="shared" si="15"/>
        <v>22902862.930000048</v>
      </c>
      <c r="O238" s="135">
        <f t="shared" si="15"/>
        <v>22396256.330000043</v>
      </c>
      <c r="P238" s="135">
        <f t="shared" si="15"/>
        <v>19142931.920000046</v>
      </c>
      <c r="Q238" s="135">
        <f t="shared" si="14"/>
        <v>224211382.40000024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111161090.37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f>+E240</f>
        <v>6681450.3099999987</v>
      </c>
      <c r="F239" s="136">
        <f t="shared" ref="F239:P239" si="16">+F240</f>
        <v>8545718.9099999983</v>
      </c>
      <c r="G239" s="136">
        <f t="shared" si="16"/>
        <v>7900245.3500000024</v>
      </c>
      <c r="H239" s="136">
        <f t="shared" si="16"/>
        <v>8578097.6600000001</v>
      </c>
      <c r="I239" s="136">
        <f t="shared" si="16"/>
        <v>8917295.1000000052</v>
      </c>
      <c r="J239" s="136">
        <f t="shared" si="16"/>
        <v>8531201.2800000049</v>
      </c>
      <c r="K239" s="136">
        <f t="shared" si="16"/>
        <v>8654407.0799999982</v>
      </c>
      <c r="L239" s="136">
        <f t="shared" si="16"/>
        <v>13892595.079999996</v>
      </c>
      <c r="M239" s="136">
        <f t="shared" si="16"/>
        <v>10957828.059999997</v>
      </c>
      <c r="N239" s="136">
        <f t="shared" si="16"/>
        <v>10608873.959999997</v>
      </c>
      <c r="O239" s="136">
        <f t="shared" si="16"/>
        <v>10103036.119999995</v>
      </c>
      <c r="P239" s="136">
        <f t="shared" si="16"/>
        <v>8345906.240000003</v>
      </c>
      <c r="Q239" s="135">
        <f t="shared" si="14"/>
        <v>111716655.15000001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57808415.690000013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6681450.3099999987</v>
      </c>
      <c r="F240" s="100">
        <v>8545718.9099999983</v>
      </c>
      <c r="G240" s="100">
        <v>7900245.3500000024</v>
      </c>
      <c r="H240" s="100">
        <v>8578097.6600000001</v>
      </c>
      <c r="I240" s="100">
        <v>8917295.1000000052</v>
      </c>
      <c r="J240" s="100">
        <v>8531201.2800000049</v>
      </c>
      <c r="K240" s="100">
        <v>8654407.0799999982</v>
      </c>
      <c r="L240" s="100">
        <v>13892595.079999996</v>
      </c>
      <c r="M240" s="100">
        <v>10957828.059999997</v>
      </c>
      <c r="N240" s="100">
        <v>10608873.959999997</v>
      </c>
      <c r="O240" s="100">
        <v>10103036.119999995</v>
      </c>
      <c r="P240" s="100">
        <v>8345906.240000003</v>
      </c>
      <c r="Q240" s="135">
        <f t="shared" si="14"/>
        <v>111716655.15000001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57808415.690000013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14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14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f>+E244</f>
        <v>3105339.290000001</v>
      </c>
      <c r="F243" s="136">
        <f t="shared" ref="F243:P243" si="17">+F244</f>
        <v>3106701.1199999978</v>
      </c>
      <c r="G243" s="136">
        <f t="shared" si="17"/>
        <v>3972494.0800000033</v>
      </c>
      <c r="H243" s="136">
        <f t="shared" si="17"/>
        <v>3886412.1700000032</v>
      </c>
      <c r="I243" s="136">
        <f t="shared" si="17"/>
        <v>3680835.2200000011</v>
      </c>
      <c r="J243" s="136">
        <f t="shared" si="17"/>
        <v>3955334.4900000016</v>
      </c>
      <c r="K243" s="136">
        <f t="shared" si="17"/>
        <v>3840829.84</v>
      </c>
      <c r="L243" s="136">
        <f t="shared" si="17"/>
        <v>5666062.9600000512</v>
      </c>
      <c r="M243" s="136">
        <f t="shared" si="17"/>
        <v>4857813.7700000424</v>
      </c>
      <c r="N243" s="136">
        <f t="shared" si="17"/>
        <v>5936436.810000048</v>
      </c>
      <c r="O243" s="136">
        <f t="shared" si="17"/>
        <v>5930978.4100000486</v>
      </c>
      <c r="P243" s="136">
        <f t="shared" si="17"/>
        <v>5206148.2500000438</v>
      </c>
      <c r="Q243" s="135">
        <f t="shared" si="14"/>
        <v>53145386.410000242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25547946.210000008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3105339.290000001</v>
      </c>
      <c r="F244" s="100">
        <v>3106701.1199999978</v>
      </c>
      <c r="G244" s="100">
        <v>3972494.0800000033</v>
      </c>
      <c r="H244" s="100">
        <v>3886412.1700000032</v>
      </c>
      <c r="I244" s="100">
        <v>3680835.2200000011</v>
      </c>
      <c r="J244" s="100">
        <v>3955334.4900000016</v>
      </c>
      <c r="K244" s="100">
        <v>3840829.84</v>
      </c>
      <c r="L244" s="100">
        <v>5666062.9600000512</v>
      </c>
      <c r="M244" s="100">
        <v>4857813.7700000424</v>
      </c>
      <c r="N244" s="100">
        <v>5936436.810000048</v>
      </c>
      <c r="O244" s="100">
        <v>5930978.4100000486</v>
      </c>
      <c r="P244" s="100">
        <v>5206148.2500000438</v>
      </c>
      <c r="Q244" s="135">
        <f t="shared" si="14"/>
        <v>53145386.410000242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25547946.210000008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f>+E246</f>
        <v>875103.55000000016</v>
      </c>
      <c r="F245" s="136">
        <f t="shared" ref="F245:P245" si="18">+F246</f>
        <v>1104452.8400000003</v>
      </c>
      <c r="G245" s="136">
        <f t="shared" si="18"/>
        <v>1273779.4999999995</v>
      </c>
      <c r="H245" s="136">
        <f t="shared" si="18"/>
        <v>1053629.2899999996</v>
      </c>
      <c r="I245" s="136">
        <f t="shared" si="18"/>
        <v>1049727.0099999998</v>
      </c>
      <c r="J245" s="136">
        <f t="shared" si="18"/>
        <v>1324970.69</v>
      </c>
      <c r="K245" s="136">
        <f t="shared" si="18"/>
        <v>1530113.7699999996</v>
      </c>
      <c r="L245" s="136">
        <f t="shared" si="18"/>
        <v>1463786.5499999998</v>
      </c>
      <c r="M245" s="136">
        <f t="shared" si="18"/>
        <v>1597496.4499999997</v>
      </c>
      <c r="N245" s="136">
        <f t="shared" si="18"/>
        <v>1750830.94</v>
      </c>
      <c r="O245" s="136">
        <f t="shared" si="18"/>
        <v>1768403.5499999998</v>
      </c>
      <c r="P245" s="136">
        <f t="shared" si="18"/>
        <v>1843092.4299999992</v>
      </c>
      <c r="Q245" s="135">
        <f t="shared" si="14"/>
        <v>16635386.569999997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8211776.6499999985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875103.55000000016</v>
      </c>
      <c r="F246" s="100">
        <v>1104452.8400000003</v>
      </c>
      <c r="G246" s="100">
        <v>1273779.4999999995</v>
      </c>
      <c r="H246" s="100">
        <v>1053629.2899999996</v>
      </c>
      <c r="I246" s="100">
        <v>1049727.0099999998</v>
      </c>
      <c r="J246" s="100">
        <v>1324970.69</v>
      </c>
      <c r="K246" s="100">
        <v>1530113.7699999996</v>
      </c>
      <c r="L246" s="100">
        <v>1463786.5499999998</v>
      </c>
      <c r="M246" s="100">
        <v>1597496.4499999997</v>
      </c>
      <c r="N246" s="100">
        <v>1750830.94</v>
      </c>
      <c r="O246" s="100">
        <v>1768403.5499999998</v>
      </c>
      <c r="P246" s="100">
        <v>1843092.4299999992</v>
      </c>
      <c r="Q246" s="135">
        <f t="shared" si="14"/>
        <v>16635386.569999997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8211776.6499999985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14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14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f>+E250</f>
        <v>1911533.4399999988</v>
      </c>
      <c r="F249" s="136">
        <f t="shared" ref="F249:P249" si="19">+F250</f>
        <v>2153786.2999999998</v>
      </c>
      <c r="G249" s="136">
        <f t="shared" si="19"/>
        <v>2614819.4999999995</v>
      </c>
      <c r="H249" s="136">
        <f t="shared" si="19"/>
        <v>2822488.4299999992</v>
      </c>
      <c r="I249" s="136">
        <f t="shared" si="19"/>
        <v>3134365.4600000009</v>
      </c>
      <c r="J249" s="136">
        <f t="shared" si="19"/>
        <v>3190323.1799999997</v>
      </c>
      <c r="K249" s="136">
        <f t="shared" si="19"/>
        <v>3765635.5099999974</v>
      </c>
      <c r="L249" s="136">
        <f t="shared" si="19"/>
        <v>5244202.4400000041</v>
      </c>
      <c r="M249" s="136">
        <f t="shared" si="19"/>
        <v>4928455.5400000038</v>
      </c>
      <c r="N249" s="136">
        <f t="shared" si="19"/>
        <v>4606721.2200000025</v>
      </c>
      <c r="O249" s="136">
        <f t="shared" si="19"/>
        <v>4593838.2500000019</v>
      </c>
      <c r="P249" s="136">
        <f t="shared" si="19"/>
        <v>3747785</v>
      </c>
      <c r="Q249" s="135">
        <f t="shared" si="14"/>
        <v>42713954.270000011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19592951.819999997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1911533.4399999988</v>
      </c>
      <c r="F250" s="100">
        <v>2153786.2999999998</v>
      </c>
      <c r="G250" s="100">
        <v>2614819.4999999995</v>
      </c>
      <c r="H250" s="100">
        <v>2822488.4299999992</v>
      </c>
      <c r="I250" s="100">
        <v>3134365.4600000009</v>
      </c>
      <c r="J250" s="100">
        <v>3190323.1799999997</v>
      </c>
      <c r="K250" s="100">
        <v>3765635.5099999974</v>
      </c>
      <c r="L250" s="100">
        <v>5244202.4400000041</v>
      </c>
      <c r="M250" s="100">
        <v>4928455.5400000038</v>
      </c>
      <c r="N250" s="100">
        <v>4606721.2200000025</v>
      </c>
      <c r="O250" s="100">
        <v>4593838.2500000019</v>
      </c>
      <c r="P250" s="100">
        <v>3747785</v>
      </c>
      <c r="Q250" s="135">
        <f t="shared" si="14"/>
        <v>42713954.270000011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19592951.819999997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f>+E252+E255+E259+E266+E270+E276+E278+E283+E291</f>
        <v>10097523.550000003</v>
      </c>
      <c r="F251" s="135">
        <f t="shared" ref="F251:P251" si="20">+F252+F255+F259+F266+F270+F276+F278+F283+F291</f>
        <v>11701470.809999999</v>
      </c>
      <c r="G251" s="135">
        <f t="shared" si="20"/>
        <v>22861657.270000007</v>
      </c>
      <c r="H251" s="135">
        <f t="shared" si="20"/>
        <v>29161586.169999994</v>
      </c>
      <c r="I251" s="135">
        <f t="shared" si="20"/>
        <v>25914641.609999988</v>
      </c>
      <c r="J251" s="135">
        <f t="shared" si="20"/>
        <v>23386681.990000002</v>
      </c>
      <c r="K251" s="135">
        <f t="shared" si="20"/>
        <v>44952003.690000005</v>
      </c>
      <c r="L251" s="135">
        <f t="shared" si="20"/>
        <v>43176032.090000004</v>
      </c>
      <c r="M251" s="135">
        <f t="shared" si="20"/>
        <v>43413500.68</v>
      </c>
      <c r="N251" s="135">
        <f t="shared" si="20"/>
        <v>40722430.019999996</v>
      </c>
      <c r="O251" s="135">
        <f t="shared" si="20"/>
        <v>43801553.610000014</v>
      </c>
      <c r="P251" s="135">
        <f t="shared" si="20"/>
        <v>75856057.350000039</v>
      </c>
      <c r="Q251" s="135">
        <f t="shared" si="14"/>
        <v>415045138.84000003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168075565.09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f>+E253+E254</f>
        <v>1685806.9200000018</v>
      </c>
      <c r="F252" s="136">
        <f t="shared" ref="F252:P252" si="21">+F253+F254</f>
        <v>1760387.5599999998</v>
      </c>
      <c r="G252" s="136">
        <f t="shared" si="21"/>
        <v>3265049.7300000032</v>
      </c>
      <c r="H252" s="136">
        <f t="shared" si="21"/>
        <v>2973420.7499999991</v>
      </c>
      <c r="I252" s="136">
        <f t="shared" si="21"/>
        <v>3923602.88</v>
      </c>
      <c r="J252" s="136">
        <f t="shared" si="21"/>
        <v>2516348.109999998</v>
      </c>
      <c r="K252" s="136">
        <f t="shared" si="21"/>
        <v>5107064.2499999963</v>
      </c>
      <c r="L252" s="136">
        <f t="shared" si="21"/>
        <v>7481349.6600000123</v>
      </c>
      <c r="M252" s="136">
        <f t="shared" si="21"/>
        <v>7745450.2600000082</v>
      </c>
      <c r="N252" s="136">
        <f t="shared" si="21"/>
        <v>7626818.230000006</v>
      </c>
      <c r="O252" s="136">
        <f t="shared" si="21"/>
        <v>7622690.5600000052</v>
      </c>
      <c r="P252" s="136">
        <f t="shared" si="21"/>
        <v>6878334.5100000137</v>
      </c>
      <c r="Q252" s="135">
        <f t="shared" si="14"/>
        <v>58586323.420000032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21231680.199999996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1685806.9200000018</v>
      </c>
      <c r="F253" s="100">
        <v>1760387.5599999998</v>
      </c>
      <c r="G253" s="100">
        <v>3265049.7300000032</v>
      </c>
      <c r="H253" s="100">
        <v>2973420.7499999991</v>
      </c>
      <c r="I253" s="100">
        <v>3923602.88</v>
      </c>
      <c r="J253" s="100">
        <v>2516348.109999998</v>
      </c>
      <c r="K253" s="100">
        <v>5107064.2499999963</v>
      </c>
      <c r="L253" s="100">
        <v>7481349.6600000123</v>
      </c>
      <c r="M253" s="100">
        <v>7745450.2600000082</v>
      </c>
      <c r="N253" s="100">
        <v>7626818.230000006</v>
      </c>
      <c r="O253" s="100">
        <v>7622690.5600000052</v>
      </c>
      <c r="P253" s="100">
        <v>6878334.5100000137</v>
      </c>
      <c r="Q253" s="135">
        <f t="shared" si="14"/>
        <v>58586323.420000032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21231680.199999996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14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f>+E256+E257+E258</f>
        <v>2590705.9300000002</v>
      </c>
      <c r="F255" s="136">
        <f t="shared" ref="F255:P255" si="22">+F256+F257+F258</f>
        <v>815828.74999999988</v>
      </c>
      <c r="G255" s="136">
        <f t="shared" si="22"/>
        <v>1031262.2799999999</v>
      </c>
      <c r="H255" s="136">
        <f t="shared" si="22"/>
        <v>4967497.2399999974</v>
      </c>
      <c r="I255" s="136">
        <f t="shared" si="22"/>
        <v>3687084.2699999996</v>
      </c>
      <c r="J255" s="136">
        <f t="shared" si="22"/>
        <v>3282571.9400000009</v>
      </c>
      <c r="K255" s="136">
        <f t="shared" si="22"/>
        <v>3172453.4100000011</v>
      </c>
      <c r="L255" s="136">
        <f t="shared" si="22"/>
        <v>6908458.2200000016</v>
      </c>
      <c r="M255" s="136">
        <f t="shared" si="22"/>
        <v>6481582.9900000021</v>
      </c>
      <c r="N255" s="136">
        <f t="shared" si="22"/>
        <v>6460308.030000004</v>
      </c>
      <c r="O255" s="136">
        <f t="shared" si="22"/>
        <v>6480695.7500000037</v>
      </c>
      <c r="P255" s="136">
        <f t="shared" si="22"/>
        <v>6330596.1399999959</v>
      </c>
      <c r="Q255" s="135">
        <f t="shared" si="14"/>
        <v>52209044.95000001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19547403.82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2556946.0100000002</v>
      </c>
      <c r="F256" s="100">
        <v>788660.27999999991</v>
      </c>
      <c r="G256" s="100">
        <v>978485.83</v>
      </c>
      <c r="H256" s="100">
        <v>4933586.6099999975</v>
      </c>
      <c r="I256" s="100">
        <v>3602426.0599999996</v>
      </c>
      <c r="J256" s="100">
        <v>3187746.3600000008</v>
      </c>
      <c r="K256" s="100">
        <v>3048071.080000001</v>
      </c>
      <c r="L256" s="100">
        <v>6651492.870000002</v>
      </c>
      <c r="M256" s="100">
        <v>6207191.9400000023</v>
      </c>
      <c r="N256" s="100">
        <v>6187584.1000000043</v>
      </c>
      <c r="O256" s="100">
        <v>6207961.820000004</v>
      </c>
      <c r="P256" s="100">
        <v>6090909.7799999965</v>
      </c>
      <c r="Q256" s="135">
        <f t="shared" si="14"/>
        <v>50441062.740000002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19095922.229999997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17466.02</v>
      </c>
      <c r="F257" s="100">
        <v>10758.499999999998</v>
      </c>
      <c r="G257" s="100">
        <v>29132.309999999998</v>
      </c>
      <c r="H257" s="100">
        <v>12422.389999999998</v>
      </c>
      <c r="I257" s="100">
        <v>18112.28</v>
      </c>
      <c r="J257" s="100">
        <v>22556.75</v>
      </c>
      <c r="K257" s="100">
        <v>35977.94000000001</v>
      </c>
      <c r="L257" s="100">
        <v>43604.959999999992</v>
      </c>
      <c r="M257" s="100">
        <v>55328.45</v>
      </c>
      <c r="N257" s="100">
        <v>53511.329999999994</v>
      </c>
      <c r="O257" s="100">
        <v>53521.329999999994</v>
      </c>
      <c r="P257" s="100">
        <v>29434.68</v>
      </c>
      <c r="Q257" s="135">
        <f t="shared" si="14"/>
        <v>381826.94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146426.19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16293.9</v>
      </c>
      <c r="F258" s="100">
        <v>16409.969999999998</v>
      </c>
      <c r="G258" s="100">
        <v>23644.140000000003</v>
      </c>
      <c r="H258" s="100">
        <v>21488.240000000002</v>
      </c>
      <c r="I258" s="100">
        <v>66545.929999999993</v>
      </c>
      <c r="J258" s="100">
        <v>72268.830000000016</v>
      </c>
      <c r="K258" s="100">
        <v>88404.39</v>
      </c>
      <c r="L258" s="100">
        <v>213360.39</v>
      </c>
      <c r="M258" s="100">
        <v>219062.6</v>
      </c>
      <c r="N258" s="100">
        <v>219212.6</v>
      </c>
      <c r="O258" s="100">
        <v>219212.6</v>
      </c>
      <c r="P258" s="100">
        <v>210251.68</v>
      </c>
      <c r="Q258" s="135">
        <f t="shared" si="14"/>
        <v>1386155.27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305055.40000000002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f>+E260+E261+E262+E263+E264+E265</f>
        <v>10074.780000000001</v>
      </c>
      <c r="F259" s="136">
        <f t="shared" ref="F259:P259" si="23">+F260+F261+F262+F263+F264+F265</f>
        <v>48000.93</v>
      </c>
      <c r="G259" s="136">
        <f t="shared" si="23"/>
        <v>64545.879999999983</v>
      </c>
      <c r="H259" s="136">
        <f t="shared" si="23"/>
        <v>30091.18</v>
      </c>
      <c r="I259" s="136">
        <f t="shared" si="23"/>
        <v>26321.109999999997</v>
      </c>
      <c r="J259" s="136">
        <f t="shared" si="23"/>
        <v>20603.250000000007</v>
      </c>
      <c r="K259" s="136">
        <f t="shared" si="23"/>
        <v>20687.91</v>
      </c>
      <c r="L259" s="136">
        <f t="shared" si="23"/>
        <v>99589.439999999988</v>
      </c>
      <c r="M259" s="136">
        <f t="shared" si="23"/>
        <v>99285.73</v>
      </c>
      <c r="N259" s="136">
        <f t="shared" si="23"/>
        <v>99190.68</v>
      </c>
      <c r="O259" s="136">
        <f t="shared" si="23"/>
        <v>98939.12999999999</v>
      </c>
      <c r="P259" s="136">
        <f t="shared" si="23"/>
        <v>85683.409999999974</v>
      </c>
      <c r="Q259" s="135">
        <f t="shared" si="14"/>
        <v>703013.42999999993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220325.03999999998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14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10074.780000000001</v>
      </c>
      <c r="F261" s="100">
        <v>48000.93</v>
      </c>
      <c r="G261" s="100">
        <v>64545.879999999983</v>
      </c>
      <c r="H261" s="100">
        <v>30091.18</v>
      </c>
      <c r="I261" s="100">
        <v>26321.109999999997</v>
      </c>
      <c r="J261" s="100">
        <v>20603.250000000007</v>
      </c>
      <c r="K261" s="100">
        <v>20687.91</v>
      </c>
      <c r="L261" s="100">
        <v>99589.439999999988</v>
      </c>
      <c r="M261" s="100">
        <v>99285.73</v>
      </c>
      <c r="N261" s="100">
        <v>99190.68</v>
      </c>
      <c r="O261" s="100">
        <v>98939.12999999999</v>
      </c>
      <c r="P261" s="100">
        <v>85683.409999999974</v>
      </c>
      <c r="Q261" s="135">
        <f t="shared" si="14"/>
        <v>703013.42999999993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220325.03999999998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14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14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14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14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f>+E267+E268+E269</f>
        <v>60745.59</v>
      </c>
      <c r="F266" s="136">
        <f t="shared" ref="F266:P266" si="24">+F267+F268+F269</f>
        <v>103986.16000000002</v>
      </c>
      <c r="G266" s="136">
        <f t="shared" si="24"/>
        <v>181472.66999999998</v>
      </c>
      <c r="H266" s="136">
        <f t="shared" si="24"/>
        <v>239707.14</v>
      </c>
      <c r="I266" s="136">
        <f t="shared" si="24"/>
        <v>270741.06</v>
      </c>
      <c r="J266" s="136">
        <f t="shared" si="24"/>
        <v>141789.79</v>
      </c>
      <c r="K266" s="136">
        <f t="shared" si="24"/>
        <v>262550.96999999997</v>
      </c>
      <c r="L266" s="136">
        <f t="shared" si="24"/>
        <v>286043.50000000012</v>
      </c>
      <c r="M266" s="136">
        <f t="shared" si="24"/>
        <v>320185.41000000003</v>
      </c>
      <c r="N266" s="136">
        <f t="shared" si="24"/>
        <v>321582.14</v>
      </c>
      <c r="O266" s="136">
        <f t="shared" si="24"/>
        <v>321582.14</v>
      </c>
      <c r="P266" s="136">
        <f t="shared" si="24"/>
        <v>315866.40000000008</v>
      </c>
      <c r="Q266" s="135">
        <f t="shared" si="14"/>
        <v>2826252.9700000007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1260993.3800000001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14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si="14"/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60745.59</v>
      </c>
      <c r="F269" s="100">
        <v>103986.16000000002</v>
      </c>
      <c r="G269" s="100">
        <v>181472.66999999998</v>
      </c>
      <c r="H269" s="100">
        <v>239707.14</v>
      </c>
      <c r="I269" s="100">
        <v>270741.06</v>
      </c>
      <c r="J269" s="100">
        <v>141789.79</v>
      </c>
      <c r="K269" s="100">
        <v>262550.96999999997</v>
      </c>
      <c r="L269" s="100">
        <v>286043.50000000012</v>
      </c>
      <c r="M269" s="100">
        <v>320185.41000000003</v>
      </c>
      <c r="N269" s="100">
        <v>321582.14</v>
      </c>
      <c r="O269" s="100">
        <v>321582.14</v>
      </c>
      <c r="P269" s="100">
        <v>315866.40000000008</v>
      </c>
      <c r="Q269" s="135">
        <f t="shared" si="14"/>
        <v>2826252.9700000007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1260993.3800000001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f>+E271+E272+E273+E274+E275</f>
        <v>3002118.07</v>
      </c>
      <c r="F270" s="136">
        <f t="shared" ref="F270:P270" si="25">+F271+F272+F273+F274+F275</f>
        <v>5078057.7699999996</v>
      </c>
      <c r="G270" s="136">
        <f t="shared" si="25"/>
        <v>13992282.980000002</v>
      </c>
      <c r="H270" s="136">
        <f t="shared" si="25"/>
        <v>18063027.340000004</v>
      </c>
      <c r="I270" s="136">
        <f t="shared" si="25"/>
        <v>14473554.649999993</v>
      </c>
      <c r="J270" s="136">
        <f t="shared" si="25"/>
        <v>14132993.680000002</v>
      </c>
      <c r="K270" s="136">
        <f t="shared" si="25"/>
        <v>23224684.710000008</v>
      </c>
      <c r="L270" s="136">
        <f t="shared" si="25"/>
        <v>21425421.039999992</v>
      </c>
      <c r="M270" s="136">
        <f t="shared" si="25"/>
        <v>23672530.04999999</v>
      </c>
      <c r="N270" s="136">
        <f t="shared" si="25"/>
        <v>21127643.809999995</v>
      </c>
      <c r="O270" s="136">
        <f t="shared" si="25"/>
        <v>24175093.060000006</v>
      </c>
      <c r="P270" s="136">
        <f t="shared" si="25"/>
        <v>54527075.410000034</v>
      </c>
      <c r="Q270" s="135">
        <f t="shared" si="14"/>
        <v>236894482.57000002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91966719.200000003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1574778.4</v>
      </c>
      <c r="F271" s="100">
        <v>4037208.1099999994</v>
      </c>
      <c r="G271" s="100">
        <v>11756857.230000002</v>
      </c>
      <c r="H271" s="100">
        <v>16412797.120000003</v>
      </c>
      <c r="I271" s="100">
        <v>12817869.509999994</v>
      </c>
      <c r="J271" s="100">
        <v>12434342.270000001</v>
      </c>
      <c r="K271" s="100">
        <v>21565320.170000009</v>
      </c>
      <c r="L271" s="100">
        <v>17229138.359999988</v>
      </c>
      <c r="M271" s="100">
        <v>19249146.609999988</v>
      </c>
      <c r="N271" s="100">
        <v>17526590.619999994</v>
      </c>
      <c r="O271" s="100">
        <v>21052225.130000003</v>
      </c>
      <c r="P271" s="100">
        <v>51250343.580000028</v>
      </c>
      <c r="Q271" s="135">
        <f t="shared" si="14"/>
        <v>206906617.11000001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80599172.810000017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168653.9899999999</v>
      </c>
      <c r="F272" s="100">
        <v>142237.99999999997</v>
      </c>
      <c r="G272" s="100">
        <v>186679.46000000005</v>
      </c>
      <c r="H272" s="100">
        <v>233792.54999999996</v>
      </c>
      <c r="I272" s="100">
        <v>205015.19999999992</v>
      </c>
      <c r="J272" s="100">
        <v>189412.96</v>
      </c>
      <c r="K272" s="100">
        <v>212959.51999999993</v>
      </c>
      <c r="L272" s="100">
        <v>598312.51000000013</v>
      </c>
      <c r="M272" s="100">
        <v>476707.75000000012</v>
      </c>
      <c r="N272" s="100">
        <v>467363.82000000007</v>
      </c>
      <c r="O272" s="100">
        <v>460167.7300000001</v>
      </c>
      <c r="P272" s="100">
        <v>537330.35000000009</v>
      </c>
      <c r="Q272" s="135">
        <f t="shared" si="14"/>
        <v>3878633.84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1338751.68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1228022.3199999998</v>
      </c>
      <c r="F273" s="100">
        <v>892860.44000000006</v>
      </c>
      <c r="G273" s="100">
        <v>1937975.19</v>
      </c>
      <c r="H273" s="100">
        <v>1249452.3700000003</v>
      </c>
      <c r="I273" s="100">
        <v>1434715.1100000003</v>
      </c>
      <c r="J273" s="100">
        <v>1493854.16</v>
      </c>
      <c r="K273" s="100">
        <v>1399694.96</v>
      </c>
      <c r="L273" s="100">
        <v>3523314.810000001</v>
      </c>
      <c r="M273" s="100">
        <v>3870285.2500000009</v>
      </c>
      <c r="N273" s="100">
        <v>3055278.5600000015</v>
      </c>
      <c r="O273" s="100">
        <v>2583519.1700000009</v>
      </c>
      <c r="P273" s="100">
        <v>2602212.3500000006</v>
      </c>
      <c r="Q273" s="135">
        <f t="shared" si="14"/>
        <v>25271184.690000009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9636574.5500000007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30663.359999999993</v>
      </c>
      <c r="F274" s="100">
        <v>5751.22</v>
      </c>
      <c r="G274" s="100">
        <v>110771.1</v>
      </c>
      <c r="H274" s="100">
        <v>166985.30000000002</v>
      </c>
      <c r="I274" s="100">
        <v>15954.83</v>
      </c>
      <c r="J274" s="100">
        <v>15384.289999999999</v>
      </c>
      <c r="K274" s="100">
        <v>46710.06</v>
      </c>
      <c r="L274" s="100">
        <v>74655.360000000001</v>
      </c>
      <c r="M274" s="100">
        <v>76390.44</v>
      </c>
      <c r="N274" s="100">
        <v>78410.81</v>
      </c>
      <c r="O274" s="100">
        <v>79181.03</v>
      </c>
      <c r="P274" s="100">
        <v>137189.13</v>
      </c>
      <c r="Q274" s="135">
        <f t="shared" si="14"/>
        <v>838046.93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392220.15999999997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14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f>+E277</f>
        <v>1559333.33</v>
      </c>
      <c r="F276" s="136">
        <f t="shared" ref="F276:P276" si="26">+F277</f>
        <v>1559333.33</v>
      </c>
      <c r="G276" s="136">
        <f t="shared" si="26"/>
        <v>1696133.37</v>
      </c>
      <c r="H276" s="136">
        <f t="shared" si="26"/>
        <v>1696133.33</v>
      </c>
      <c r="I276" s="136">
        <f t="shared" si="26"/>
        <v>1696133.33</v>
      </c>
      <c r="J276" s="136">
        <f t="shared" si="26"/>
        <v>1696133.33</v>
      </c>
      <c r="K276" s="136">
        <f t="shared" si="26"/>
        <v>1696133.33</v>
      </c>
      <c r="L276" s="136">
        <f t="shared" si="26"/>
        <v>1696133.33</v>
      </c>
      <c r="M276" s="136">
        <f t="shared" si="26"/>
        <v>1696133.33</v>
      </c>
      <c r="N276" s="136">
        <f t="shared" si="26"/>
        <v>1696133.33</v>
      </c>
      <c r="O276" s="136">
        <f t="shared" si="26"/>
        <v>1696133.33</v>
      </c>
      <c r="P276" s="136">
        <f t="shared" si="26"/>
        <v>1696133.33</v>
      </c>
      <c r="Q276" s="135">
        <f t="shared" si="14"/>
        <v>20080000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11599333.35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1559333.33</v>
      </c>
      <c r="F277" s="100">
        <v>1559333.33</v>
      </c>
      <c r="G277" s="100">
        <v>1696133.37</v>
      </c>
      <c r="H277" s="100">
        <v>1696133.33</v>
      </c>
      <c r="I277" s="100">
        <v>1696133.33</v>
      </c>
      <c r="J277" s="100">
        <v>1696133.33</v>
      </c>
      <c r="K277" s="100">
        <v>1696133.33</v>
      </c>
      <c r="L277" s="100">
        <v>1696133.33</v>
      </c>
      <c r="M277" s="100">
        <v>1696133.33</v>
      </c>
      <c r="N277" s="100">
        <v>1696133.33</v>
      </c>
      <c r="O277" s="100">
        <v>1696133.33</v>
      </c>
      <c r="P277" s="100">
        <v>1696133.33</v>
      </c>
      <c r="Q277" s="135">
        <f t="shared" si="14"/>
        <v>20080000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11599333.35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f>+E279+E280+E281+E282</f>
        <v>640730.56000000006</v>
      </c>
      <c r="F278" s="136">
        <f t="shared" ref="F278:P278" si="27">+F279+F280+F281+F282</f>
        <v>1802654.77</v>
      </c>
      <c r="G278" s="136">
        <f t="shared" si="27"/>
        <v>2062506.7300000002</v>
      </c>
      <c r="H278" s="136">
        <f t="shared" si="27"/>
        <v>620177.14</v>
      </c>
      <c r="I278" s="136">
        <f t="shared" si="27"/>
        <v>1237720.33</v>
      </c>
      <c r="J278" s="136">
        <f t="shared" si="27"/>
        <v>899094.21999999974</v>
      </c>
      <c r="K278" s="136">
        <f t="shared" si="27"/>
        <v>1569819.54</v>
      </c>
      <c r="L278" s="136">
        <f t="shared" si="27"/>
        <v>4135100.4300000034</v>
      </c>
      <c r="M278" s="136">
        <f t="shared" si="27"/>
        <v>2263545.0599999987</v>
      </c>
      <c r="N278" s="136">
        <f t="shared" si="27"/>
        <v>2263674.149999999</v>
      </c>
      <c r="O278" s="136">
        <f t="shared" si="27"/>
        <v>2278330.5599999987</v>
      </c>
      <c r="P278" s="136">
        <f t="shared" si="27"/>
        <v>5281070.2200000035</v>
      </c>
      <c r="Q278" s="135">
        <f t="shared" si="14"/>
        <v>25054423.710000001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8832703.2899999991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14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14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182324.93000000002</v>
      </c>
      <c r="F281" s="100">
        <v>1308349.8600000001</v>
      </c>
      <c r="G281" s="100">
        <v>566917.99</v>
      </c>
      <c r="H281" s="100">
        <v>479637.16000000003</v>
      </c>
      <c r="I281" s="100">
        <v>779714.69</v>
      </c>
      <c r="J281" s="100">
        <v>341624.21999999991</v>
      </c>
      <c r="K281" s="100">
        <v>979669.69</v>
      </c>
      <c r="L281" s="100">
        <v>3360918.7300000037</v>
      </c>
      <c r="M281" s="100">
        <v>1580689.3499999989</v>
      </c>
      <c r="N281" s="100">
        <v>1580547.209999999</v>
      </c>
      <c r="O281" s="100">
        <v>1590547.209999999</v>
      </c>
      <c r="P281" s="100">
        <v>4340490.5100000035</v>
      </c>
      <c r="Q281" s="135">
        <f t="shared" si="14"/>
        <v>17091431.550000004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4638238.5399999991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458405.63</v>
      </c>
      <c r="F282" s="100">
        <v>494304.91000000003</v>
      </c>
      <c r="G282" s="100">
        <v>1495588.7400000002</v>
      </c>
      <c r="H282" s="100">
        <v>140539.98000000001</v>
      </c>
      <c r="I282" s="100">
        <v>458005.64</v>
      </c>
      <c r="J282" s="100">
        <v>557469.99999999988</v>
      </c>
      <c r="K282" s="100">
        <v>590149.85</v>
      </c>
      <c r="L282" s="100">
        <v>774181.69999999984</v>
      </c>
      <c r="M282" s="100">
        <v>682855.71</v>
      </c>
      <c r="N282" s="100">
        <v>683126.94</v>
      </c>
      <c r="O282" s="100">
        <v>687783.34999999986</v>
      </c>
      <c r="P282" s="100">
        <v>940579.71</v>
      </c>
      <c r="Q282" s="135">
        <f t="shared" si="14"/>
        <v>7962992.1599999992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4194464.75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f>+E284+E285+E286+E287+E288+E289+E290</f>
        <v>533219.80000000005</v>
      </c>
      <c r="F283" s="136">
        <f t="shared" ref="F283:P283" si="28">+F284+F285+F286+F287+F288+F289+F290</f>
        <v>517761.36</v>
      </c>
      <c r="G283" s="136">
        <f t="shared" si="28"/>
        <v>541263.54999999993</v>
      </c>
      <c r="H283" s="136">
        <f t="shared" si="28"/>
        <v>551999.81000000006</v>
      </c>
      <c r="I283" s="136">
        <f t="shared" si="28"/>
        <v>577392.51000000013</v>
      </c>
      <c r="J283" s="136">
        <f t="shared" si="28"/>
        <v>654794.14000000013</v>
      </c>
      <c r="K283" s="136">
        <f t="shared" si="28"/>
        <v>614911.46999999974</v>
      </c>
      <c r="L283" s="136">
        <f t="shared" si="28"/>
        <v>917053.00999999989</v>
      </c>
      <c r="M283" s="136">
        <f t="shared" si="28"/>
        <v>898456.82</v>
      </c>
      <c r="N283" s="136">
        <f t="shared" si="28"/>
        <v>897047.96999999986</v>
      </c>
      <c r="O283" s="136">
        <f t="shared" si="28"/>
        <v>897971.17</v>
      </c>
      <c r="P283" s="136">
        <f t="shared" si="28"/>
        <v>532087.11</v>
      </c>
      <c r="Q283" s="135">
        <f t="shared" si="14"/>
        <v>8133958.7200000007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3991342.64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14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494929.58000000007</v>
      </c>
      <c r="F285" s="100">
        <v>483730.69</v>
      </c>
      <c r="G285" s="100">
        <v>488046.70999999996</v>
      </c>
      <c r="H285" s="100">
        <v>516752.80000000005</v>
      </c>
      <c r="I285" s="100">
        <v>543955.84000000008</v>
      </c>
      <c r="J285" s="100">
        <v>587600.63000000012</v>
      </c>
      <c r="K285" s="100">
        <v>552902.89999999979</v>
      </c>
      <c r="L285" s="100">
        <v>861099.85999999987</v>
      </c>
      <c r="M285" s="100">
        <v>843118.39999999991</v>
      </c>
      <c r="N285" s="100">
        <v>829108.95999999985</v>
      </c>
      <c r="O285" s="100">
        <v>830032.16</v>
      </c>
      <c r="P285" s="100">
        <v>466680.91</v>
      </c>
      <c r="Q285" s="135">
        <f t="shared" si="14"/>
        <v>7497959.4400000004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3667919.15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14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14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14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14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38290.219999999987</v>
      </c>
      <c r="F290" s="100">
        <v>34030.67</v>
      </c>
      <c r="G290" s="100">
        <v>53216.840000000011</v>
      </c>
      <c r="H290" s="100">
        <v>35247.010000000009</v>
      </c>
      <c r="I290" s="100">
        <v>33436.670000000006</v>
      </c>
      <c r="J290" s="100">
        <v>67193.510000000009</v>
      </c>
      <c r="K290" s="100">
        <v>62008.57</v>
      </c>
      <c r="L290" s="100">
        <v>55953.15</v>
      </c>
      <c r="M290" s="100">
        <v>55338.42</v>
      </c>
      <c r="N290" s="100">
        <v>67939.009999999995</v>
      </c>
      <c r="O290" s="100">
        <v>67939.009999999995</v>
      </c>
      <c r="P290" s="100">
        <v>65406.200000000004</v>
      </c>
      <c r="Q290" s="135">
        <f t="shared" si="14"/>
        <v>635999.27999999991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323423.49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f>+E292</f>
        <v>14788.57</v>
      </c>
      <c r="F291" s="136">
        <f t="shared" ref="F291:P291" si="29">+F292</f>
        <v>15460.18</v>
      </c>
      <c r="G291" s="136">
        <f t="shared" si="29"/>
        <v>27140.079999999998</v>
      </c>
      <c r="H291" s="136">
        <f t="shared" si="29"/>
        <v>19532.240000000002</v>
      </c>
      <c r="I291" s="136">
        <f t="shared" si="29"/>
        <v>22091.469999999998</v>
      </c>
      <c r="J291" s="136">
        <f t="shared" si="29"/>
        <v>42353.530000000006</v>
      </c>
      <c r="K291" s="136">
        <f t="shared" si="29"/>
        <v>9283698.0999999996</v>
      </c>
      <c r="L291" s="136">
        <f t="shared" si="29"/>
        <v>226883.46000000002</v>
      </c>
      <c r="M291" s="136">
        <f t="shared" si="29"/>
        <v>236331.03000000012</v>
      </c>
      <c r="N291" s="136">
        <f t="shared" si="29"/>
        <v>230031.68000000005</v>
      </c>
      <c r="O291" s="136">
        <f t="shared" si="29"/>
        <v>230117.91000000006</v>
      </c>
      <c r="P291" s="136">
        <f t="shared" si="29"/>
        <v>209210.82000000004</v>
      </c>
      <c r="Q291" s="135">
        <f t="shared" si="14"/>
        <v>10557639.07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9425064.1699999999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14788.57</v>
      </c>
      <c r="F292" s="100">
        <v>15460.18</v>
      </c>
      <c r="G292" s="100">
        <v>27140.079999999998</v>
      </c>
      <c r="H292" s="100">
        <v>19532.240000000002</v>
      </c>
      <c r="I292" s="100">
        <v>22091.469999999998</v>
      </c>
      <c r="J292" s="100">
        <v>42353.530000000006</v>
      </c>
      <c r="K292" s="100">
        <v>9283698.0999999996</v>
      </c>
      <c r="L292" s="100">
        <v>226883.46000000002</v>
      </c>
      <c r="M292" s="100">
        <v>236331.03000000012</v>
      </c>
      <c r="N292" s="100">
        <v>230031.68000000005</v>
      </c>
      <c r="O292" s="100">
        <v>230117.91000000006</v>
      </c>
      <c r="P292" s="100">
        <v>209210.82000000004</v>
      </c>
      <c r="Q292" s="135">
        <f t="shared" si="14"/>
        <v>10557639.07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9425064.1699999999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f>+E294+E296++E298+E300+E302+E304</f>
        <v>758158.43</v>
      </c>
      <c r="F293" s="135">
        <f t="shared" ref="F293:P293" si="30">+F294+F296++F298+F300+F302+F304</f>
        <v>556797.88000000012</v>
      </c>
      <c r="G293" s="135">
        <f t="shared" si="30"/>
        <v>626085.79999999993</v>
      </c>
      <c r="H293" s="135">
        <f t="shared" si="30"/>
        <v>423658.46999999986</v>
      </c>
      <c r="I293" s="135">
        <f t="shared" si="30"/>
        <v>2144449.42</v>
      </c>
      <c r="J293" s="135">
        <f t="shared" si="30"/>
        <v>836494.86999999988</v>
      </c>
      <c r="K293" s="135">
        <f t="shared" si="30"/>
        <v>3018352.8100000005</v>
      </c>
      <c r="L293" s="135">
        <f t="shared" si="30"/>
        <v>3182182.3600000013</v>
      </c>
      <c r="M293" s="135">
        <f t="shared" si="30"/>
        <v>2333176.7399999998</v>
      </c>
      <c r="N293" s="135">
        <f t="shared" si="30"/>
        <v>2231363.2699999996</v>
      </c>
      <c r="O293" s="135">
        <f t="shared" si="30"/>
        <v>2358082.7099999995</v>
      </c>
      <c r="P293" s="135">
        <f t="shared" si="30"/>
        <v>3965154.2500000019</v>
      </c>
      <c r="Q293" s="135">
        <f t="shared" si="14"/>
        <v>22433957.010000005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8363997.6800000006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f>+E295</f>
        <v>0</v>
      </c>
      <c r="F294" s="136">
        <f t="shared" ref="F294:P294" si="31">+F295</f>
        <v>0</v>
      </c>
      <c r="G294" s="136">
        <f t="shared" si="31"/>
        <v>0</v>
      </c>
      <c r="H294" s="136">
        <f t="shared" si="31"/>
        <v>0</v>
      </c>
      <c r="I294" s="136">
        <f t="shared" si="31"/>
        <v>0</v>
      </c>
      <c r="J294" s="136">
        <f t="shared" si="31"/>
        <v>0</v>
      </c>
      <c r="K294" s="136">
        <f t="shared" si="31"/>
        <v>0</v>
      </c>
      <c r="L294" s="136">
        <f t="shared" si="31"/>
        <v>0</v>
      </c>
      <c r="M294" s="136">
        <f t="shared" si="31"/>
        <v>0</v>
      </c>
      <c r="N294" s="136">
        <f t="shared" si="31"/>
        <v>0</v>
      </c>
      <c r="O294" s="136">
        <f t="shared" si="31"/>
        <v>0</v>
      </c>
      <c r="P294" s="136">
        <f t="shared" si="31"/>
        <v>0</v>
      </c>
      <c r="Q294" s="135">
        <f t="shared" si="14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14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14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14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14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14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63" si="32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32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32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32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f>+E305</f>
        <v>758158.43</v>
      </c>
      <c r="F304" s="136">
        <f t="shared" ref="F304:P304" si="33">+F305</f>
        <v>556797.88000000012</v>
      </c>
      <c r="G304" s="136">
        <f t="shared" si="33"/>
        <v>626085.79999999993</v>
      </c>
      <c r="H304" s="136">
        <f t="shared" si="33"/>
        <v>423658.46999999986</v>
      </c>
      <c r="I304" s="136">
        <f t="shared" si="33"/>
        <v>2144449.42</v>
      </c>
      <c r="J304" s="136">
        <f t="shared" si="33"/>
        <v>836494.86999999988</v>
      </c>
      <c r="K304" s="136">
        <f t="shared" si="33"/>
        <v>3018352.8100000005</v>
      </c>
      <c r="L304" s="136">
        <f t="shared" si="33"/>
        <v>3182182.3600000013</v>
      </c>
      <c r="M304" s="136">
        <f t="shared" si="33"/>
        <v>2333176.7399999998</v>
      </c>
      <c r="N304" s="136">
        <f t="shared" si="33"/>
        <v>2231363.2699999996</v>
      </c>
      <c r="O304" s="136">
        <f t="shared" si="33"/>
        <v>2358082.7099999995</v>
      </c>
      <c r="P304" s="136">
        <f t="shared" si="33"/>
        <v>3965154.2500000019</v>
      </c>
      <c r="Q304" s="135">
        <f t="shared" si="32"/>
        <v>22433957.010000005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8363997.6800000006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758158.43</v>
      </c>
      <c r="F305" s="100">
        <v>556797.88000000012</v>
      </c>
      <c r="G305" s="100">
        <v>626085.79999999993</v>
      </c>
      <c r="H305" s="100">
        <v>423658.46999999986</v>
      </c>
      <c r="I305" s="100">
        <v>2144449.42</v>
      </c>
      <c r="J305" s="100">
        <v>836494.86999999988</v>
      </c>
      <c r="K305" s="100">
        <v>3018352.8100000005</v>
      </c>
      <c r="L305" s="100">
        <v>3182182.3600000013</v>
      </c>
      <c r="M305" s="100">
        <v>2333176.7399999998</v>
      </c>
      <c r="N305" s="100">
        <v>2231363.2699999996</v>
      </c>
      <c r="O305" s="100">
        <v>2358082.7099999995</v>
      </c>
      <c r="P305" s="100">
        <v>3965154.2500000019</v>
      </c>
      <c r="Q305" s="135">
        <f t="shared" si="32"/>
        <v>22433957.010000005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8363997.6800000006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f>+E307+E309+E311+E313+E315+E317</f>
        <v>388580.98000000004</v>
      </c>
      <c r="F306" s="135">
        <f t="shared" ref="F306:P306" si="34">+F307+F309+F311+F313+F315+F317</f>
        <v>408063.20999999996</v>
      </c>
      <c r="G306" s="135">
        <f t="shared" si="34"/>
        <v>515699.38999999978</v>
      </c>
      <c r="H306" s="135">
        <f t="shared" si="34"/>
        <v>484003.8400000002</v>
      </c>
      <c r="I306" s="135">
        <f t="shared" si="34"/>
        <v>489039.39999999979</v>
      </c>
      <c r="J306" s="135">
        <f t="shared" si="34"/>
        <v>472546.08999999973</v>
      </c>
      <c r="K306" s="135">
        <f t="shared" si="34"/>
        <v>531767.64000000013</v>
      </c>
      <c r="L306" s="135">
        <f t="shared" si="34"/>
        <v>927975.77</v>
      </c>
      <c r="M306" s="135">
        <f t="shared" si="34"/>
        <v>915793.45999999973</v>
      </c>
      <c r="N306" s="135">
        <f t="shared" si="34"/>
        <v>910019.2699999999</v>
      </c>
      <c r="O306" s="135">
        <f t="shared" si="34"/>
        <v>1393345.1099999999</v>
      </c>
      <c r="P306" s="135">
        <f t="shared" si="34"/>
        <v>1742195.6300000004</v>
      </c>
      <c r="Q306" s="135">
        <f t="shared" si="32"/>
        <v>9179029.790000001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3289700.55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32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32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32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32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32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32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32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32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32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32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f>+E318</f>
        <v>388580.98000000004</v>
      </c>
      <c r="F317" s="136">
        <f t="shared" ref="F317:P317" si="35">+F318</f>
        <v>408063.20999999996</v>
      </c>
      <c r="G317" s="136">
        <f t="shared" si="35"/>
        <v>515699.38999999978</v>
      </c>
      <c r="H317" s="136">
        <f t="shared" si="35"/>
        <v>484003.8400000002</v>
      </c>
      <c r="I317" s="136">
        <f t="shared" si="35"/>
        <v>489039.39999999979</v>
      </c>
      <c r="J317" s="136">
        <f t="shared" si="35"/>
        <v>472546.08999999973</v>
      </c>
      <c r="K317" s="136">
        <f t="shared" si="35"/>
        <v>531767.64000000013</v>
      </c>
      <c r="L317" s="136">
        <f t="shared" si="35"/>
        <v>927975.77</v>
      </c>
      <c r="M317" s="136">
        <f t="shared" si="35"/>
        <v>915793.45999999973</v>
      </c>
      <c r="N317" s="136">
        <f t="shared" si="35"/>
        <v>910019.2699999999</v>
      </c>
      <c r="O317" s="136">
        <f t="shared" si="35"/>
        <v>1393345.1099999999</v>
      </c>
      <c r="P317" s="136">
        <f t="shared" si="35"/>
        <v>1742195.6300000004</v>
      </c>
      <c r="Q317" s="135">
        <f t="shared" si="32"/>
        <v>9179029.790000001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3289700.55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388580.98000000004</v>
      </c>
      <c r="F318" s="100">
        <v>408063.20999999996</v>
      </c>
      <c r="G318" s="100">
        <v>515699.38999999978</v>
      </c>
      <c r="H318" s="100">
        <v>484003.8400000002</v>
      </c>
      <c r="I318" s="100">
        <v>489039.39999999979</v>
      </c>
      <c r="J318" s="100">
        <v>472546.08999999973</v>
      </c>
      <c r="K318" s="100">
        <v>531767.64000000013</v>
      </c>
      <c r="L318" s="100">
        <v>927975.77</v>
      </c>
      <c r="M318" s="100">
        <v>915793.45999999973</v>
      </c>
      <c r="N318" s="100">
        <v>910019.2699999999</v>
      </c>
      <c r="O318" s="100">
        <v>1393345.1099999999</v>
      </c>
      <c r="P318" s="100">
        <v>1742195.6300000004</v>
      </c>
      <c r="Q318" s="135">
        <f t="shared" si="32"/>
        <v>9179029.790000001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3289700.55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f>+E320+E324+E329+E334+E336+E338</f>
        <v>29191659.070000011</v>
      </c>
      <c r="F319" s="135">
        <f t="shared" ref="F319:P319" si="36">+F320+F324+F329+F334+F336+F338</f>
        <v>34938451.080000013</v>
      </c>
      <c r="G319" s="135">
        <f t="shared" si="36"/>
        <v>37755592.420000002</v>
      </c>
      <c r="H319" s="135">
        <f t="shared" si="36"/>
        <v>36678187.780000009</v>
      </c>
      <c r="I319" s="135">
        <f t="shared" si="36"/>
        <v>50383543.640000001</v>
      </c>
      <c r="J319" s="135">
        <f t="shared" si="36"/>
        <v>38919446.309999987</v>
      </c>
      <c r="K319" s="135">
        <f t="shared" si="36"/>
        <v>40708875.140000008</v>
      </c>
      <c r="L319" s="135">
        <f t="shared" si="36"/>
        <v>49894734.750000015</v>
      </c>
      <c r="M319" s="135">
        <f t="shared" si="36"/>
        <v>46338140.12000002</v>
      </c>
      <c r="N319" s="135">
        <f t="shared" si="36"/>
        <v>45780308.540000021</v>
      </c>
      <c r="O319" s="135">
        <f t="shared" si="36"/>
        <v>43530658.000000007</v>
      </c>
      <c r="P319" s="135">
        <f t="shared" si="36"/>
        <v>22719576.749999993</v>
      </c>
      <c r="Q319" s="135">
        <f t="shared" si="32"/>
        <v>476839173.60000002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268575755.44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f>+E321+E322+E323</f>
        <v>0</v>
      </c>
      <c r="F320" s="136">
        <f t="shared" ref="F320:P320" si="37">+F321+F322+F323</f>
        <v>0</v>
      </c>
      <c r="G320" s="136">
        <f t="shared" si="37"/>
        <v>0</v>
      </c>
      <c r="H320" s="136">
        <f t="shared" si="37"/>
        <v>0</v>
      </c>
      <c r="I320" s="136">
        <f t="shared" si="37"/>
        <v>0</v>
      </c>
      <c r="J320" s="136">
        <f t="shared" si="37"/>
        <v>0</v>
      </c>
      <c r="K320" s="136">
        <f t="shared" si="37"/>
        <v>0</v>
      </c>
      <c r="L320" s="136">
        <f t="shared" si="37"/>
        <v>0</v>
      </c>
      <c r="M320" s="136">
        <f t="shared" si="37"/>
        <v>0</v>
      </c>
      <c r="N320" s="136">
        <f t="shared" si="37"/>
        <v>0</v>
      </c>
      <c r="O320" s="136">
        <f t="shared" si="37"/>
        <v>0</v>
      </c>
      <c r="P320" s="136">
        <f t="shared" si="37"/>
        <v>0</v>
      </c>
      <c r="Q320" s="135">
        <f t="shared" si="32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32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32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32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32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32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32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32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32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32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32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32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si="32"/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32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f>+E335</f>
        <v>28557104.260000009</v>
      </c>
      <c r="F334" s="136">
        <f t="shared" ref="F334:P334" si="38">+F335</f>
        <v>34026278.250000007</v>
      </c>
      <c r="G334" s="136">
        <f t="shared" si="38"/>
        <v>36313108.890000001</v>
      </c>
      <c r="H334" s="136">
        <f t="shared" si="38"/>
        <v>35626898.270000003</v>
      </c>
      <c r="I334" s="136">
        <f t="shared" si="38"/>
        <v>49281732.300000004</v>
      </c>
      <c r="J334" s="136">
        <f t="shared" si="38"/>
        <v>37762898.529999986</v>
      </c>
      <c r="K334" s="136">
        <f t="shared" si="38"/>
        <v>39373725.890000008</v>
      </c>
      <c r="L334" s="136">
        <f t="shared" si="38"/>
        <v>45101727.19000002</v>
      </c>
      <c r="M334" s="136">
        <f t="shared" si="38"/>
        <v>42589274.500000022</v>
      </c>
      <c r="N334" s="136">
        <f t="shared" si="38"/>
        <v>42265746.570000015</v>
      </c>
      <c r="O334" s="136">
        <f t="shared" si="38"/>
        <v>39727500.370000005</v>
      </c>
      <c r="P334" s="136">
        <f t="shared" si="38"/>
        <v>15178306.129999995</v>
      </c>
      <c r="Q334" s="135">
        <f t="shared" si="32"/>
        <v>445804301.15000004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260941746.39000002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28557104.260000009</v>
      </c>
      <c r="F335" s="100">
        <v>34026278.250000007</v>
      </c>
      <c r="G335" s="100">
        <v>36313108.890000001</v>
      </c>
      <c r="H335" s="100">
        <v>35626898.270000003</v>
      </c>
      <c r="I335" s="100">
        <v>49281732.300000004</v>
      </c>
      <c r="J335" s="100">
        <v>37762898.529999986</v>
      </c>
      <c r="K335" s="100">
        <v>39373725.890000008</v>
      </c>
      <c r="L335" s="100">
        <v>45101727.19000002</v>
      </c>
      <c r="M335" s="100">
        <v>42589274.500000022</v>
      </c>
      <c r="N335" s="100">
        <v>42265746.570000015</v>
      </c>
      <c r="O335" s="100">
        <v>39727500.370000005</v>
      </c>
      <c r="P335" s="100">
        <v>15178306.129999995</v>
      </c>
      <c r="Q335" s="135">
        <f t="shared" si="32"/>
        <v>445804301.15000004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260941746.39000002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f>+E337</f>
        <v>198626.69</v>
      </c>
      <c r="F336" s="136">
        <f t="shared" ref="F336:P336" si="39">+F337</f>
        <v>537964.94999999995</v>
      </c>
      <c r="G336" s="136">
        <f t="shared" si="39"/>
        <v>721050.58000000007</v>
      </c>
      <c r="H336" s="136">
        <f t="shared" si="39"/>
        <v>538282.80999999994</v>
      </c>
      <c r="I336" s="136">
        <f t="shared" si="39"/>
        <v>326816.75999999995</v>
      </c>
      <c r="J336" s="136">
        <f t="shared" si="39"/>
        <v>586983.54</v>
      </c>
      <c r="K336" s="136">
        <f t="shared" si="39"/>
        <v>422593.31999999995</v>
      </c>
      <c r="L336" s="136">
        <f t="shared" si="39"/>
        <v>3465444.4000000004</v>
      </c>
      <c r="M336" s="136">
        <f t="shared" si="39"/>
        <v>2421770.7800000003</v>
      </c>
      <c r="N336" s="136">
        <f t="shared" si="39"/>
        <v>2090467.1300000001</v>
      </c>
      <c r="O336" s="136">
        <f t="shared" si="39"/>
        <v>2366082.5300000003</v>
      </c>
      <c r="P336" s="136">
        <f t="shared" si="39"/>
        <v>2916683.9399999995</v>
      </c>
      <c r="Q336" s="135">
        <f t="shared" si="32"/>
        <v>16592767.430000002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3332318.6499999994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198626.69</v>
      </c>
      <c r="F337" s="100">
        <v>537964.94999999995</v>
      </c>
      <c r="G337" s="100">
        <v>721050.58000000007</v>
      </c>
      <c r="H337" s="100">
        <v>538282.80999999994</v>
      </c>
      <c r="I337" s="100">
        <v>326816.75999999995</v>
      </c>
      <c r="J337" s="100">
        <v>586983.54</v>
      </c>
      <c r="K337" s="100">
        <v>422593.31999999995</v>
      </c>
      <c r="L337" s="100">
        <v>3465444.4000000004</v>
      </c>
      <c r="M337" s="100">
        <v>2421770.7800000003</v>
      </c>
      <c r="N337" s="100">
        <v>2090467.1300000001</v>
      </c>
      <c r="O337" s="100">
        <v>2366082.5300000003</v>
      </c>
      <c r="P337" s="100">
        <v>2916683.9399999995</v>
      </c>
      <c r="Q337" s="135">
        <f t="shared" si="32"/>
        <v>16592767.430000002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3332318.6499999994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f>+E339</f>
        <v>435928.12000000005</v>
      </c>
      <c r="F338" s="136">
        <f t="shared" ref="F338:P338" si="40">+F339</f>
        <v>374207.88</v>
      </c>
      <c r="G338" s="136">
        <f t="shared" si="40"/>
        <v>721432.95</v>
      </c>
      <c r="H338" s="136">
        <f t="shared" si="40"/>
        <v>513006.7</v>
      </c>
      <c r="I338" s="136">
        <f t="shared" si="40"/>
        <v>774994.58</v>
      </c>
      <c r="J338" s="136">
        <f t="shared" si="40"/>
        <v>569564.24</v>
      </c>
      <c r="K338" s="136">
        <f t="shared" si="40"/>
        <v>912555.92999999993</v>
      </c>
      <c r="L338" s="136">
        <f t="shared" si="40"/>
        <v>1327563.1599999999</v>
      </c>
      <c r="M338" s="136">
        <f t="shared" si="40"/>
        <v>1327094.8399999999</v>
      </c>
      <c r="N338" s="136">
        <f t="shared" si="40"/>
        <v>1424094.8399999999</v>
      </c>
      <c r="O338" s="136">
        <f t="shared" si="40"/>
        <v>1437075.0999999996</v>
      </c>
      <c r="P338" s="136">
        <f t="shared" si="40"/>
        <v>4624586.6800000006</v>
      </c>
      <c r="Q338" s="135">
        <f t="shared" si="32"/>
        <v>14442105.02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4301690.3999999994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435928.12000000005</v>
      </c>
      <c r="F339" s="100">
        <v>374207.88</v>
      </c>
      <c r="G339" s="100">
        <v>721432.95</v>
      </c>
      <c r="H339" s="100">
        <v>513006.7</v>
      </c>
      <c r="I339" s="100">
        <v>774994.58</v>
      </c>
      <c r="J339" s="100">
        <v>569564.24</v>
      </c>
      <c r="K339" s="100">
        <v>912555.92999999993</v>
      </c>
      <c r="L339" s="100">
        <v>1327563.1599999999</v>
      </c>
      <c r="M339" s="100">
        <v>1327094.8399999999</v>
      </c>
      <c r="N339" s="100">
        <v>1424094.8399999999</v>
      </c>
      <c r="O339" s="100">
        <v>1437075.0999999996</v>
      </c>
      <c r="P339" s="100">
        <v>4624586.6800000006</v>
      </c>
      <c r="Q339" s="135">
        <f t="shared" si="32"/>
        <v>14442105.02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4301690.3999999994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f>+E341+E343+E345+E347+E349+E351</f>
        <v>2132962.2700000014</v>
      </c>
      <c r="F340" s="135">
        <f t="shared" ref="F340:P340" si="41">+F341+F343+F345+F347+F349+F351</f>
        <v>2563843.9099999992</v>
      </c>
      <c r="G340" s="135">
        <f t="shared" si="41"/>
        <v>6665325.29</v>
      </c>
      <c r="H340" s="135">
        <f t="shared" si="41"/>
        <v>2545194.9499999993</v>
      </c>
      <c r="I340" s="135">
        <f t="shared" si="41"/>
        <v>2676463.6599999997</v>
      </c>
      <c r="J340" s="135">
        <f t="shared" si="41"/>
        <v>2583206.810000001</v>
      </c>
      <c r="K340" s="135">
        <f t="shared" si="41"/>
        <v>9972989.870000001</v>
      </c>
      <c r="L340" s="135">
        <f t="shared" si="41"/>
        <v>7315249.5700000077</v>
      </c>
      <c r="M340" s="135">
        <f t="shared" si="41"/>
        <v>6695861.6600000076</v>
      </c>
      <c r="N340" s="135">
        <f t="shared" si="41"/>
        <v>6453480.6300000092</v>
      </c>
      <c r="O340" s="135">
        <f t="shared" si="41"/>
        <v>6512015.2200000091</v>
      </c>
      <c r="P340" s="135">
        <f t="shared" si="41"/>
        <v>7270817.1400000062</v>
      </c>
      <c r="Q340" s="135">
        <f t="shared" si="32"/>
        <v>63387410.980000049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29139986.760000002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f>+E342</f>
        <v>622355.91000000015</v>
      </c>
      <c r="F341" s="136">
        <f t="shared" ref="F341:P341" si="42">+F342</f>
        <v>311393.96000000002</v>
      </c>
      <c r="G341" s="136">
        <f t="shared" si="42"/>
        <v>4445327.6900000013</v>
      </c>
      <c r="H341" s="136">
        <f t="shared" si="42"/>
        <v>390308.9499999999</v>
      </c>
      <c r="I341" s="136">
        <f t="shared" si="42"/>
        <v>67023.98</v>
      </c>
      <c r="J341" s="136">
        <f t="shared" si="42"/>
        <v>346477.04</v>
      </c>
      <c r="K341" s="136">
        <f t="shared" si="42"/>
        <v>3610058.66</v>
      </c>
      <c r="L341" s="136">
        <f t="shared" si="42"/>
        <v>714466</v>
      </c>
      <c r="M341" s="136">
        <f t="shared" si="42"/>
        <v>539466.48</v>
      </c>
      <c r="N341" s="136">
        <f t="shared" si="42"/>
        <v>546932.03</v>
      </c>
      <c r="O341" s="136">
        <f t="shared" si="42"/>
        <v>538300.19000000006</v>
      </c>
      <c r="P341" s="136">
        <f t="shared" si="42"/>
        <v>538378.23</v>
      </c>
      <c r="Q341" s="135">
        <f t="shared" si="32"/>
        <v>12670489.120000001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9792946.1900000013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622355.91000000015</v>
      </c>
      <c r="F342" s="100">
        <v>311393.96000000002</v>
      </c>
      <c r="G342" s="100">
        <v>4445327.6900000013</v>
      </c>
      <c r="H342" s="100">
        <v>390308.9499999999</v>
      </c>
      <c r="I342" s="100">
        <v>67023.98</v>
      </c>
      <c r="J342" s="100">
        <v>346477.04</v>
      </c>
      <c r="K342" s="100">
        <v>3610058.66</v>
      </c>
      <c r="L342" s="100">
        <v>714466</v>
      </c>
      <c r="M342" s="100">
        <v>539466.48</v>
      </c>
      <c r="N342" s="100">
        <v>546932.03</v>
      </c>
      <c r="O342" s="100">
        <v>538300.19000000006</v>
      </c>
      <c r="P342" s="100">
        <v>538378.23</v>
      </c>
      <c r="Q342" s="135">
        <f t="shared" si="32"/>
        <v>12670489.120000001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9792946.1900000013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f>+E344</f>
        <v>1154114.4000000011</v>
      </c>
      <c r="F343" s="136">
        <f t="shared" ref="F343:P343" si="43">+F344</f>
        <v>1240300.5299999993</v>
      </c>
      <c r="G343" s="136">
        <f t="shared" si="43"/>
        <v>1650003.8599999992</v>
      </c>
      <c r="H343" s="136">
        <f t="shared" si="43"/>
        <v>1538924.6599999995</v>
      </c>
      <c r="I343" s="136">
        <f t="shared" si="43"/>
        <v>1580769.6499999997</v>
      </c>
      <c r="J343" s="136">
        <f t="shared" si="43"/>
        <v>1608308.030000001</v>
      </c>
      <c r="K343" s="136">
        <f t="shared" si="43"/>
        <v>2150859.0999999996</v>
      </c>
      <c r="L343" s="136">
        <f t="shared" si="43"/>
        <v>3455119.9000000092</v>
      </c>
      <c r="M343" s="136">
        <f t="shared" si="43"/>
        <v>3032103.1600000085</v>
      </c>
      <c r="N343" s="136">
        <f t="shared" si="43"/>
        <v>3118792.6200000094</v>
      </c>
      <c r="O343" s="136">
        <f t="shared" si="43"/>
        <v>3109810.6400000094</v>
      </c>
      <c r="P343" s="136">
        <f t="shared" si="43"/>
        <v>2403542.210000006</v>
      </c>
      <c r="Q343" s="135">
        <f t="shared" si="32"/>
        <v>26042648.760000039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10923280.229999999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1154114.4000000011</v>
      </c>
      <c r="F344" s="100">
        <v>1240300.5299999993</v>
      </c>
      <c r="G344" s="100">
        <v>1650003.8599999992</v>
      </c>
      <c r="H344" s="100">
        <v>1538924.6599999995</v>
      </c>
      <c r="I344" s="100">
        <v>1580769.6499999997</v>
      </c>
      <c r="J344" s="100">
        <v>1608308.030000001</v>
      </c>
      <c r="K344" s="100">
        <v>2150859.0999999996</v>
      </c>
      <c r="L344" s="100">
        <v>3455119.9000000092</v>
      </c>
      <c r="M344" s="100">
        <v>3032103.1600000085</v>
      </c>
      <c r="N344" s="100">
        <v>3118792.6200000094</v>
      </c>
      <c r="O344" s="100">
        <v>3109810.6400000094</v>
      </c>
      <c r="P344" s="100">
        <v>2403542.210000006</v>
      </c>
      <c r="Q344" s="135">
        <f t="shared" si="32"/>
        <v>26042648.760000039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10923280.229999999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32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32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32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32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f>+E350</f>
        <v>1552.43</v>
      </c>
      <c r="F349" s="136">
        <f t="shared" ref="F349:P349" si="44">+F350</f>
        <v>1552.43</v>
      </c>
      <c r="G349" s="136">
        <f t="shared" si="44"/>
        <v>1552.43</v>
      </c>
      <c r="H349" s="136">
        <f t="shared" si="44"/>
        <v>1511.5</v>
      </c>
      <c r="I349" s="136">
        <f t="shared" si="44"/>
        <v>2053.5</v>
      </c>
      <c r="J349" s="136">
        <f t="shared" si="44"/>
        <v>392.79</v>
      </c>
      <c r="K349" s="136">
        <f t="shared" si="44"/>
        <v>2610.3199999999997</v>
      </c>
      <c r="L349" s="136">
        <f t="shared" si="44"/>
        <v>593982.65000000014</v>
      </c>
      <c r="M349" s="136">
        <f t="shared" si="44"/>
        <v>750754.08</v>
      </c>
      <c r="N349" s="136">
        <f t="shared" si="44"/>
        <v>545304.08000000007</v>
      </c>
      <c r="O349" s="136">
        <f t="shared" si="44"/>
        <v>559031.06000000006</v>
      </c>
      <c r="P349" s="136">
        <f t="shared" si="44"/>
        <v>550165.14999999991</v>
      </c>
      <c r="Q349" s="135">
        <f t="shared" si="32"/>
        <v>3010462.4200000004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11225.400000000001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1552.43</v>
      </c>
      <c r="F350" s="100">
        <v>1552.43</v>
      </c>
      <c r="G350" s="100">
        <v>1552.43</v>
      </c>
      <c r="H350" s="100">
        <v>1511.5</v>
      </c>
      <c r="I350" s="100">
        <v>2053.5</v>
      </c>
      <c r="J350" s="100">
        <v>392.79</v>
      </c>
      <c r="K350" s="100">
        <v>2610.3199999999997</v>
      </c>
      <c r="L350" s="100">
        <v>593982.65000000014</v>
      </c>
      <c r="M350" s="100">
        <v>750754.08</v>
      </c>
      <c r="N350" s="100">
        <v>545304.08000000007</v>
      </c>
      <c r="O350" s="100">
        <v>559031.06000000006</v>
      </c>
      <c r="P350" s="100">
        <v>550165.14999999991</v>
      </c>
      <c r="Q350" s="135">
        <f t="shared" si="32"/>
        <v>3010462.4200000004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11225.400000000001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f>+E352</f>
        <v>354939.5300000002</v>
      </c>
      <c r="F351" s="136">
        <f t="shared" ref="F351:P351" si="45">+F352</f>
        <v>1010596.99</v>
      </c>
      <c r="G351" s="136">
        <f t="shared" si="45"/>
        <v>568441.30999999994</v>
      </c>
      <c r="H351" s="136">
        <f t="shared" si="45"/>
        <v>614449.84000000008</v>
      </c>
      <c r="I351" s="136">
        <f t="shared" si="45"/>
        <v>1026616.5299999999</v>
      </c>
      <c r="J351" s="136">
        <f t="shared" si="45"/>
        <v>628028.94999999995</v>
      </c>
      <c r="K351" s="136">
        <f t="shared" si="45"/>
        <v>4209461.79</v>
      </c>
      <c r="L351" s="136">
        <f t="shared" si="45"/>
        <v>2551681.0199999991</v>
      </c>
      <c r="M351" s="136">
        <f t="shared" si="45"/>
        <v>2373537.9399999995</v>
      </c>
      <c r="N351" s="136">
        <f t="shared" si="45"/>
        <v>2242451.8999999994</v>
      </c>
      <c r="O351" s="136">
        <f t="shared" si="45"/>
        <v>2304873.3299999991</v>
      </c>
      <c r="P351" s="136">
        <f t="shared" si="45"/>
        <v>3778731.55</v>
      </c>
      <c r="Q351" s="135">
        <f t="shared" si="32"/>
        <v>21663810.679999996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8412534.9399999995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354939.5300000002</v>
      </c>
      <c r="F352" s="100">
        <v>1010596.99</v>
      </c>
      <c r="G352" s="100">
        <v>568441.30999999994</v>
      </c>
      <c r="H352" s="100">
        <v>614449.84000000008</v>
      </c>
      <c r="I352" s="100">
        <v>1026616.5299999999</v>
      </c>
      <c r="J352" s="100">
        <v>628028.94999999995</v>
      </c>
      <c r="K352" s="100">
        <v>4209461.79</v>
      </c>
      <c r="L352" s="100">
        <v>2551681.0199999991</v>
      </c>
      <c r="M352" s="100">
        <v>2373537.9399999995</v>
      </c>
      <c r="N352" s="100">
        <v>2242451.8999999994</v>
      </c>
      <c r="O352" s="100">
        <v>2304873.3299999991</v>
      </c>
      <c r="P352" s="100">
        <v>3778731.55</v>
      </c>
      <c r="Q352" s="135">
        <f t="shared" si="32"/>
        <v>21663810.679999996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8412534.9399999995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f>+E354+E357+E360+E362+E365+E367+E369+E371</f>
        <v>22922194.039999999</v>
      </c>
      <c r="F353" s="135">
        <f t="shared" ref="F353:P353" si="46">+F354+F357+F360+F362+F365+F367+F369+F371</f>
        <v>28476384.219999991</v>
      </c>
      <c r="G353" s="135">
        <f t="shared" si="46"/>
        <v>30163908.52</v>
      </c>
      <c r="H353" s="135">
        <f t="shared" si="46"/>
        <v>28201616.500000004</v>
      </c>
      <c r="I353" s="135">
        <f t="shared" si="46"/>
        <v>27837544.830000006</v>
      </c>
      <c r="J353" s="135">
        <f t="shared" si="46"/>
        <v>26444164.879999999</v>
      </c>
      <c r="K353" s="135">
        <f t="shared" si="46"/>
        <v>24473802.149999999</v>
      </c>
      <c r="L353" s="135">
        <f t="shared" si="46"/>
        <v>33829194.380000003</v>
      </c>
      <c r="M353" s="135">
        <f t="shared" si="46"/>
        <v>20399509.410000008</v>
      </c>
      <c r="N353" s="135">
        <f t="shared" si="46"/>
        <v>32404342.77</v>
      </c>
      <c r="O353" s="135">
        <f t="shared" si="46"/>
        <v>33065878.16</v>
      </c>
      <c r="P353" s="135">
        <f t="shared" si="46"/>
        <v>32480956.390000001</v>
      </c>
      <c r="Q353" s="135">
        <f t="shared" si="32"/>
        <v>340699496.25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188519615.13999999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f>+E355+E356</f>
        <v>13402448.180000002</v>
      </c>
      <c r="F354" s="136">
        <f t="shared" ref="F354:P354" si="47">+F355+F356</f>
        <v>15842906.529999997</v>
      </c>
      <c r="G354" s="136">
        <f t="shared" si="47"/>
        <v>15933387.82</v>
      </c>
      <c r="H354" s="136">
        <f t="shared" si="47"/>
        <v>14669574.580000002</v>
      </c>
      <c r="I354" s="136">
        <f t="shared" si="47"/>
        <v>14429902</v>
      </c>
      <c r="J354" s="136">
        <f t="shared" si="47"/>
        <v>14177925.349999998</v>
      </c>
      <c r="K354" s="136">
        <f t="shared" si="47"/>
        <v>13474487.359999999</v>
      </c>
      <c r="L354" s="136">
        <f t="shared" si="47"/>
        <v>15721380.059999997</v>
      </c>
      <c r="M354" s="136">
        <f t="shared" si="47"/>
        <v>6422183.3000000035</v>
      </c>
      <c r="N354" s="136">
        <f t="shared" si="47"/>
        <v>16461252.769999996</v>
      </c>
      <c r="O354" s="136">
        <f t="shared" si="47"/>
        <v>16672357.269999996</v>
      </c>
      <c r="P354" s="136">
        <f t="shared" si="47"/>
        <v>17526298.610000003</v>
      </c>
      <c r="Q354" s="135">
        <f t="shared" si="32"/>
        <v>174734103.82999998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101930631.81999999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3436197.9800000004</v>
      </c>
      <c r="F355" s="100">
        <v>4069093.46</v>
      </c>
      <c r="G355" s="100">
        <v>4147833.0700000008</v>
      </c>
      <c r="H355" s="100">
        <v>3738553.2599999993</v>
      </c>
      <c r="I355" s="100">
        <v>3707819.63</v>
      </c>
      <c r="J355" s="100">
        <v>3763364.7700000005</v>
      </c>
      <c r="K355" s="100">
        <v>3686499.1300000004</v>
      </c>
      <c r="L355" s="100">
        <v>3946758.32</v>
      </c>
      <c r="M355" s="100">
        <v>1041841.2300000001</v>
      </c>
      <c r="N355" s="100">
        <v>4088966.1300000004</v>
      </c>
      <c r="O355" s="100">
        <v>4100070.6300000004</v>
      </c>
      <c r="P355" s="100">
        <v>4651584.84</v>
      </c>
      <c r="Q355" s="135">
        <f t="shared" si="32"/>
        <v>44378582.450000003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26549361.300000001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9966250.2000000011</v>
      </c>
      <c r="F356" s="100">
        <v>11773813.069999998</v>
      </c>
      <c r="G356" s="100">
        <v>11785554.75</v>
      </c>
      <c r="H356" s="100">
        <v>10931021.320000002</v>
      </c>
      <c r="I356" s="100">
        <v>10722082.369999999</v>
      </c>
      <c r="J356" s="100">
        <v>10414560.579999998</v>
      </c>
      <c r="K356" s="100">
        <v>9787988.2299999986</v>
      </c>
      <c r="L356" s="100">
        <v>11774621.739999996</v>
      </c>
      <c r="M356" s="100">
        <v>5380342.0700000031</v>
      </c>
      <c r="N356" s="100">
        <v>12372286.639999995</v>
      </c>
      <c r="O356" s="100">
        <v>12572286.639999995</v>
      </c>
      <c r="P356" s="100">
        <v>12874713.770000003</v>
      </c>
      <c r="Q356" s="135">
        <f t="shared" si="32"/>
        <v>130355521.38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75381270.519999996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f>+E358+E359</f>
        <v>4242903.8999999985</v>
      </c>
      <c r="F357" s="136">
        <f t="shared" ref="F357:P357" si="48">+F358+F359</f>
        <v>5184453.929999996</v>
      </c>
      <c r="G357" s="136">
        <f t="shared" si="48"/>
        <v>5187682.29</v>
      </c>
      <c r="H357" s="136">
        <f t="shared" si="48"/>
        <v>5179715.4599999981</v>
      </c>
      <c r="I357" s="136">
        <f t="shared" si="48"/>
        <v>4926122.9400000041</v>
      </c>
      <c r="J357" s="136">
        <f t="shared" si="48"/>
        <v>4474110.6400000006</v>
      </c>
      <c r="K357" s="136">
        <f t="shared" si="48"/>
        <v>4173551.61</v>
      </c>
      <c r="L357" s="136">
        <f t="shared" si="48"/>
        <v>5160619.0400000028</v>
      </c>
      <c r="M357" s="136">
        <f t="shared" si="48"/>
        <v>2781970.0400000014</v>
      </c>
      <c r="N357" s="136">
        <f t="shared" si="48"/>
        <v>5537582.5000000009</v>
      </c>
      <c r="O357" s="136">
        <f t="shared" si="48"/>
        <v>5538463.7400000012</v>
      </c>
      <c r="P357" s="136">
        <f t="shared" si="48"/>
        <v>5551974.1899999976</v>
      </c>
      <c r="Q357" s="135">
        <f t="shared" si="32"/>
        <v>57939150.280000001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33368540.769999996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32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4242903.8999999985</v>
      </c>
      <c r="F359" s="100">
        <v>5184453.929999996</v>
      </c>
      <c r="G359" s="100">
        <v>5187682.29</v>
      </c>
      <c r="H359" s="100">
        <v>5179715.4599999981</v>
      </c>
      <c r="I359" s="100">
        <v>4926122.9400000041</v>
      </c>
      <c r="J359" s="100">
        <v>4474110.6400000006</v>
      </c>
      <c r="K359" s="100">
        <v>4173551.61</v>
      </c>
      <c r="L359" s="100">
        <v>5160619.0400000028</v>
      </c>
      <c r="M359" s="100">
        <v>2781970.0400000014</v>
      </c>
      <c r="N359" s="100">
        <v>5537582.5000000009</v>
      </c>
      <c r="O359" s="100">
        <v>5538463.7400000012</v>
      </c>
      <c r="P359" s="100">
        <v>5551974.1899999976</v>
      </c>
      <c r="Q359" s="135">
        <f t="shared" si="32"/>
        <v>57939150.280000001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33368540.769999996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32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32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f>+E363+E364</f>
        <v>3250636.0100000007</v>
      </c>
      <c r="F362" s="136">
        <f t="shared" ref="F362:P362" si="49">+F363+F364</f>
        <v>3528524.6500000004</v>
      </c>
      <c r="G362" s="136">
        <f t="shared" si="49"/>
        <v>3567627.4000000004</v>
      </c>
      <c r="H362" s="136">
        <f t="shared" si="49"/>
        <v>3667848.1900000004</v>
      </c>
      <c r="I362" s="136">
        <f t="shared" si="49"/>
        <v>3557112.52</v>
      </c>
      <c r="J362" s="136">
        <f t="shared" si="49"/>
        <v>3535391.95</v>
      </c>
      <c r="K362" s="136">
        <f t="shared" si="49"/>
        <v>3501172.68</v>
      </c>
      <c r="L362" s="136">
        <f t="shared" si="49"/>
        <v>4302197.2100000009</v>
      </c>
      <c r="M362" s="136">
        <f t="shared" si="49"/>
        <v>4260874.1600000011</v>
      </c>
      <c r="N362" s="136">
        <f t="shared" si="49"/>
        <v>4334890.6300000008</v>
      </c>
      <c r="O362" s="136">
        <f t="shared" si="49"/>
        <v>4336487.6400000006</v>
      </c>
      <c r="P362" s="136">
        <f t="shared" si="49"/>
        <v>1028176.9499999998</v>
      </c>
      <c r="Q362" s="135">
        <f t="shared" si="32"/>
        <v>42870939.99000001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24608313.400000002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3054312.8900000006</v>
      </c>
      <c r="F363" s="100">
        <v>3528524.6500000004</v>
      </c>
      <c r="G363" s="100">
        <v>3567627.4000000004</v>
      </c>
      <c r="H363" s="100">
        <v>3667848.1900000004</v>
      </c>
      <c r="I363" s="100">
        <v>3557112.52</v>
      </c>
      <c r="J363" s="100">
        <v>3535391.95</v>
      </c>
      <c r="K363" s="100">
        <v>3501172.68</v>
      </c>
      <c r="L363" s="100">
        <v>4301461.830000001</v>
      </c>
      <c r="M363" s="100">
        <v>4260138.7800000012</v>
      </c>
      <c r="N363" s="100">
        <v>4334155.2500000009</v>
      </c>
      <c r="O363" s="100">
        <v>4335752.2600000007</v>
      </c>
      <c r="P363" s="100">
        <v>1027441.5899999999</v>
      </c>
      <c r="Q363" s="135">
        <f t="shared" si="32"/>
        <v>42670939.99000001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24411990.280000001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196323.12</v>
      </c>
      <c r="F364" s="100">
        <v>0</v>
      </c>
      <c r="G364" s="100">
        <v>0</v>
      </c>
      <c r="H364" s="100">
        <v>0</v>
      </c>
      <c r="I364" s="100">
        <v>0</v>
      </c>
      <c r="J364" s="100">
        <v>0</v>
      </c>
      <c r="K364" s="100">
        <v>0</v>
      </c>
      <c r="L364" s="100">
        <v>735.38</v>
      </c>
      <c r="M364" s="100">
        <v>735.38</v>
      </c>
      <c r="N364" s="100">
        <v>735.38</v>
      </c>
      <c r="O364" s="100">
        <v>735.38</v>
      </c>
      <c r="P364" s="100">
        <v>735.36</v>
      </c>
      <c r="Q364" s="135">
        <f t="shared" ref="Q364:Q392" si="50">SUM(E364:P364)</f>
        <v>200000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196323.12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50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50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f>+E368</f>
        <v>1623214.2000000002</v>
      </c>
      <c r="F367" s="136">
        <f t="shared" ref="F367:P367" si="51">+F368</f>
        <v>2650814.91</v>
      </c>
      <c r="G367" s="136">
        <f t="shared" si="51"/>
        <v>4268799.42</v>
      </c>
      <c r="H367" s="136">
        <f t="shared" si="51"/>
        <v>3887803.0100000002</v>
      </c>
      <c r="I367" s="136">
        <f t="shared" si="51"/>
        <v>4001724.7700000005</v>
      </c>
      <c r="J367" s="136">
        <f t="shared" si="51"/>
        <v>3530848.35</v>
      </c>
      <c r="K367" s="136">
        <f t="shared" si="51"/>
        <v>2448488.5199999996</v>
      </c>
      <c r="L367" s="136">
        <f t="shared" si="51"/>
        <v>4015319.1100000003</v>
      </c>
      <c r="M367" s="136">
        <f t="shared" si="51"/>
        <v>5826767.8700000001</v>
      </c>
      <c r="N367" s="136">
        <f t="shared" si="51"/>
        <v>4956906.92</v>
      </c>
      <c r="O367" s="136">
        <f t="shared" si="51"/>
        <v>5001112.9800000004</v>
      </c>
      <c r="P367" s="136">
        <f t="shared" si="51"/>
        <v>5002433.129999999</v>
      </c>
      <c r="Q367" s="135">
        <f t="shared" si="50"/>
        <v>47214233.189999998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22411693.180000003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1623214.2000000002</v>
      </c>
      <c r="F368" s="100">
        <v>2650814.91</v>
      </c>
      <c r="G368" s="100">
        <v>4268799.42</v>
      </c>
      <c r="H368" s="100">
        <v>3887803.0100000002</v>
      </c>
      <c r="I368" s="100">
        <v>4001724.7700000005</v>
      </c>
      <c r="J368" s="100">
        <v>3530848.35</v>
      </c>
      <c r="K368" s="100">
        <v>2448488.5199999996</v>
      </c>
      <c r="L368" s="100">
        <v>4015319.1100000003</v>
      </c>
      <c r="M368" s="100">
        <v>5826767.8700000001</v>
      </c>
      <c r="N368" s="100">
        <v>4956906.92</v>
      </c>
      <c r="O368" s="100">
        <v>5001112.9800000004</v>
      </c>
      <c r="P368" s="100">
        <v>5002433.129999999</v>
      </c>
      <c r="Q368" s="135">
        <f t="shared" si="50"/>
        <v>47214233.189999998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22411693.180000003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50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50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f>+E372</f>
        <v>402991.75000000006</v>
      </c>
      <c r="F371" s="136">
        <f t="shared" ref="F371:P371" si="52">+F372</f>
        <v>1269684.2</v>
      </c>
      <c r="G371" s="136">
        <f t="shared" si="52"/>
        <v>1206411.5899999999</v>
      </c>
      <c r="H371" s="136">
        <f t="shared" si="52"/>
        <v>796675.26</v>
      </c>
      <c r="I371" s="136">
        <f t="shared" si="52"/>
        <v>922682.60000000009</v>
      </c>
      <c r="J371" s="136">
        <f t="shared" si="52"/>
        <v>725888.59</v>
      </c>
      <c r="K371" s="136">
        <f t="shared" si="52"/>
        <v>876101.98</v>
      </c>
      <c r="L371" s="136">
        <f t="shared" si="52"/>
        <v>4629678.96</v>
      </c>
      <c r="M371" s="136">
        <f t="shared" si="52"/>
        <v>1107714.04</v>
      </c>
      <c r="N371" s="136">
        <f t="shared" si="52"/>
        <v>1113709.95</v>
      </c>
      <c r="O371" s="136">
        <f t="shared" si="52"/>
        <v>1517456.5299999996</v>
      </c>
      <c r="P371" s="136">
        <f t="shared" si="52"/>
        <v>3372073.5100000002</v>
      </c>
      <c r="Q371" s="135">
        <f t="shared" si="50"/>
        <v>17941068.959999997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6200435.9700000007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402991.75000000006</v>
      </c>
      <c r="F372" s="100">
        <v>1269684.2</v>
      </c>
      <c r="G372" s="100">
        <v>1206411.5899999999</v>
      </c>
      <c r="H372" s="100">
        <v>796675.26</v>
      </c>
      <c r="I372" s="100">
        <v>922682.60000000009</v>
      </c>
      <c r="J372" s="100">
        <v>725888.59</v>
      </c>
      <c r="K372" s="100">
        <v>876101.98</v>
      </c>
      <c r="L372" s="100">
        <v>4629678.96</v>
      </c>
      <c r="M372" s="100">
        <v>1107714.04</v>
      </c>
      <c r="N372" s="100">
        <v>1113709.95</v>
      </c>
      <c r="O372" s="100">
        <v>1517456.5299999996</v>
      </c>
      <c r="P372" s="100">
        <v>3372073.5100000002</v>
      </c>
      <c r="Q372" s="135">
        <f t="shared" si="50"/>
        <v>17941068.959999997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6200435.9700000007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f>+E374+E377+E379+E381+E383+E385+E387+E389+E391</f>
        <v>89008702.719999984</v>
      </c>
      <c r="F373" s="135">
        <f t="shared" ref="F373:P373" si="53">+F374+F377+F379+F381+F383+F385+F387+F389+F391</f>
        <v>94914153.280000001</v>
      </c>
      <c r="G373" s="135">
        <f t="shared" si="53"/>
        <v>97885350.920000002</v>
      </c>
      <c r="H373" s="135">
        <f t="shared" si="53"/>
        <v>95570791.890000015</v>
      </c>
      <c r="I373" s="135">
        <f t="shared" si="53"/>
        <v>95465442.140000001</v>
      </c>
      <c r="J373" s="135">
        <f t="shared" si="53"/>
        <v>96710471.089999989</v>
      </c>
      <c r="K373" s="135">
        <f t="shared" si="53"/>
        <v>96195023.409999996</v>
      </c>
      <c r="L373" s="135">
        <f t="shared" si="53"/>
        <v>100670144.24999997</v>
      </c>
      <c r="M373" s="135">
        <f t="shared" si="53"/>
        <v>83416611.349999979</v>
      </c>
      <c r="N373" s="135">
        <f t="shared" si="53"/>
        <v>87615053.659999982</v>
      </c>
      <c r="O373" s="135">
        <f t="shared" si="53"/>
        <v>87503923.479999989</v>
      </c>
      <c r="P373" s="135">
        <f t="shared" si="53"/>
        <v>77749884.219999999</v>
      </c>
      <c r="Q373" s="135">
        <f t="shared" si="50"/>
        <v>1102705552.4100001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665749935.45000005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50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50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50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f>+E378</f>
        <v>63296844.82</v>
      </c>
      <c r="F377" s="136">
        <f t="shared" ref="F377:P377" si="54">+F378</f>
        <v>65817236.660000004</v>
      </c>
      <c r="G377" s="136">
        <f t="shared" si="54"/>
        <v>65973657.899999991</v>
      </c>
      <c r="H377" s="136">
        <f t="shared" si="54"/>
        <v>66215158.740000002</v>
      </c>
      <c r="I377" s="136">
        <f t="shared" si="54"/>
        <v>66192163.469999999</v>
      </c>
      <c r="J377" s="136">
        <f t="shared" si="54"/>
        <v>67415986.120000005</v>
      </c>
      <c r="K377" s="136">
        <f t="shared" si="54"/>
        <v>67330031.420000002</v>
      </c>
      <c r="L377" s="136">
        <f t="shared" si="54"/>
        <v>68575233.579999998</v>
      </c>
      <c r="M377" s="136">
        <f t="shared" si="54"/>
        <v>59875425.149999999</v>
      </c>
      <c r="N377" s="136">
        <f t="shared" si="54"/>
        <v>64344572.890000008</v>
      </c>
      <c r="O377" s="136">
        <f t="shared" si="54"/>
        <v>64343579.220000006</v>
      </c>
      <c r="P377" s="136">
        <f t="shared" si="54"/>
        <v>64343284.140000008</v>
      </c>
      <c r="Q377" s="135">
        <f t="shared" si="50"/>
        <v>783723174.11000001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462241079.13000005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63296844.82</v>
      </c>
      <c r="F378" s="100">
        <v>65817236.660000004</v>
      </c>
      <c r="G378" s="100">
        <v>65973657.899999991</v>
      </c>
      <c r="H378" s="100">
        <v>66215158.740000002</v>
      </c>
      <c r="I378" s="100">
        <v>66192163.469999999</v>
      </c>
      <c r="J378" s="100">
        <v>67415986.120000005</v>
      </c>
      <c r="K378" s="100">
        <v>67330031.420000002</v>
      </c>
      <c r="L378" s="100">
        <v>68575233.579999998</v>
      </c>
      <c r="M378" s="100">
        <v>59875425.149999999</v>
      </c>
      <c r="N378" s="100">
        <v>64344572.890000008</v>
      </c>
      <c r="O378" s="100">
        <v>64343579.220000006</v>
      </c>
      <c r="P378" s="100">
        <v>64343284.140000008</v>
      </c>
      <c r="Q378" s="135">
        <f t="shared" si="50"/>
        <v>783723174.11000001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462241079.13000005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50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50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50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50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f>+E384</f>
        <v>4705619.3100000005</v>
      </c>
      <c r="F383" s="136">
        <f t="shared" ref="F383:P383" si="55">+F384</f>
        <v>4658465.74</v>
      </c>
      <c r="G383" s="136">
        <f t="shared" si="55"/>
        <v>7775427.1200000001</v>
      </c>
      <c r="H383" s="136">
        <f t="shared" si="55"/>
        <v>6566511.0499999998</v>
      </c>
      <c r="I383" s="136">
        <f t="shared" si="55"/>
        <v>7090810.0899999999</v>
      </c>
      <c r="J383" s="136">
        <f t="shared" si="55"/>
        <v>6527844.1600000001</v>
      </c>
      <c r="K383" s="136">
        <f t="shared" si="55"/>
        <v>4834878.9600000009</v>
      </c>
      <c r="L383" s="136">
        <f t="shared" si="55"/>
        <v>5691840.9900000002</v>
      </c>
      <c r="M383" s="136">
        <f t="shared" si="55"/>
        <v>3699411.0300000007</v>
      </c>
      <c r="N383" s="136">
        <f t="shared" si="55"/>
        <v>3677971.5200000005</v>
      </c>
      <c r="O383" s="136">
        <f t="shared" si="55"/>
        <v>3677971.5200000005</v>
      </c>
      <c r="P383" s="136">
        <f t="shared" si="55"/>
        <v>1326614.5900000001</v>
      </c>
      <c r="Q383" s="135">
        <f t="shared" si="50"/>
        <v>60233366.080000013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42159556.43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4705619.3100000005</v>
      </c>
      <c r="F384" s="100">
        <v>4658465.74</v>
      </c>
      <c r="G384" s="100">
        <v>7775427.1200000001</v>
      </c>
      <c r="H384" s="100">
        <v>6566511.0499999998</v>
      </c>
      <c r="I384" s="100">
        <v>7090810.0899999999</v>
      </c>
      <c r="J384" s="100">
        <v>6527844.1600000001</v>
      </c>
      <c r="K384" s="100">
        <v>4834878.9600000009</v>
      </c>
      <c r="L384" s="100">
        <v>5691840.9900000002</v>
      </c>
      <c r="M384" s="100">
        <v>3699411.0300000007</v>
      </c>
      <c r="N384" s="100">
        <v>3677971.5200000005</v>
      </c>
      <c r="O384" s="100">
        <v>3677971.5200000005</v>
      </c>
      <c r="P384" s="100">
        <v>1326614.5900000001</v>
      </c>
      <c r="Q384" s="135">
        <f t="shared" si="50"/>
        <v>60233366.080000013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42159556.43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50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50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f>+E388</f>
        <v>5361.32</v>
      </c>
      <c r="F387" s="136">
        <f t="shared" ref="F387:P387" si="56">+F388</f>
        <v>5260.67</v>
      </c>
      <c r="G387" s="136">
        <f t="shared" si="56"/>
        <v>33333.33</v>
      </c>
      <c r="H387" s="136">
        <f t="shared" si="56"/>
        <v>33333.33</v>
      </c>
      <c r="I387" s="136">
        <f t="shared" si="56"/>
        <v>69240.600000000006</v>
      </c>
      <c r="J387" s="136">
        <f t="shared" si="56"/>
        <v>33333.33</v>
      </c>
      <c r="K387" s="136">
        <f t="shared" si="56"/>
        <v>0</v>
      </c>
      <c r="L387" s="136">
        <f t="shared" si="56"/>
        <v>62788.21</v>
      </c>
      <c r="M387" s="136">
        <f t="shared" si="56"/>
        <v>62788.21</v>
      </c>
      <c r="N387" s="136">
        <f t="shared" si="56"/>
        <v>62788.21</v>
      </c>
      <c r="O387" s="136">
        <f t="shared" si="56"/>
        <v>62788.21</v>
      </c>
      <c r="P387" s="136">
        <f t="shared" si="56"/>
        <v>62788.180000000008</v>
      </c>
      <c r="Q387" s="135">
        <f t="shared" si="50"/>
        <v>493803.60000000003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179862.58000000002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5361.32</v>
      </c>
      <c r="F388" s="100">
        <v>5260.67</v>
      </c>
      <c r="G388" s="100">
        <v>33333.33</v>
      </c>
      <c r="H388" s="100">
        <v>33333.33</v>
      </c>
      <c r="I388" s="100">
        <v>69240.600000000006</v>
      </c>
      <c r="J388" s="100">
        <v>33333.33</v>
      </c>
      <c r="K388" s="100">
        <v>0</v>
      </c>
      <c r="L388" s="100">
        <v>62788.21</v>
      </c>
      <c r="M388" s="100">
        <v>62788.21</v>
      </c>
      <c r="N388" s="100">
        <v>62788.21</v>
      </c>
      <c r="O388" s="100">
        <v>62788.21</v>
      </c>
      <c r="P388" s="100">
        <v>62788.180000000008</v>
      </c>
      <c r="Q388" s="135">
        <f t="shared" si="50"/>
        <v>493803.60000000003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179862.58000000002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50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50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f>+E392</f>
        <v>21000877.269999996</v>
      </c>
      <c r="F391" s="136">
        <f t="shared" ref="F391:P391" si="57">+F392</f>
        <v>24433190.209999997</v>
      </c>
      <c r="G391" s="136">
        <f t="shared" si="57"/>
        <v>24102932.570000004</v>
      </c>
      <c r="H391" s="136">
        <f t="shared" si="57"/>
        <v>22755788.770000003</v>
      </c>
      <c r="I391" s="136">
        <f t="shared" si="57"/>
        <v>22113227.980000008</v>
      </c>
      <c r="J391" s="136">
        <f t="shared" si="57"/>
        <v>22733307.479999986</v>
      </c>
      <c r="K391" s="136">
        <f t="shared" si="57"/>
        <v>24030113.030000001</v>
      </c>
      <c r="L391" s="136">
        <f t="shared" si="57"/>
        <v>26340281.469999976</v>
      </c>
      <c r="M391" s="136">
        <f t="shared" si="57"/>
        <v>19778986.959999979</v>
      </c>
      <c r="N391" s="136">
        <f t="shared" si="57"/>
        <v>19529721.03999998</v>
      </c>
      <c r="O391" s="136">
        <f t="shared" si="57"/>
        <v>19419584.529999979</v>
      </c>
      <c r="P391" s="136">
        <f t="shared" si="57"/>
        <v>12017197.309999987</v>
      </c>
      <c r="Q391" s="135">
        <f t="shared" si="50"/>
        <v>258255208.61999989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161169437.30999997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21000877.269999996</v>
      </c>
      <c r="F392" s="100">
        <v>24433190.209999997</v>
      </c>
      <c r="G392" s="100">
        <v>24102932.570000004</v>
      </c>
      <c r="H392" s="100">
        <v>22755788.770000003</v>
      </c>
      <c r="I392" s="100">
        <v>22113227.980000008</v>
      </c>
      <c r="J392" s="100">
        <v>22733307.479999986</v>
      </c>
      <c r="K392" s="100">
        <v>24030113.030000001</v>
      </c>
      <c r="L392" s="100">
        <v>26340281.469999976</v>
      </c>
      <c r="M392" s="100">
        <v>19778986.959999979</v>
      </c>
      <c r="N392" s="100">
        <v>19529721.03999998</v>
      </c>
      <c r="O392" s="100">
        <v>19419584.529999979</v>
      </c>
      <c r="P392" s="100">
        <v>12017197.309999987</v>
      </c>
      <c r="Q392" s="135">
        <f t="shared" si="50"/>
        <v>258255208.61999989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161169437.30999997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mergeCells count="4">
    <mergeCell ref="E4:Q4"/>
    <mergeCell ref="C7:D7"/>
    <mergeCell ref="E201:Q201"/>
    <mergeCell ref="C204:D204"/>
  </mergeCells>
  <pageMargins left="0.7" right="0.7" top="0.75" bottom="0.75" header="0.3" footer="0.3"/>
  <pageSetup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Y394"/>
  <sheetViews>
    <sheetView showGridLines="0" topLeftCell="A178" zoomScale="80" zoomScaleNormal="80" workbookViewId="0">
      <selection activeCell="N29" sqref="N29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25" width="16.42578125" style="25" bestFit="1" customWidth="1"/>
    <col min="26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4" t="s">
        <v>364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6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360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7" t="s">
        <v>31</v>
      </c>
      <c r="D7" s="178"/>
      <c r="E7" s="96">
        <v>235912742.05000001</v>
      </c>
      <c r="F7" s="96">
        <v>260337911.82000002</v>
      </c>
      <c r="G7" s="96">
        <v>350628724.78999996</v>
      </c>
      <c r="H7" s="96">
        <v>314706388.69999999</v>
      </c>
      <c r="I7" s="96">
        <v>344186815.68999994</v>
      </c>
      <c r="J7" s="96">
        <v>296398926.46999991</v>
      </c>
      <c r="K7" s="96">
        <v>349588393.51000005</v>
      </c>
      <c r="L7" s="96"/>
      <c r="M7" s="96"/>
      <c r="N7" s="96"/>
      <c r="O7" s="96"/>
      <c r="P7" s="96"/>
      <c r="Q7" s="96">
        <f>SUM(E7:P7)</f>
        <v>2151759903.0299997</v>
      </c>
      <c r="R7" s="97"/>
      <c r="T7" s="95"/>
      <c r="U7" s="96">
        <f>SUM(U8:U195)</f>
        <v>6455279709.0899963</v>
      </c>
      <c r="V7" s="97"/>
    </row>
    <row r="8" spans="2:22" x14ac:dyDescent="0.2">
      <c r="B8" s="95"/>
      <c r="C8" s="131" t="s">
        <v>39</v>
      </c>
      <c r="D8" s="132" t="s">
        <v>40</v>
      </c>
      <c r="E8" s="135">
        <v>53551526.18</v>
      </c>
      <c r="F8" s="135">
        <v>41314082.369999997</v>
      </c>
      <c r="G8" s="135">
        <v>108023966.94999999</v>
      </c>
      <c r="H8" s="135">
        <v>102066506.22000001</v>
      </c>
      <c r="I8" s="135">
        <v>97931785.179999992</v>
      </c>
      <c r="J8" s="135">
        <v>53148420.829999998</v>
      </c>
      <c r="K8" s="135">
        <v>71196511.069999993</v>
      </c>
      <c r="L8" s="135"/>
      <c r="M8" s="135"/>
      <c r="N8" s="135"/>
      <c r="O8" s="135"/>
      <c r="P8" s="135"/>
      <c r="Q8" s="135">
        <f>SUM(E8:P8)</f>
        <v>527232798.80000001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527232798.80000001</v>
      </c>
      <c r="V8" s="97"/>
    </row>
    <row r="9" spans="2:22" x14ac:dyDescent="0.2">
      <c r="B9" s="95"/>
      <c r="C9" s="133" t="s">
        <v>41</v>
      </c>
      <c r="D9" s="134" t="s">
        <v>42</v>
      </c>
      <c r="E9" s="136">
        <v>46182979.710000001</v>
      </c>
      <c r="F9" s="136">
        <v>37297243.299999997</v>
      </c>
      <c r="G9" s="136">
        <v>41005938.389999993</v>
      </c>
      <c r="H9" s="136">
        <v>90095531.460000008</v>
      </c>
      <c r="I9" s="136">
        <v>76630363.229999989</v>
      </c>
      <c r="J9" s="136">
        <v>45196047.350000001</v>
      </c>
      <c r="K9" s="136">
        <v>60664537.149999999</v>
      </c>
      <c r="L9" s="136"/>
      <c r="M9" s="136"/>
      <c r="N9" s="136"/>
      <c r="O9" s="136"/>
      <c r="P9" s="136"/>
      <c r="Q9" s="136">
        <f>SUM(E9:P9)</f>
        <v>397072640.58999997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397072640.58999997</v>
      </c>
      <c r="V9" s="97"/>
    </row>
    <row r="10" spans="2:22" x14ac:dyDescent="0.2">
      <c r="B10" s="95"/>
      <c r="C10" s="98" t="s">
        <v>43</v>
      </c>
      <c r="D10" s="99" t="s">
        <v>44</v>
      </c>
      <c r="E10" s="100">
        <v>1571680.79</v>
      </c>
      <c r="F10" s="100">
        <v>8005694.3200000003</v>
      </c>
      <c r="G10" s="100">
        <v>3487857.7999999989</v>
      </c>
      <c r="H10" s="100">
        <v>4318268.8099999996</v>
      </c>
      <c r="I10" s="100">
        <v>4957152.5599999977</v>
      </c>
      <c r="J10" s="100">
        <v>5660445.5199999958</v>
      </c>
      <c r="K10" s="100">
        <v>6478832.4999999981</v>
      </c>
      <c r="L10" s="100"/>
      <c r="M10" s="100"/>
      <c r="N10" s="100"/>
      <c r="O10" s="100"/>
      <c r="P10" s="100"/>
      <c r="Q10" s="100">
        <f>SUM(E10:P10)</f>
        <v>34479932.29999999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34479932.29999999</v>
      </c>
      <c r="V10" s="97"/>
    </row>
    <row r="11" spans="2:22" x14ac:dyDescent="0.2">
      <c r="B11" s="95"/>
      <c r="C11" s="98" t="s">
        <v>45</v>
      </c>
      <c r="D11" s="99" t="s">
        <v>46</v>
      </c>
      <c r="E11" s="100">
        <v>43573809.359999999</v>
      </c>
      <c r="F11" s="100">
        <v>26321352.579999998</v>
      </c>
      <c r="G11" s="100">
        <v>34866642.289999999</v>
      </c>
      <c r="H11" s="100">
        <v>83022776.390000001</v>
      </c>
      <c r="I11" s="100">
        <v>69335454.809999987</v>
      </c>
      <c r="J11" s="100">
        <v>37248583.770000003</v>
      </c>
      <c r="K11" s="100">
        <v>51562801.269999996</v>
      </c>
      <c r="L11" s="100"/>
      <c r="M11" s="100"/>
      <c r="N11" s="100"/>
      <c r="O11" s="100"/>
      <c r="P11" s="100"/>
      <c r="Q11" s="100">
        <f>SUM(E11:P11)</f>
        <v>345931420.46999997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345931420.46999997</v>
      </c>
      <c r="V11" s="97"/>
    </row>
    <row r="12" spans="2:22" x14ac:dyDescent="0.2">
      <c r="B12" s="95"/>
      <c r="C12" s="98" t="s">
        <v>47</v>
      </c>
      <c r="D12" s="99" t="s">
        <v>48</v>
      </c>
      <c r="E12" s="100">
        <v>1037489.5600000002</v>
      </c>
      <c r="F12" s="100">
        <v>2970196.4000000004</v>
      </c>
      <c r="G12" s="100">
        <v>2651438.2999999989</v>
      </c>
      <c r="H12" s="100">
        <v>2754486.2599999993</v>
      </c>
      <c r="I12" s="100">
        <v>2337755.8599999994</v>
      </c>
      <c r="J12" s="100">
        <v>2287018.06</v>
      </c>
      <c r="K12" s="100">
        <v>2622903.3800000004</v>
      </c>
      <c r="L12" s="100"/>
      <c r="M12" s="100"/>
      <c r="N12" s="100"/>
      <c r="O12" s="100"/>
      <c r="P12" s="100"/>
      <c r="Q12" s="100">
        <f t="shared" ref="Q12:Q70" si="0">SUM(E12:P12)</f>
        <v>16661287.82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16661287.82</v>
      </c>
      <c r="V12" s="97"/>
    </row>
    <row r="13" spans="2:22" x14ac:dyDescent="0.2">
      <c r="B13" s="95"/>
      <c r="C13" s="133" t="s">
        <v>49</v>
      </c>
      <c r="D13" s="134" t="s">
        <v>50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/>
      <c r="M13" s="136"/>
      <c r="N13" s="136"/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51</v>
      </c>
      <c r="D14" s="99" t="s">
        <v>52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/>
      <c r="M14" s="100"/>
      <c r="N14" s="100"/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53</v>
      </c>
      <c r="D15" s="99" t="s">
        <v>54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/>
      <c r="M15" s="100"/>
      <c r="N15" s="100"/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55</v>
      </c>
      <c r="D16" s="134" t="s">
        <v>56</v>
      </c>
      <c r="E16" s="136">
        <v>505536.55000000005</v>
      </c>
      <c r="F16" s="136">
        <v>734665.39999999991</v>
      </c>
      <c r="G16" s="136">
        <v>945410.0900000002</v>
      </c>
      <c r="H16" s="136">
        <v>1085735.6400000001</v>
      </c>
      <c r="I16" s="136">
        <v>834035.10999999987</v>
      </c>
      <c r="J16" s="136">
        <v>1341761.0899999999</v>
      </c>
      <c r="K16" s="136">
        <v>2446479.6500000004</v>
      </c>
      <c r="L16" s="136"/>
      <c r="M16" s="136"/>
      <c r="N16" s="136"/>
      <c r="O16" s="136"/>
      <c r="P16" s="136"/>
      <c r="Q16" s="136">
        <f t="shared" si="0"/>
        <v>7893623.5300000003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7893623.5300000003</v>
      </c>
      <c r="V16" s="97"/>
    </row>
    <row r="17" spans="2:22" x14ac:dyDescent="0.2">
      <c r="B17" s="95"/>
      <c r="C17" s="98" t="s">
        <v>57</v>
      </c>
      <c r="D17" s="99" t="s">
        <v>58</v>
      </c>
      <c r="E17" s="100">
        <v>47702.599999999991</v>
      </c>
      <c r="F17" s="100">
        <v>82520.099999999991</v>
      </c>
      <c r="G17" s="100">
        <v>144784.10999999996</v>
      </c>
      <c r="H17" s="100">
        <v>110853.15</v>
      </c>
      <c r="I17" s="100">
        <v>104924.98000000001</v>
      </c>
      <c r="J17" s="100">
        <v>122749.48</v>
      </c>
      <c r="K17" s="100">
        <v>98611.159999999989</v>
      </c>
      <c r="L17" s="100"/>
      <c r="M17" s="100"/>
      <c r="N17" s="100"/>
      <c r="O17" s="100"/>
      <c r="P17" s="100"/>
      <c r="Q17" s="100">
        <f t="shared" si="0"/>
        <v>712145.58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712145.58</v>
      </c>
      <c r="V17" s="97"/>
    </row>
    <row r="18" spans="2:22" x14ac:dyDescent="0.2">
      <c r="B18" s="95"/>
      <c r="C18" s="98" t="s">
        <v>59</v>
      </c>
      <c r="D18" s="99" t="s">
        <v>60</v>
      </c>
      <c r="E18" s="100">
        <v>101950.02</v>
      </c>
      <c r="F18" s="100">
        <v>160278.98000000001</v>
      </c>
      <c r="G18" s="100">
        <v>197241.33</v>
      </c>
      <c r="H18" s="100">
        <v>395015.24000000005</v>
      </c>
      <c r="I18" s="100">
        <v>209592.94999999995</v>
      </c>
      <c r="J18" s="100">
        <v>591712.25</v>
      </c>
      <c r="K18" s="100">
        <v>196814.6</v>
      </c>
      <c r="L18" s="100"/>
      <c r="M18" s="100"/>
      <c r="N18" s="100"/>
      <c r="O18" s="100"/>
      <c r="P18" s="100"/>
      <c r="Q18" s="100">
        <f t="shared" si="0"/>
        <v>1852605.37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1852605.37</v>
      </c>
      <c r="V18" s="97"/>
    </row>
    <row r="19" spans="2:22" x14ac:dyDescent="0.2">
      <c r="B19" s="95"/>
      <c r="C19" s="98" t="s">
        <v>61</v>
      </c>
      <c r="D19" s="99" t="s">
        <v>62</v>
      </c>
      <c r="E19" s="100">
        <v>355883.93000000005</v>
      </c>
      <c r="F19" s="100">
        <v>491866.31999999995</v>
      </c>
      <c r="G19" s="100">
        <v>603384.65000000026</v>
      </c>
      <c r="H19" s="100">
        <v>579867.25000000012</v>
      </c>
      <c r="I19" s="100">
        <v>519517.18</v>
      </c>
      <c r="J19" s="100">
        <v>627299.36</v>
      </c>
      <c r="K19" s="100">
        <v>2151053.89</v>
      </c>
      <c r="L19" s="100"/>
      <c r="M19" s="100"/>
      <c r="N19" s="100"/>
      <c r="O19" s="100"/>
      <c r="P19" s="100"/>
      <c r="Q19" s="100">
        <f t="shared" si="0"/>
        <v>5328872.58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5328872.58</v>
      </c>
      <c r="V19" s="97"/>
    </row>
    <row r="20" spans="2:22" x14ac:dyDescent="0.2">
      <c r="B20" s="95"/>
      <c r="C20" s="133" t="s">
        <v>63</v>
      </c>
      <c r="D20" s="134" t="s">
        <v>64</v>
      </c>
      <c r="E20" s="136">
        <v>67461.789999999979</v>
      </c>
      <c r="F20" s="136">
        <v>492562.33000000007</v>
      </c>
      <c r="G20" s="136">
        <v>1116850.0100000002</v>
      </c>
      <c r="H20" s="136">
        <v>467416.25000000006</v>
      </c>
      <c r="I20" s="136">
        <v>5020715.58</v>
      </c>
      <c r="J20" s="136">
        <v>1466380.81</v>
      </c>
      <c r="K20" s="136">
        <v>1234847.58</v>
      </c>
      <c r="L20" s="136"/>
      <c r="M20" s="136"/>
      <c r="N20" s="136"/>
      <c r="O20" s="136"/>
      <c r="P20" s="136"/>
      <c r="Q20" s="136">
        <f t="shared" si="0"/>
        <v>9866234.3500000015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9866234.3500000015</v>
      </c>
      <c r="V20" s="97"/>
    </row>
    <row r="21" spans="2:22" x14ac:dyDescent="0.2">
      <c r="B21" s="95"/>
      <c r="C21" s="98" t="s">
        <v>65</v>
      </c>
      <c r="D21" s="99" t="s">
        <v>64</v>
      </c>
      <c r="E21" s="100">
        <v>67461.789999999979</v>
      </c>
      <c r="F21" s="100">
        <v>492562.33000000007</v>
      </c>
      <c r="G21" s="100">
        <v>1116850.0100000002</v>
      </c>
      <c r="H21" s="100">
        <v>467416.25000000006</v>
      </c>
      <c r="I21" s="100">
        <v>5020715.58</v>
      </c>
      <c r="J21" s="100">
        <v>1466380.81</v>
      </c>
      <c r="K21" s="100">
        <v>1234847.58</v>
      </c>
      <c r="L21" s="100"/>
      <c r="M21" s="100"/>
      <c r="N21" s="100"/>
      <c r="O21" s="100"/>
      <c r="P21" s="100"/>
      <c r="Q21" s="100">
        <f t="shared" si="0"/>
        <v>9866234.3500000015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9866234.3500000015</v>
      </c>
      <c r="V21" s="97"/>
    </row>
    <row r="22" spans="2:22" x14ac:dyDescent="0.2">
      <c r="B22" s="95"/>
      <c r="C22" s="133" t="s">
        <v>66</v>
      </c>
      <c r="D22" s="134" t="s">
        <v>67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/>
      <c r="M22" s="136"/>
      <c r="N22" s="136"/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68</v>
      </c>
      <c r="D23" s="99" t="s">
        <v>67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/>
      <c r="M23" s="100"/>
      <c r="N23" s="100"/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69</v>
      </c>
      <c r="D24" s="134" t="s">
        <v>70</v>
      </c>
      <c r="E24" s="136">
        <v>152331.19999999998</v>
      </c>
      <c r="F24" s="136">
        <v>294377.34000000008</v>
      </c>
      <c r="G24" s="136">
        <v>907379.67999999993</v>
      </c>
      <c r="H24" s="136">
        <v>237015.67</v>
      </c>
      <c r="I24" s="136">
        <v>1065988.9500000002</v>
      </c>
      <c r="J24" s="136">
        <v>236265.16999999995</v>
      </c>
      <c r="K24" s="136">
        <v>1200466.6499999999</v>
      </c>
      <c r="L24" s="136"/>
      <c r="M24" s="136"/>
      <c r="N24" s="136"/>
      <c r="O24" s="136"/>
      <c r="P24" s="136"/>
      <c r="Q24" s="136">
        <f t="shared" si="0"/>
        <v>4093824.6599999997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4093824.6599999997</v>
      </c>
      <c r="V24" s="97"/>
    </row>
    <row r="25" spans="2:22" x14ac:dyDescent="0.2">
      <c r="B25" s="95"/>
      <c r="C25" s="98" t="s">
        <v>71</v>
      </c>
      <c r="D25" s="99" t="s">
        <v>70</v>
      </c>
      <c r="E25" s="100">
        <v>152331.19999999998</v>
      </c>
      <c r="F25" s="100">
        <v>294377.34000000008</v>
      </c>
      <c r="G25" s="100">
        <v>907379.67999999993</v>
      </c>
      <c r="H25" s="100">
        <v>237015.67</v>
      </c>
      <c r="I25" s="100">
        <v>1065988.9500000002</v>
      </c>
      <c r="J25" s="100">
        <v>236265.16999999995</v>
      </c>
      <c r="K25" s="100">
        <v>1200466.6499999999</v>
      </c>
      <c r="L25" s="100"/>
      <c r="M25" s="100"/>
      <c r="N25" s="100"/>
      <c r="O25" s="100"/>
      <c r="P25" s="100"/>
      <c r="Q25" s="100">
        <f t="shared" si="0"/>
        <v>4093824.6599999997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4093824.6599999997</v>
      </c>
      <c r="V25" s="97"/>
    </row>
    <row r="26" spans="2:22" x14ac:dyDescent="0.2">
      <c r="B26" s="95"/>
      <c r="C26" s="133" t="s">
        <v>72</v>
      </c>
      <c r="D26" s="134" t="s">
        <v>73</v>
      </c>
      <c r="E26" s="136">
        <v>6643216.9299999997</v>
      </c>
      <c r="F26" s="136">
        <v>2495234</v>
      </c>
      <c r="G26" s="136">
        <v>64048388.780000001</v>
      </c>
      <c r="H26" s="136">
        <v>10180807.200000001</v>
      </c>
      <c r="I26" s="136">
        <v>14380682.310000001</v>
      </c>
      <c r="J26" s="136">
        <v>4907966.4099999992</v>
      </c>
      <c r="K26" s="136">
        <v>5650180.04</v>
      </c>
      <c r="L26" s="136"/>
      <c r="M26" s="136"/>
      <c r="N26" s="136"/>
      <c r="O26" s="136"/>
      <c r="P26" s="136"/>
      <c r="Q26" s="136">
        <f t="shared" si="0"/>
        <v>108306475.67000002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108306475.67000002</v>
      </c>
      <c r="V26" s="97"/>
    </row>
    <row r="27" spans="2:22" x14ac:dyDescent="0.2">
      <c r="B27" s="95"/>
      <c r="C27" s="98" t="s">
        <v>74</v>
      </c>
      <c r="D27" s="99" t="s">
        <v>73</v>
      </c>
      <c r="E27" s="100">
        <v>6643216.9299999997</v>
      </c>
      <c r="F27" s="100">
        <v>2495234</v>
      </c>
      <c r="G27" s="100">
        <v>64048388.780000001</v>
      </c>
      <c r="H27" s="100">
        <v>10180807.200000001</v>
      </c>
      <c r="I27" s="100">
        <v>14380682.310000001</v>
      </c>
      <c r="J27" s="100">
        <v>4907966.4099999992</v>
      </c>
      <c r="K27" s="100">
        <v>5650180.04</v>
      </c>
      <c r="L27" s="100"/>
      <c r="M27" s="100"/>
      <c r="N27" s="100"/>
      <c r="O27" s="100"/>
      <c r="P27" s="100"/>
      <c r="Q27" s="100">
        <f t="shared" si="0"/>
        <v>108306475.67000002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108306475.67000002</v>
      </c>
      <c r="V27" s="97"/>
    </row>
    <row r="28" spans="2:22" x14ac:dyDescent="0.2">
      <c r="B28" s="95"/>
      <c r="C28" s="133" t="s">
        <v>75</v>
      </c>
      <c r="D28" s="134" t="s">
        <v>76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/>
      <c r="M28" s="136"/>
      <c r="N28" s="136"/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77</v>
      </c>
      <c r="D29" s="99" t="s">
        <v>76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/>
      <c r="M29" s="100"/>
      <c r="N29" s="100"/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78</v>
      </c>
      <c r="D30" s="132" t="s">
        <v>79</v>
      </c>
      <c r="E30" s="135">
        <v>17931399.989999998</v>
      </c>
      <c r="F30" s="135">
        <v>5003742.04</v>
      </c>
      <c r="G30" s="135">
        <v>6579105.8600000013</v>
      </c>
      <c r="H30" s="135">
        <v>6257301.620000001</v>
      </c>
      <c r="I30" s="135">
        <v>14896973.770000001</v>
      </c>
      <c r="J30" s="135">
        <v>5938608.2099999953</v>
      </c>
      <c r="K30" s="135">
        <v>37000812.18</v>
      </c>
      <c r="L30" s="135"/>
      <c r="M30" s="135"/>
      <c r="N30" s="135"/>
      <c r="O30" s="135"/>
      <c r="P30" s="135"/>
      <c r="Q30" s="135">
        <f t="shared" si="0"/>
        <v>93607943.670000002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93607943.670000002</v>
      </c>
      <c r="V30" s="97"/>
    </row>
    <row r="31" spans="2:22" x14ac:dyDescent="0.2">
      <c r="B31" s="95"/>
      <c r="C31" s="133" t="s">
        <v>80</v>
      </c>
      <c r="D31" s="134" t="s">
        <v>81</v>
      </c>
      <c r="E31" s="136">
        <v>17903347.479999997</v>
      </c>
      <c r="F31" s="136">
        <v>4936250.88</v>
      </c>
      <c r="G31" s="136">
        <v>6553474.790000001</v>
      </c>
      <c r="H31" s="136">
        <v>6222463.3900000006</v>
      </c>
      <c r="I31" s="136">
        <v>14872896.160000002</v>
      </c>
      <c r="J31" s="136">
        <v>5908239.5699999956</v>
      </c>
      <c r="K31" s="136">
        <v>36979516.899999999</v>
      </c>
      <c r="L31" s="136"/>
      <c r="M31" s="136"/>
      <c r="N31" s="136"/>
      <c r="O31" s="136"/>
      <c r="P31" s="136"/>
      <c r="Q31" s="136">
        <f t="shared" si="0"/>
        <v>93376189.169999987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93376189.169999987</v>
      </c>
      <c r="V31" s="97"/>
    </row>
    <row r="32" spans="2:22" x14ac:dyDescent="0.2">
      <c r="B32" s="95"/>
      <c r="C32" s="98" t="s">
        <v>82</v>
      </c>
      <c r="D32" s="99" t="s">
        <v>81</v>
      </c>
      <c r="E32" s="100">
        <v>17903347.479999997</v>
      </c>
      <c r="F32" s="100">
        <v>4936250.88</v>
      </c>
      <c r="G32" s="100">
        <v>6553474.790000001</v>
      </c>
      <c r="H32" s="100">
        <v>6222463.3900000006</v>
      </c>
      <c r="I32" s="100">
        <v>14872896.160000002</v>
      </c>
      <c r="J32" s="100">
        <v>5908239.5699999956</v>
      </c>
      <c r="K32" s="100">
        <v>36979516.899999999</v>
      </c>
      <c r="L32" s="100"/>
      <c r="M32" s="100"/>
      <c r="N32" s="100"/>
      <c r="O32" s="100"/>
      <c r="P32" s="100"/>
      <c r="Q32" s="100">
        <f t="shared" si="0"/>
        <v>93376189.169999987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93376189.169999987</v>
      </c>
      <c r="V32" s="97"/>
    </row>
    <row r="33" spans="2:22" x14ac:dyDescent="0.2">
      <c r="B33" s="95"/>
      <c r="C33" s="133" t="s">
        <v>83</v>
      </c>
      <c r="D33" s="134" t="s">
        <v>84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/>
      <c r="M33" s="136"/>
      <c r="N33" s="136"/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85</v>
      </c>
      <c r="D34" s="99" t="s">
        <v>84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/>
      <c r="M34" s="100"/>
      <c r="N34" s="100"/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86</v>
      </c>
      <c r="D35" s="134" t="s">
        <v>87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/>
      <c r="M35" s="136"/>
      <c r="N35" s="136"/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88</v>
      </c>
      <c r="D36" s="99" t="s">
        <v>87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/>
      <c r="M36" s="100"/>
      <c r="N36" s="100"/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89</v>
      </c>
      <c r="D37" s="134" t="s">
        <v>90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/>
      <c r="M37" s="136"/>
      <c r="N37" s="136"/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91</v>
      </c>
      <c r="D38" s="99" t="s">
        <v>90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/>
      <c r="M38" s="100"/>
      <c r="N38" s="100"/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92</v>
      </c>
      <c r="D39" s="134" t="s">
        <v>93</v>
      </c>
      <c r="E39" s="136">
        <v>28052.510000000002</v>
      </c>
      <c r="F39" s="136">
        <v>67491.16</v>
      </c>
      <c r="G39" s="136">
        <v>25631.069999999996</v>
      </c>
      <c r="H39" s="136">
        <v>34838.23000000001</v>
      </c>
      <c r="I39" s="136">
        <v>24077.61</v>
      </c>
      <c r="J39" s="136">
        <v>30368.639999999999</v>
      </c>
      <c r="K39" s="136">
        <v>21295.279999999995</v>
      </c>
      <c r="L39" s="136"/>
      <c r="M39" s="136"/>
      <c r="N39" s="136"/>
      <c r="O39" s="136"/>
      <c r="P39" s="136"/>
      <c r="Q39" s="136">
        <f t="shared" si="0"/>
        <v>231754.50000000003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231754.50000000003</v>
      </c>
      <c r="V39" s="97"/>
    </row>
    <row r="40" spans="2:22" x14ac:dyDescent="0.2">
      <c r="B40" s="95"/>
      <c r="C40" s="98" t="s">
        <v>94</v>
      </c>
      <c r="D40" s="99" t="s">
        <v>93</v>
      </c>
      <c r="E40" s="100">
        <v>28052.510000000002</v>
      </c>
      <c r="F40" s="100">
        <v>67491.16</v>
      </c>
      <c r="G40" s="100">
        <v>25631.069999999996</v>
      </c>
      <c r="H40" s="100">
        <v>34838.23000000001</v>
      </c>
      <c r="I40" s="100">
        <v>24077.61</v>
      </c>
      <c r="J40" s="100">
        <v>30368.639999999999</v>
      </c>
      <c r="K40" s="100">
        <v>21295.279999999995</v>
      </c>
      <c r="L40" s="100"/>
      <c r="M40" s="100"/>
      <c r="N40" s="100"/>
      <c r="O40" s="100"/>
      <c r="P40" s="100"/>
      <c r="Q40" s="100">
        <f t="shared" si="0"/>
        <v>231754.50000000003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231754.50000000003</v>
      </c>
      <c r="V40" s="97"/>
    </row>
    <row r="41" spans="2:22" x14ac:dyDescent="0.2">
      <c r="B41" s="95"/>
      <c r="C41" s="131" t="s">
        <v>95</v>
      </c>
      <c r="D41" s="132" t="s">
        <v>96</v>
      </c>
      <c r="E41" s="135">
        <v>12612709.870000005</v>
      </c>
      <c r="F41" s="135">
        <v>18451563.57</v>
      </c>
      <c r="G41" s="135">
        <v>17748889.740000002</v>
      </c>
      <c r="H41" s="135">
        <v>16979352.719999999</v>
      </c>
      <c r="I41" s="135">
        <v>17553132.600000009</v>
      </c>
      <c r="J41" s="135">
        <v>19250759.679999996</v>
      </c>
      <c r="K41" s="135">
        <v>18376724.669999994</v>
      </c>
      <c r="L41" s="135"/>
      <c r="M41" s="135"/>
      <c r="N41" s="135"/>
      <c r="O41" s="135"/>
      <c r="P41" s="135"/>
      <c r="Q41" s="135">
        <f t="shared" si="0"/>
        <v>120973132.84999999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120973132.84999999</v>
      </c>
      <c r="V41" s="97"/>
    </row>
    <row r="42" spans="2:22" x14ac:dyDescent="0.2">
      <c r="B42" s="95"/>
      <c r="C42" s="133" t="s">
        <v>97</v>
      </c>
      <c r="D42" s="134" t="s">
        <v>98</v>
      </c>
      <c r="E42" s="136">
        <v>7096856.0600000015</v>
      </c>
      <c r="F42" s="136">
        <v>10291548.219999999</v>
      </c>
      <c r="G42" s="136">
        <v>8694317.1500000004</v>
      </c>
      <c r="H42" s="136">
        <v>8348488.4200000037</v>
      </c>
      <c r="I42" s="136">
        <v>9598762.8299999982</v>
      </c>
      <c r="J42" s="136">
        <v>10135137.859999998</v>
      </c>
      <c r="K42" s="136">
        <v>9692625.9799999986</v>
      </c>
      <c r="L42" s="136"/>
      <c r="M42" s="136"/>
      <c r="N42" s="136"/>
      <c r="O42" s="136"/>
      <c r="P42" s="136"/>
      <c r="Q42" s="136">
        <f t="shared" si="0"/>
        <v>63857736.519999996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63857736.519999996</v>
      </c>
      <c r="V42" s="97"/>
    </row>
    <row r="43" spans="2:22" x14ac:dyDescent="0.2">
      <c r="B43" s="95"/>
      <c r="C43" s="98" t="s">
        <v>99</v>
      </c>
      <c r="D43" s="99" t="s">
        <v>98</v>
      </c>
      <c r="E43" s="100">
        <v>7096856.0600000015</v>
      </c>
      <c r="F43" s="100">
        <v>10291548.219999999</v>
      </c>
      <c r="G43" s="100">
        <v>8694317.1500000004</v>
      </c>
      <c r="H43" s="100">
        <v>8348488.4200000037</v>
      </c>
      <c r="I43" s="100">
        <v>9598762.8299999982</v>
      </c>
      <c r="J43" s="100">
        <v>10135137.859999998</v>
      </c>
      <c r="K43" s="100">
        <v>9692625.9799999986</v>
      </c>
      <c r="L43" s="100"/>
      <c r="M43" s="100"/>
      <c r="N43" s="100"/>
      <c r="O43" s="100"/>
      <c r="P43" s="100"/>
      <c r="Q43" s="100">
        <f t="shared" si="0"/>
        <v>63857736.519999996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63857736.519999996</v>
      </c>
      <c r="V43" s="97"/>
    </row>
    <row r="44" spans="2:22" x14ac:dyDescent="0.2">
      <c r="B44" s="95"/>
      <c r="C44" s="133" t="s">
        <v>100</v>
      </c>
      <c r="D44" s="134" t="s">
        <v>101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/>
      <c r="M44" s="136"/>
      <c r="N44" s="136"/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102</v>
      </c>
      <c r="D45" s="99" t="s">
        <v>101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/>
      <c r="M45" s="100"/>
      <c r="N45" s="100"/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103</v>
      </c>
      <c r="D46" s="134" t="s">
        <v>104</v>
      </c>
      <c r="E46" s="136">
        <v>3451111.6600000029</v>
      </c>
      <c r="F46" s="136">
        <v>4376377.6300000027</v>
      </c>
      <c r="G46" s="136">
        <v>5280861.8000000017</v>
      </c>
      <c r="H46" s="136">
        <v>4581238.7299999949</v>
      </c>
      <c r="I46" s="136">
        <v>4361283.8600000078</v>
      </c>
      <c r="J46" s="136">
        <v>4626697.3499999978</v>
      </c>
      <c r="K46" s="136">
        <v>4696375.7899999926</v>
      </c>
      <c r="L46" s="136"/>
      <c r="M46" s="136"/>
      <c r="N46" s="136"/>
      <c r="O46" s="136"/>
      <c r="P46" s="136"/>
      <c r="Q46" s="136">
        <f t="shared" si="0"/>
        <v>31373946.819999997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31373946.819999997</v>
      </c>
      <c r="V46" s="97"/>
    </row>
    <row r="47" spans="2:22" x14ac:dyDescent="0.2">
      <c r="B47" s="95"/>
      <c r="C47" s="98" t="s">
        <v>105</v>
      </c>
      <c r="D47" s="99" t="s">
        <v>104</v>
      </c>
      <c r="E47" s="100">
        <v>3451111.6600000029</v>
      </c>
      <c r="F47" s="100">
        <v>4376377.6300000027</v>
      </c>
      <c r="G47" s="100">
        <v>5280861.8000000017</v>
      </c>
      <c r="H47" s="100">
        <v>4581238.7299999949</v>
      </c>
      <c r="I47" s="100">
        <v>4361283.8600000078</v>
      </c>
      <c r="J47" s="100">
        <v>4626697.3499999978</v>
      </c>
      <c r="K47" s="100">
        <v>4696375.7899999926</v>
      </c>
      <c r="L47" s="100"/>
      <c r="M47" s="100"/>
      <c r="N47" s="100"/>
      <c r="O47" s="100"/>
      <c r="P47" s="100"/>
      <c r="Q47" s="100">
        <f t="shared" si="0"/>
        <v>31373946.819999997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31373946.819999997</v>
      </c>
      <c r="V47" s="97"/>
    </row>
    <row r="48" spans="2:22" x14ac:dyDescent="0.2">
      <c r="B48" s="95"/>
      <c r="C48" s="133" t="s">
        <v>106</v>
      </c>
      <c r="D48" s="134" t="s">
        <v>107</v>
      </c>
      <c r="E48" s="136">
        <v>769299.05999999982</v>
      </c>
      <c r="F48" s="136">
        <v>1271981.77</v>
      </c>
      <c r="G48" s="136">
        <v>1093611.1300000001</v>
      </c>
      <c r="H48" s="136">
        <v>1036774.7499999999</v>
      </c>
      <c r="I48" s="136">
        <v>1072684.8</v>
      </c>
      <c r="J48" s="136">
        <v>1715254.6299999997</v>
      </c>
      <c r="K48" s="136">
        <v>1072647.1599999997</v>
      </c>
      <c r="L48" s="136"/>
      <c r="M48" s="136"/>
      <c r="N48" s="136"/>
      <c r="O48" s="136"/>
      <c r="P48" s="136"/>
      <c r="Q48" s="136">
        <f t="shared" si="0"/>
        <v>8032253.2999999989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8032253.2999999989</v>
      </c>
      <c r="V48" s="97"/>
    </row>
    <row r="49" spans="2:22" x14ac:dyDescent="0.2">
      <c r="B49" s="95"/>
      <c r="C49" s="98" t="s">
        <v>108</v>
      </c>
      <c r="D49" s="99" t="s">
        <v>107</v>
      </c>
      <c r="E49" s="100">
        <v>769299.05999999982</v>
      </c>
      <c r="F49" s="100">
        <v>1271981.77</v>
      </c>
      <c r="G49" s="100">
        <v>1093611.1300000001</v>
      </c>
      <c r="H49" s="100">
        <v>1036774.7499999999</v>
      </c>
      <c r="I49" s="100">
        <v>1072684.8</v>
      </c>
      <c r="J49" s="100">
        <v>1715254.6299999997</v>
      </c>
      <c r="K49" s="100">
        <v>1072647.1599999997</v>
      </c>
      <c r="L49" s="100"/>
      <c r="M49" s="100"/>
      <c r="N49" s="100"/>
      <c r="O49" s="100"/>
      <c r="P49" s="100"/>
      <c r="Q49" s="100">
        <f t="shared" si="0"/>
        <v>8032253.2999999989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8032253.2999999989</v>
      </c>
      <c r="V49" s="97"/>
    </row>
    <row r="50" spans="2:22" x14ac:dyDescent="0.2">
      <c r="B50" s="95"/>
      <c r="C50" s="133" t="s">
        <v>109</v>
      </c>
      <c r="D50" s="134" t="s">
        <v>110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/>
      <c r="M50" s="136"/>
      <c r="N50" s="136"/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111</v>
      </c>
      <c r="D51" s="99" t="s">
        <v>110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/>
      <c r="M51" s="100"/>
      <c r="N51" s="100"/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112</v>
      </c>
      <c r="D52" s="134" t="s">
        <v>113</v>
      </c>
      <c r="E52" s="136">
        <v>1295443.0899999999</v>
      </c>
      <c r="F52" s="136">
        <v>2511655.9500000011</v>
      </c>
      <c r="G52" s="136">
        <v>2680099.6599999992</v>
      </c>
      <c r="H52" s="136">
        <v>3012850.8199999989</v>
      </c>
      <c r="I52" s="136">
        <v>2520401.1100000017</v>
      </c>
      <c r="J52" s="136">
        <v>2773669.8400000003</v>
      </c>
      <c r="K52" s="136">
        <v>2915075.7400000016</v>
      </c>
      <c r="L52" s="136"/>
      <c r="M52" s="136"/>
      <c r="N52" s="136"/>
      <c r="O52" s="136"/>
      <c r="P52" s="136"/>
      <c r="Q52" s="136">
        <f t="shared" si="0"/>
        <v>17709196.210000001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17709196.210000001</v>
      </c>
      <c r="V52" s="97"/>
    </row>
    <row r="53" spans="2:22" x14ac:dyDescent="0.2">
      <c r="B53" s="95"/>
      <c r="C53" s="98" t="s">
        <v>114</v>
      </c>
      <c r="D53" s="99" t="s">
        <v>113</v>
      </c>
      <c r="E53" s="100">
        <v>1295443.0899999999</v>
      </c>
      <c r="F53" s="100">
        <v>2511655.9500000011</v>
      </c>
      <c r="G53" s="100">
        <v>2680099.6599999992</v>
      </c>
      <c r="H53" s="100">
        <v>3012850.8199999989</v>
      </c>
      <c r="I53" s="100">
        <v>2520401.1100000017</v>
      </c>
      <c r="J53" s="100">
        <v>2773669.8400000003</v>
      </c>
      <c r="K53" s="100">
        <v>2915075.7400000016</v>
      </c>
      <c r="L53" s="100"/>
      <c r="M53" s="100"/>
      <c r="N53" s="100"/>
      <c r="O53" s="100"/>
      <c r="P53" s="100"/>
      <c r="Q53" s="100">
        <f t="shared" si="0"/>
        <v>17709196.210000001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17709196.210000001</v>
      </c>
      <c r="V53" s="97"/>
    </row>
    <row r="54" spans="2:22" x14ac:dyDescent="0.2">
      <c r="B54" s="95"/>
      <c r="C54" s="131" t="s">
        <v>115</v>
      </c>
      <c r="D54" s="132" t="s">
        <v>116</v>
      </c>
      <c r="E54" s="135">
        <v>6686113.3499999996</v>
      </c>
      <c r="F54" s="135">
        <v>16342444.999999998</v>
      </c>
      <c r="G54" s="135">
        <v>35701438.559999995</v>
      </c>
      <c r="H54" s="135">
        <v>28425663.020000007</v>
      </c>
      <c r="I54" s="135">
        <v>25417709.469999995</v>
      </c>
      <c r="J54" s="135">
        <v>30996310.119999997</v>
      </c>
      <c r="K54" s="135">
        <v>38907496.769999996</v>
      </c>
      <c r="L54" s="135"/>
      <c r="M54" s="135"/>
      <c r="N54" s="135"/>
      <c r="O54" s="135"/>
      <c r="P54" s="135"/>
      <c r="Q54" s="135">
        <f t="shared" si="0"/>
        <v>182477176.29000002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182477176.29000002</v>
      </c>
      <c r="V54" s="97"/>
    </row>
    <row r="55" spans="2:22" x14ac:dyDescent="0.2">
      <c r="B55" s="95"/>
      <c r="C55" s="133" t="s">
        <v>117</v>
      </c>
      <c r="D55" s="134" t="s">
        <v>118</v>
      </c>
      <c r="E55" s="136">
        <v>2800473.7399999998</v>
      </c>
      <c r="F55" s="136">
        <v>2825474.04</v>
      </c>
      <c r="G55" s="136">
        <v>2361317.6799999997</v>
      </c>
      <c r="H55" s="136">
        <v>4787090.839999998</v>
      </c>
      <c r="I55" s="136">
        <v>3644445.9600000014</v>
      </c>
      <c r="J55" s="136">
        <v>4831533.6500000032</v>
      </c>
      <c r="K55" s="136">
        <v>6282769.8700000001</v>
      </c>
      <c r="L55" s="136"/>
      <c r="M55" s="136"/>
      <c r="N55" s="136"/>
      <c r="O55" s="136"/>
      <c r="P55" s="136"/>
      <c r="Q55" s="136">
        <f t="shared" si="0"/>
        <v>27533105.780000001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27533105.780000001</v>
      </c>
      <c r="V55" s="97"/>
    </row>
    <row r="56" spans="2:22" x14ac:dyDescent="0.2">
      <c r="B56" s="95"/>
      <c r="C56" s="98" t="s">
        <v>119</v>
      </c>
      <c r="D56" s="99" t="s">
        <v>120</v>
      </c>
      <c r="E56" s="100">
        <v>2800473.7399999998</v>
      </c>
      <c r="F56" s="100">
        <v>2825474.04</v>
      </c>
      <c r="G56" s="100">
        <v>2361317.6799999997</v>
      </c>
      <c r="H56" s="100">
        <v>4787090.839999998</v>
      </c>
      <c r="I56" s="100">
        <v>3644445.9600000014</v>
      </c>
      <c r="J56" s="100">
        <v>4831533.6500000032</v>
      </c>
      <c r="K56" s="100">
        <v>6282769.8700000001</v>
      </c>
      <c r="L56" s="100"/>
      <c r="M56" s="100"/>
      <c r="N56" s="100"/>
      <c r="O56" s="100"/>
      <c r="P56" s="100"/>
      <c r="Q56" s="100">
        <f t="shared" si="0"/>
        <v>27533105.780000001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27533105.780000001</v>
      </c>
      <c r="V56" s="97"/>
    </row>
    <row r="57" spans="2:22" x14ac:dyDescent="0.2">
      <c r="B57" s="95"/>
      <c r="C57" s="98" t="s">
        <v>121</v>
      </c>
      <c r="D57" s="99" t="s">
        <v>122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/>
      <c r="M57" s="100"/>
      <c r="N57" s="100"/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123</v>
      </c>
      <c r="D58" s="134" t="s">
        <v>124</v>
      </c>
      <c r="E58" s="136">
        <v>641321.3600000001</v>
      </c>
      <c r="F58" s="136">
        <v>1166329.2600000005</v>
      </c>
      <c r="G58" s="136">
        <v>1529329.9499999997</v>
      </c>
      <c r="H58" s="136">
        <v>7684194.910000002</v>
      </c>
      <c r="I58" s="136">
        <v>3811875.6500000004</v>
      </c>
      <c r="J58" s="136">
        <v>7130185.5299999975</v>
      </c>
      <c r="K58" s="136">
        <v>5212689.47</v>
      </c>
      <c r="L58" s="136"/>
      <c r="M58" s="136"/>
      <c r="N58" s="136"/>
      <c r="O58" s="136"/>
      <c r="P58" s="136"/>
      <c r="Q58" s="136">
        <f t="shared" si="0"/>
        <v>27175926.129999999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27175926.129999999</v>
      </c>
      <c r="V58" s="97"/>
    </row>
    <row r="59" spans="2:22" x14ac:dyDescent="0.2">
      <c r="B59" s="95"/>
      <c r="C59" s="98" t="s">
        <v>125</v>
      </c>
      <c r="D59" s="99" t="s">
        <v>126</v>
      </c>
      <c r="E59" s="100">
        <v>617177.24000000011</v>
      </c>
      <c r="F59" s="100">
        <v>1132916.4100000004</v>
      </c>
      <c r="G59" s="100">
        <v>1496529.4999999998</v>
      </c>
      <c r="H59" s="100">
        <v>7576783.4400000013</v>
      </c>
      <c r="I59" s="100">
        <v>3775505.7500000005</v>
      </c>
      <c r="J59" s="100">
        <v>7089329.9999999981</v>
      </c>
      <c r="K59" s="100">
        <v>5157355.57</v>
      </c>
      <c r="L59" s="100"/>
      <c r="M59" s="100"/>
      <c r="N59" s="100"/>
      <c r="O59" s="100"/>
      <c r="P59" s="100"/>
      <c r="Q59" s="100">
        <f t="shared" si="0"/>
        <v>26845597.91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26845597.91</v>
      </c>
      <c r="V59" s="97"/>
    </row>
    <row r="60" spans="2:22" x14ac:dyDescent="0.2">
      <c r="B60" s="95"/>
      <c r="C60" s="98" t="s">
        <v>127</v>
      </c>
      <c r="D60" s="99" t="s">
        <v>128</v>
      </c>
      <c r="E60" s="100">
        <v>10140.73</v>
      </c>
      <c r="F60" s="100">
        <v>18093.350000000002</v>
      </c>
      <c r="G60" s="100">
        <v>18265.689999999999</v>
      </c>
      <c r="H60" s="100">
        <v>24477.78</v>
      </c>
      <c r="I60" s="100">
        <v>21553.38</v>
      </c>
      <c r="J60" s="100">
        <v>10525.72</v>
      </c>
      <c r="K60" s="100">
        <v>17369.760000000002</v>
      </c>
      <c r="L60" s="100"/>
      <c r="M60" s="100"/>
      <c r="N60" s="100"/>
      <c r="O60" s="100"/>
      <c r="P60" s="100"/>
      <c r="Q60" s="100">
        <f t="shared" si="0"/>
        <v>120426.41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120426.41</v>
      </c>
      <c r="V60" s="97"/>
    </row>
    <row r="61" spans="2:22" x14ac:dyDescent="0.2">
      <c r="B61" s="95"/>
      <c r="C61" s="98" t="s">
        <v>129</v>
      </c>
      <c r="D61" s="99" t="s">
        <v>130</v>
      </c>
      <c r="E61" s="100">
        <v>14003.389999999998</v>
      </c>
      <c r="F61" s="100">
        <v>15319.5</v>
      </c>
      <c r="G61" s="100">
        <v>14534.759999999998</v>
      </c>
      <c r="H61" s="100">
        <v>82933.69</v>
      </c>
      <c r="I61" s="100">
        <v>14816.519999999999</v>
      </c>
      <c r="J61" s="100">
        <v>30329.810000000005</v>
      </c>
      <c r="K61" s="100">
        <v>37964.14</v>
      </c>
      <c r="L61" s="100"/>
      <c r="M61" s="100"/>
      <c r="N61" s="100"/>
      <c r="O61" s="100"/>
      <c r="P61" s="100"/>
      <c r="Q61" s="100">
        <f t="shared" si="0"/>
        <v>209901.81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209901.81</v>
      </c>
      <c r="V61" s="97"/>
    </row>
    <row r="62" spans="2:22" x14ac:dyDescent="0.2">
      <c r="B62" s="95"/>
      <c r="C62" s="133" t="s">
        <v>131</v>
      </c>
      <c r="D62" s="134" t="s">
        <v>132</v>
      </c>
      <c r="E62" s="136">
        <v>7683.5600000000013</v>
      </c>
      <c r="F62" s="136">
        <v>45084.649999999994</v>
      </c>
      <c r="G62" s="136">
        <v>15065.559999999998</v>
      </c>
      <c r="H62" s="136">
        <v>16415.21</v>
      </c>
      <c r="I62" s="136">
        <v>13004.54</v>
      </c>
      <c r="J62" s="136">
        <v>21165.870000000003</v>
      </c>
      <c r="K62" s="136">
        <v>17180.420000000002</v>
      </c>
      <c r="L62" s="136"/>
      <c r="M62" s="136"/>
      <c r="N62" s="136"/>
      <c r="O62" s="136"/>
      <c r="P62" s="136"/>
      <c r="Q62" s="136">
        <f t="shared" si="0"/>
        <v>135599.81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135599.81</v>
      </c>
      <c r="V62" s="97"/>
    </row>
    <row r="63" spans="2:22" x14ac:dyDescent="0.2">
      <c r="B63" s="95"/>
      <c r="C63" s="98" t="s">
        <v>133</v>
      </c>
      <c r="D63" s="99" t="s">
        <v>134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/>
      <c r="M63" s="100"/>
      <c r="N63" s="100"/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135</v>
      </c>
      <c r="D64" s="99" t="s">
        <v>136</v>
      </c>
      <c r="E64" s="100">
        <v>7683.5600000000013</v>
      </c>
      <c r="F64" s="100">
        <v>45084.649999999994</v>
      </c>
      <c r="G64" s="100">
        <v>15065.559999999998</v>
      </c>
      <c r="H64" s="100">
        <v>16415.21</v>
      </c>
      <c r="I64" s="100">
        <v>13004.54</v>
      </c>
      <c r="J64" s="100">
        <v>21165.870000000003</v>
      </c>
      <c r="K64" s="100">
        <v>17180.420000000002</v>
      </c>
      <c r="L64" s="100"/>
      <c r="M64" s="100"/>
      <c r="N64" s="100"/>
      <c r="O64" s="100"/>
      <c r="P64" s="100"/>
      <c r="Q64" s="100">
        <f t="shared" si="0"/>
        <v>135599.81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135599.81</v>
      </c>
      <c r="V64" s="97"/>
    </row>
    <row r="65" spans="2:22" x14ac:dyDescent="0.2">
      <c r="B65" s="95"/>
      <c r="C65" s="98" t="s">
        <v>137</v>
      </c>
      <c r="D65" s="99" t="s">
        <v>138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/>
      <c r="M65" s="100"/>
      <c r="N65" s="100"/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139</v>
      </c>
      <c r="D66" s="99" t="s">
        <v>140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/>
      <c r="M66" s="100"/>
      <c r="N66" s="100"/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141</v>
      </c>
      <c r="D67" s="99" t="s">
        <v>142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/>
      <c r="M67" s="100"/>
      <c r="N67" s="100"/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143</v>
      </c>
      <c r="D68" s="99" t="s">
        <v>144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/>
      <c r="M68" s="100"/>
      <c r="N68" s="100"/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145</v>
      </c>
      <c r="D69" s="134" t="s">
        <v>146</v>
      </c>
      <c r="E69" s="136">
        <v>91345.019999999975</v>
      </c>
      <c r="F69" s="136">
        <v>78919.649999999921</v>
      </c>
      <c r="G69" s="136">
        <v>476331.85</v>
      </c>
      <c r="H69" s="136">
        <v>65519.68</v>
      </c>
      <c r="I69" s="136">
        <v>111399.16000000003</v>
      </c>
      <c r="J69" s="136">
        <v>120258.06999999999</v>
      </c>
      <c r="K69" s="136">
        <v>30074.62000000001</v>
      </c>
      <c r="L69" s="136"/>
      <c r="M69" s="136"/>
      <c r="N69" s="136"/>
      <c r="O69" s="136"/>
      <c r="P69" s="136"/>
      <c r="Q69" s="136">
        <f t="shared" si="0"/>
        <v>973848.04999999993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973848.04999999993</v>
      </c>
      <c r="V69" s="97"/>
    </row>
    <row r="70" spans="2:22" x14ac:dyDescent="0.2">
      <c r="B70" s="95"/>
      <c r="C70" s="98" t="s">
        <v>147</v>
      </c>
      <c r="D70" s="99" t="s">
        <v>148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/>
      <c r="M70" s="100"/>
      <c r="N70" s="100"/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149</v>
      </c>
      <c r="D71" s="99" t="s">
        <v>150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/>
      <c r="M71" s="100"/>
      <c r="N71" s="100"/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151</v>
      </c>
      <c r="D72" s="99" t="s">
        <v>152</v>
      </c>
      <c r="E72" s="100">
        <v>91345.019999999975</v>
      </c>
      <c r="F72" s="100">
        <v>78919.649999999921</v>
      </c>
      <c r="G72" s="100">
        <v>476331.85</v>
      </c>
      <c r="H72" s="100">
        <v>65519.68</v>
      </c>
      <c r="I72" s="100">
        <v>111399.16000000003</v>
      </c>
      <c r="J72" s="100">
        <v>120258.06999999999</v>
      </c>
      <c r="K72" s="100">
        <v>30074.62000000001</v>
      </c>
      <c r="L72" s="100"/>
      <c r="M72" s="100"/>
      <c r="N72" s="100"/>
      <c r="O72" s="100"/>
      <c r="P72" s="100"/>
      <c r="Q72" s="100">
        <f t="shared" si="1"/>
        <v>973848.04999999993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973848.04999999993</v>
      </c>
      <c r="V72" s="97"/>
    </row>
    <row r="73" spans="2:22" x14ac:dyDescent="0.2">
      <c r="B73" s="95"/>
      <c r="C73" s="133" t="s">
        <v>153</v>
      </c>
      <c r="D73" s="134" t="s">
        <v>154</v>
      </c>
      <c r="E73" s="136">
        <v>2355604.5499999998</v>
      </c>
      <c r="F73" s="136">
        <v>6941697.1299999999</v>
      </c>
      <c r="G73" s="136">
        <v>27395195.420000002</v>
      </c>
      <c r="H73" s="136">
        <v>12675535.440000001</v>
      </c>
      <c r="I73" s="136">
        <v>11066544.969999999</v>
      </c>
      <c r="J73" s="136">
        <v>13160319.339999998</v>
      </c>
      <c r="K73" s="136">
        <v>16190417.669999998</v>
      </c>
      <c r="L73" s="136"/>
      <c r="M73" s="136"/>
      <c r="N73" s="136"/>
      <c r="O73" s="136"/>
      <c r="P73" s="136"/>
      <c r="Q73" s="136">
        <f t="shared" si="1"/>
        <v>89785314.520000011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89785314.520000011</v>
      </c>
      <c r="V73" s="97"/>
    </row>
    <row r="74" spans="2:22" x14ac:dyDescent="0.2">
      <c r="B74" s="95"/>
      <c r="C74" s="98" t="s">
        <v>155</v>
      </c>
      <c r="D74" s="99" t="s">
        <v>156</v>
      </c>
      <c r="E74" s="100">
        <v>2219039.3199999994</v>
      </c>
      <c r="F74" s="100">
        <v>4922441.72</v>
      </c>
      <c r="G74" s="100">
        <v>25988759.640000001</v>
      </c>
      <c r="H74" s="100">
        <v>7896542.8900000015</v>
      </c>
      <c r="I74" s="100">
        <v>9835259.2799999993</v>
      </c>
      <c r="J74" s="100">
        <v>10893280.899999999</v>
      </c>
      <c r="K74" s="100">
        <v>14133050.17</v>
      </c>
      <c r="L74" s="100"/>
      <c r="M74" s="100"/>
      <c r="N74" s="100"/>
      <c r="O74" s="100"/>
      <c r="P74" s="100"/>
      <c r="Q74" s="100">
        <f t="shared" si="1"/>
        <v>75888373.920000002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75888373.920000002</v>
      </c>
      <c r="V74" s="97"/>
    </row>
    <row r="75" spans="2:22" x14ac:dyDescent="0.2">
      <c r="B75" s="95"/>
      <c r="C75" s="98" t="s">
        <v>157</v>
      </c>
      <c r="D75" s="99" t="s">
        <v>158</v>
      </c>
      <c r="E75" s="100">
        <v>120760.7</v>
      </c>
      <c r="F75" s="100">
        <v>199165.32</v>
      </c>
      <c r="G75" s="100">
        <v>152500.04999999999</v>
      </c>
      <c r="H75" s="100">
        <v>218233.43</v>
      </c>
      <c r="I75" s="100">
        <v>164903.07999999999</v>
      </c>
      <c r="J75" s="100">
        <v>316968.64999999991</v>
      </c>
      <c r="K75" s="100">
        <v>234990.27999999994</v>
      </c>
      <c r="L75" s="100"/>
      <c r="M75" s="100"/>
      <c r="N75" s="100"/>
      <c r="O75" s="100"/>
      <c r="P75" s="100"/>
      <c r="Q75" s="100">
        <f t="shared" si="1"/>
        <v>1407521.51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1407521.51</v>
      </c>
      <c r="V75" s="97"/>
    </row>
    <row r="76" spans="2:22" x14ac:dyDescent="0.2">
      <c r="B76" s="95"/>
      <c r="C76" s="98" t="s">
        <v>159</v>
      </c>
      <c r="D76" s="99" t="s">
        <v>34</v>
      </c>
      <c r="E76" s="100">
        <v>10257.14</v>
      </c>
      <c r="F76" s="100">
        <v>1806569.4</v>
      </c>
      <c r="G76" s="100">
        <v>1240049.47</v>
      </c>
      <c r="H76" s="100">
        <v>4546803.8900000006</v>
      </c>
      <c r="I76" s="100">
        <v>1051549.1600000001</v>
      </c>
      <c r="J76" s="100">
        <v>1888759.5300000003</v>
      </c>
      <c r="K76" s="100">
        <v>1807951.69</v>
      </c>
      <c r="L76" s="100"/>
      <c r="M76" s="100"/>
      <c r="N76" s="100"/>
      <c r="O76" s="100"/>
      <c r="P76" s="100"/>
      <c r="Q76" s="100">
        <f t="shared" si="1"/>
        <v>12351940.279999999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12351940.279999999</v>
      </c>
      <c r="V76" s="97"/>
    </row>
    <row r="77" spans="2:22" x14ac:dyDescent="0.2">
      <c r="B77" s="95"/>
      <c r="C77" s="98" t="s">
        <v>160</v>
      </c>
      <c r="D77" s="99" t="s">
        <v>35</v>
      </c>
      <c r="E77" s="100">
        <v>5547.3899999999994</v>
      </c>
      <c r="F77" s="100">
        <v>13520.689999999999</v>
      </c>
      <c r="G77" s="100">
        <v>13886.260000000002</v>
      </c>
      <c r="H77" s="100">
        <v>13955.23</v>
      </c>
      <c r="I77" s="100">
        <v>14833.45</v>
      </c>
      <c r="J77" s="100">
        <v>61310.26</v>
      </c>
      <c r="K77" s="100">
        <v>14425.53</v>
      </c>
      <c r="L77" s="100"/>
      <c r="M77" s="100"/>
      <c r="N77" s="100"/>
      <c r="O77" s="100"/>
      <c r="P77" s="100"/>
      <c r="Q77" s="100">
        <f t="shared" si="1"/>
        <v>137478.81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137478.81</v>
      </c>
      <c r="V77" s="97"/>
    </row>
    <row r="78" spans="2:22" x14ac:dyDescent="0.2">
      <c r="B78" s="95"/>
      <c r="C78" s="98" t="s">
        <v>161</v>
      </c>
      <c r="D78" s="99" t="s">
        <v>162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/>
      <c r="M78" s="100"/>
      <c r="N78" s="100"/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163</v>
      </c>
      <c r="D79" s="134" t="s">
        <v>164</v>
      </c>
      <c r="E79" s="136">
        <v>0</v>
      </c>
      <c r="F79" s="136">
        <v>3546666.7</v>
      </c>
      <c r="G79" s="136">
        <v>1848333.33</v>
      </c>
      <c r="H79" s="136">
        <v>1798333.33</v>
      </c>
      <c r="I79" s="136">
        <v>1798333.33</v>
      </c>
      <c r="J79" s="136">
        <v>1798333.33</v>
      </c>
      <c r="K79" s="136">
        <v>1798333.33</v>
      </c>
      <c r="L79" s="136"/>
      <c r="M79" s="136"/>
      <c r="N79" s="136"/>
      <c r="O79" s="136"/>
      <c r="P79" s="136"/>
      <c r="Q79" s="136">
        <f t="shared" si="1"/>
        <v>12588333.350000001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12588333.350000001</v>
      </c>
      <c r="V79" s="97"/>
    </row>
    <row r="80" spans="2:22" x14ac:dyDescent="0.2">
      <c r="B80" s="95"/>
      <c r="C80" s="98" t="s">
        <v>165</v>
      </c>
      <c r="D80" s="99" t="s">
        <v>164</v>
      </c>
      <c r="E80" s="100">
        <v>0</v>
      </c>
      <c r="F80" s="100">
        <v>3546666.7</v>
      </c>
      <c r="G80" s="100">
        <v>1848333.33</v>
      </c>
      <c r="H80" s="100">
        <v>1798333.33</v>
      </c>
      <c r="I80" s="100">
        <v>1798333.33</v>
      </c>
      <c r="J80" s="100">
        <v>1798333.33</v>
      </c>
      <c r="K80" s="100">
        <v>1798333.33</v>
      </c>
      <c r="L80" s="100"/>
      <c r="M80" s="100"/>
      <c r="N80" s="100"/>
      <c r="O80" s="100"/>
      <c r="P80" s="100"/>
      <c r="Q80" s="100">
        <f t="shared" si="1"/>
        <v>12588333.350000001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12588333.350000001</v>
      </c>
      <c r="V80" s="97"/>
    </row>
    <row r="81" spans="2:22" x14ac:dyDescent="0.2">
      <c r="B81" s="95"/>
      <c r="C81" s="133" t="s">
        <v>166</v>
      </c>
      <c r="D81" s="134" t="s">
        <v>167</v>
      </c>
      <c r="E81" s="136">
        <v>282725.37</v>
      </c>
      <c r="F81" s="136">
        <v>1041593.86</v>
      </c>
      <c r="G81" s="136">
        <v>1387498.3399999999</v>
      </c>
      <c r="H81" s="136">
        <v>770412.07</v>
      </c>
      <c r="I81" s="136">
        <v>4296590.51</v>
      </c>
      <c r="J81" s="136">
        <v>3253095.2399999998</v>
      </c>
      <c r="K81" s="136">
        <v>743989.56</v>
      </c>
      <c r="L81" s="136"/>
      <c r="M81" s="136"/>
      <c r="N81" s="136"/>
      <c r="O81" s="136"/>
      <c r="P81" s="136"/>
      <c r="Q81" s="136">
        <f t="shared" si="1"/>
        <v>11775904.949999999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11775904.949999999</v>
      </c>
      <c r="V81" s="97"/>
    </row>
    <row r="82" spans="2:22" x14ac:dyDescent="0.2">
      <c r="B82" s="95"/>
      <c r="C82" s="98" t="s">
        <v>168</v>
      </c>
      <c r="D82" s="99" t="s">
        <v>169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/>
      <c r="M82" s="100"/>
      <c r="N82" s="100"/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170</v>
      </c>
      <c r="D83" s="99" t="s">
        <v>171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/>
      <c r="M83" s="100"/>
      <c r="N83" s="100"/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172</v>
      </c>
      <c r="D84" s="99" t="s">
        <v>173</v>
      </c>
      <c r="E84" s="100">
        <v>78580.78</v>
      </c>
      <c r="F84" s="100">
        <v>573003.56000000006</v>
      </c>
      <c r="G84" s="100">
        <v>350396.83999999997</v>
      </c>
      <c r="H84" s="100">
        <v>595668.75</v>
      </c>
      <c r="I84" s="100">
        <v>3902881.49</v>
      </c>
      <c r="J84" s="100">
        <v>2893849.4899999998</v>
      </c>
      <c r="K84" s="100">
        <v>509040.31000000006</v>
      </c>
      <c r="L84" s="100"/>
      <c r="M84" s="100"/>
      <c r="N84" s="100"/>
      <c r="O84" s="100"/>
      <c r="P84" s="100"/>
      <c r="Q84" s="100">
        <f t="shared" si="1"/>
        <v>8903421.2200000007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8903421.2200000007</v>
      </c>
      <c r="V84" s="97"/>
    </row>
    <row r="85" spans="2:22" x14ac:dyDescent="0.2">
      <c r="B85" s="95"/>
      <c r="C85" s="98" t="s">
        <v>174</v>
      </c>
      <c r="D85" s="99" t="s">
        <v>175</v>
      </c>
      <c r="E85" s="100">
        <v>204144.59</v>
      </c>
      <c r="F85" s="100">
        <v>468590.29999999993</v>
      </c>
      <c r="G85" s="100">
        <v>1037101.5</v>
      </c>
      <c r="H85" s="100">
        <v>174743.31999999998</v>
      </c>
      <c r="I85" s="100">
        <v>393709.01999999996</v>
      </c>
      <c r="J85" s="100">
        <v>359245.74999999994</v>
      </c>
      <c r="K85" s="100">
        <v>234949.25</v>
      </c>
      <c r="L85" s="100"/>
      <c r="M85" s="100"/>
      <c r="N85" s="100"/>
      <c r="O85" s="100"/>
      <c r="P85" s="100"/>
      <c r="Q85" s="100">
        <f t="shared" si="1"/>
        <v>2872483.73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2872483.73</v>
      </c>
      <c r="V85" s="97"/>
    </row>
    <row r="86" spans="2:22" x14ac:dyDescent="0.2">
      <c r="B86" s="95"/>
      <c r="C86" s="133" t="s">
        <v>176</v>
      </c>
      <c r="D86" s="134" t="s">
        <v>177</v>
      </c>
      <c r="E86" s="136">
        <v>396485.44</v>
      </c>
      <c r="F86" s="136">
        <v>483831.08999999991</v>
      </c>
      <c r="G86" s="136">
        <v>559307.02</v>
      </c>
      <c r="H86" s="136">
        <v>483957.12</v>
      </c>
      <c r="I86" s="136">
        <v>540881.27000000014</v>
      </c>
      <c r="J86" s="136">
        <v>532853.53999999992</v>
      </c>
      <c r="K86" s="136">
        <v>663172.26</v>
      </c>
      <c r="L86" s="136"/>
      <c r="M86" s="136"/>
      <c r="N86" s="136"/>
      <c r="O86" s="136"/>
      <c r="P86" s="136"/>
      <c r="Q86" s="136">
        <f t="shared" si="1"/>
        <v>3660487.74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3660487.74</v>
      </c>
      <c r="V86" s="97"/>
    </row>
    <row r="87" spans="2:22" ht="25.5" x14ac:dyDescent="0.2">
      <c r="B87" s="95"/>
      <c r="C87" s="98" t="s">
        <v>178</v>
      </c>
      <c r="D87" s="99" t="s">
        <v>179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/>
      <c r="M87" s="100"/>
      <c r="N87" s="100"/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180</v>
      </c>
      <c r="D88" s="99" t="s">
        <v>181</v>
      </c>
      <c r="E88" s="100">
        <v>366147.38</v>
      </c>
      <c r="F88" s="100">
        <v>449012.02999999991</v>
      </c>
      <c r="G88" s="100">
        <v>479761.00999999995</v>
      </c>
      <c r="H88" s="100">
        <v>427826.89999999997</v>
      </c>
      <c r="I88" s="100">
        <v>491660.34000000008</v>
      </c>
      <c r="J88" s="100">
        <v>480705.81999999995</v>
      </c>
      <c r="K88" s="100">
        <v>596418.92999999993</v>
      </c>
      <c r="L88" s="100"/>
      <c r="M88" s="100"/>
      <c r="N88" s="100"/>
      <c r="O88" s="100"/>
      <c r="P88" s="100"/>
      <c r="Q88" s="100">
        <f t="shared" si="1"/>
        <v>3291532.41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3291532.41</v>
      </c>
      <c r="V88" s="97"/>
    </row>
    <row r="89" spans="2:22" x14ac:dyDescent="0.2">
      <c r="B89" s="95"/>
      <c r="C89" s="98" t="s">
        <v>182</v>
      </c>
      <c r="D89" s="99" t="s">
        <v>132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/>
      <c r="M89" s="100"/>
      <c r="N89" s="100"/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183</v>
      </c>
      <c r="D90" s="99" t="s">
        <v>184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/>
      <c r="M90" s="100"/>
      <c r="N90" s="100"/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185</v>
      </c>
      <c r="D91" s="99" t="s">
        <v>186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/>
      <c r="M91" s="100"/>
      <c r="N91" s="100"/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187</v>
      </c>
      <c r="D92" s="99" t="s">
        <v>188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/>
      <c r="M92" s="100"/>
      <c r="N92" s="100"/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189</v>
      </c>
      <c r="D93" s="99" t="s">
        <v>190</v>
      </c>
      <c r="E93" s="100">
        <v>30338.06</v>
      </c>
      <c r="F93" s="100">
        <v>34819.06</v>
      </c>
      <c r="G93" s="100">
        <v>79546.010000000024</v>
      </c>
      <c r="H93" s="100">
        <v>56130.220000000008</v>
      </c>
      <c r="I93" s="100">
        <v>49220.93</v>
      </c>
      <c r="J93" s="100">
        <v>52147.719999999994</v>
      </c>
      <c r="K93" s="100">
        <v>66753.330000000016</v>
      </c>
      <c r="L93" s="100"/>
      <c r="M93" s="100"/>
      <c r="N93" s="100"/>
      <c r="O93" s="100"/>
      <c r="P93" s="100"/>
      <c r="Q93" s="100">
        <f t="shared" si="1"/>
        <v>368955.33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368955.33</v>
      </c>
      <c r="V93" s="97"/>
    </row>
    <row r="94" spans="2:22" x14ac:dyDescent="0.2">
      <c r="B94" s="95"/>
      <c r="C94" s="133" t="s">
        <v>191</v>
      </c>
      <c r="D94" s="134" t="s">
        <v>192</v>
      </c>
      <c r="E94" s="136">
        <v>110474.31000000001</v>
      </c>
      <c r="F94" s="136">
        <v>212848.62</v>
      </c>
      <c r="G94" s="136">
        <v>129059.40999999996</v>
      </c>
      <c r="H94" s="136">
        <v>144204.42000000001</v>
      </c>
      <c r="I94" s="136">
        <v>134634.08000000005</v>
      </c>
      <c r="J94" s="136">
        <v>148565.55000000002</v>
      </c>
      <c r="K94" s="136">
        <v>7968869.5700000003</v>
      </c>
      <c r="L94" s="136"/>
      <c r="M94" s="136"/>
      <c r="N94" s="136"/>
      <c r="O94" s="136"/>
      <c r="P94" s="136"/>
      <c r="Q94" s="136">
        <f t="shared" si="1"/>
        <v>8848655.9600000009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8848655.9600000009</v>
      </c>
      <c r="V94" s="97"/>
    </row>
    <row r="95" spans="2:22" x14ac:dyDescent="0.2">
      <c r="B95" s="95"/>
      <c r="C95" s="98" t="s">
        <v>193</v>
      </c>
      <c r="D95" s="99" t="s">
        <v>192</v>
      </c>
      <c r="E95" s="100">
        <v>110474.31000000001</v>
      </c>
      <c r="F95" s="100">
        <v>212848.62</v>
      </c>
      <c r="G95" s="100">
        <v>129059.40999999996</v>
      </c>
      <c r="H95" s="100">
        <v>144204.42000000001</v>
      </c>
      <c r="I95" s="100">
        <v>134634.08000000005</v>
      </c>
      <c r="J95" s="100">
        <v>148565.55000000002</v>
      </c>
      <c r="K95" s="100">
        <v>7968869.5700000003</v>
      </c>
      <c r="L95" s="100"/>
      <c r="M95" s="100"/>
      <c r="N95" s="100"/>
      <c r="O95" s="100"/>
      <c r="P95" s="100"/>
      <c r="Q95" s="100">
        <f t="shared" si="1"/>
        <v>8848655.9600000009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8848655.9600000009</v>
      </c>
      <c r="V95" s="97"/>
    </row>
    <row r="96" spans="2:22" x14ac:dyDescent="0.2">
      <c r="B96" s="95"/>
      <c r="C96" s="131" t="s">
        <v>194</v>
      </c>
      <c r="D96" s="132" t="s">
        <v>195</v>
      </c>
      <c r="E96" s="135">
        <v>1291581.4099999999</v>
      </c>
      <c r="F96" s="135">
        <v>930801.74</v>
      </c>
      <c r="G96" s="135">
        <v>607599.4</v>
      </c>
      <c r="H96" s="135">
        <v>1984907.7799999998</v>
      </c>
      <c r="I96" s="135">
        <v>1307695.77</v>
      </c>
      <c r="J96" s="135">
        <v>817431.1100000001</v>
      </c>
      <c r="K96" s="135">
        <v>830237.14000000013</v>
      </c>
      <c r="L96" s="135"/>
      <c r="M96" s="135"/>
      <c r="N96" s="135"/>
      <c r="O96" s="135"/>
      <c r="P96" s="135"/>
      <c r="Q96" s="135">
        <f t="shared" si="1"/>
        <v>7770254.3499999996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7770254.3499999996</v>
      </c>
      <c r="V96" s="97"/>
    </row>
    <row r="97" spans="2:22" x14ac:dyDescent="0.2">
      <c r="B97" s="95"/>
      <c r="C97" s="133" t="s">
        <v>196</v>
      </c>
      <c r="D97" s="134" t="s">
        <v>197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/>
      <c r="M97" s="136"/>
      <c r="N97" s="136"/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198</v>
      </c>
      <c r="D98" s="99" t="s">
        <v>197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/>
      <c r="M98" s="100"/>
      <c r="N98" s="100"/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199</v>
      </c>
      <c r="D99" s="134" t="s">
        <v>200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/>
      <c r="M99" s="136"/>
      <c r="N99" s="136"/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201</v>
      </c>
      <c r="D100" s="99" t="s">
        <v>200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/>
      <c r="M100" s="100"/>
      <c r="N100" s="100"/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202</v>
      </c>
      <c r="D101" s="134" t="s">
        <v>203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/>
      <c r="M101" s="136"/>
      <c r="N101" s="136"/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204</v>
      </c>
      <c r="D102" s="99" t="s">
        <v>203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/>
      <c r="M102" s="100"/>
      <c r="N102" s="100"/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205</v>
      </c>
      <c r="D103" s="134" t="s">
        <v>206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/>
      <c r="M103" s="136"/>
      <c r="N103" s="136"/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207</v>
      </c>
      <c r="D104" s="99" t="s">
        <v>206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/>
      <c r="M104" s="100"/>
      <c r="N104" s="100"/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208</v>
      </c>
      <c r="D105" s="134" t="s">
        <v>209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/>
      <c r="M105" s="136"/>
      <c r="N105" s="136"/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210</v>
      </c>
      <c r="D106" s="99" t="s">
        <v>209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/>
      <c r="M106" s="100"/>
      <c r="N106" s="100"/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211</v>
      </c>
      <c r="D107" s="134" t="s">
        <v>212</v>
      </c>
      <c r="E107" s="136">
        <v>1291581.4099999999</v>
      </c>
      <c r="F107" s="136">
        <v>930801.74</v>
      </c>
      <c r="G107" s="136">
        <v>607599.4</v>
      </c>
      <c r="H107" s="136">
        <v>1984907.7799999998</v>
      </c>
      <c r="I107" s="136">
        <v>1307695.77</v>
      </c>
      <c r="J107" s="136">
        <v>817431.1100000001</v>
      </c>
      <c r="K107" s="136">
        <v>830237.14000000013</v>
      </c>
      <c r="L107" s="136"/>
      <c r="M107" s="136"/>
      <c r="N107" s="136"/>
      <c r="O107" s="136"/>
      <c r="P107" s="136"/>
      <c r="Q107" s="136">
        <f t="shared" si="1"/>
        <v>7770254.3499999996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7770254.3499999996</v>
      </c>
      <c r="V107" s="97"/>
    </row>
    <row r="108" spans="2:22" x14ac:dyDescent="0.2">
      <c r="B108" s="95"/>
      <c r="C108" s="98" t="s">
        <v>213</v>
      </c>
      <c r="D108" s="99" t="s">
        <v>212</v>
      </c>
      <c r="E108" s="100">
        <v>1291581.4099999999</v>
      </c>
      <c r="F108" s="100">
        <v>930801.74</v>
      </c>
      <c r="G108" s="100">
        <v>607599.4</v>
      </c>
      <c r="H108" s="100">
        <v>1984907.7799999998</v>
      </c>
      <c r="I108" s="100">
        <v>1307695.77</v>
      </c>
      <c r="J108" s="100">
        <v>817431.1100000001</v>
      </c>
      <c r="K108" s="100">
        <v>830237.14000000013</v>
      </c>
      <c r="L108" s="100"/>
      <c r="M108" s="100"/>
      <c r="N108" s="100"/>
      <c r="O108" s="100"/>
      <c r="P108" s="100"/>
      <c r="Q108" s="100">
        <f t="shared" si="1"/>
        <v>7770254.3499999996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7770254.3499999996</v>
      </c>
      <c r="V108" s="97"/>
    </row>
    <row r="109" spans="2:22" x14ac:dyDescent="0.2">
      <c r="B109" s="95"/>
      <c r="C109" s="131" t="s">
        <v>214</v>
      </c>
      <c r="D109" s="132" t="s">
        <v>215</v>
      </c>
      <c r="E109" s="135">
        <v>271179.65999999997</v>
      </c>
      <c r="F109" s="135">
        <v>643597.38000000012</v>
      </c>
      <c r="G109" s="135">
        <v>568843.43999999994</v>
      </c>
      <c r="H109" s="135">
        <v>526329.76</v>
      </c>
      <c r="I109" s="135">
        <v>495994.4499999999</v>
      </c>
      <c r="J109" s="135">
        <v>730898.06999999983</v>
      </c>
      <c r="K109" s="135">
        <v>1625385.62</v>
      </c>
      <c r="L109" s="135"/>
      <c r="M109" s="135"/>
      <c r="N109" s="135"/>
      <c r="O109" s="135"/>
      <c r="P109" s="135"/>
      <c r="Q109" s="135">
        <f t="shared" si="1"/>
        <v>4862228.38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4862228.38</v>
      </c>
      <c r="V109" s="97"/>
    </row>
    <row r="110" spans="2:22" x14ac:dyDescent="0.2">
      <c r="B110" s="95"/>
      <c r="C110" s="133" t="s">
        <v>216</v>
      </c>
      <c r="D110" s="134" t="s">
        <v>217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/>
      <c r="M110" s="136"/>
      <c r="N110" s="136"/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218</v>
      </c>
      <c r="D111" s="99" t="s">
        <v>217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/>
      <c r="M111" s="100"/>
      <c r="N111" s="100"/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219</v>
      </c>
      <c r="D112" s="134" t="s">
        <v>220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/>
      <c r="M112" s="136"/>
      <c r="N112" s="136"/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221</v>
      </c>
      <c r="D113" s="99" t="s">
        <v>220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/>
      <c r="M113" s="100"/>
      <c r="N113" s="100"/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222</v>
      </c>
      <c r="D114" s="134" t="s">
        <v>223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/>
      <c r="M114" s="136"/>
      <c r="N114" s="136"/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224</v>
      </c>
      <c r="D115" s="99" t="s">
        <v>223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/>
      <c r="M115" s="100"/>
      <c r="N115" s="100"/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225</v>
      </c>
      <c r="D116" s="134" t="s">
        <v>226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/>
      <c r="M116" s="136"/>
      <c r="N116" s="136"/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227</v>
      </c>
      <c r="D117" s="99" t="s">
        <v>226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/>
      <c r="M117" s="100"/>
      <c r="N117" s="100"/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228</v>
      </c>
      <c r="D118" s="134" t="s">
        <v>229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/>
      <c r="M118" s="136"/>
      <c r="N118" s="136"/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230</v>
      </c>
      <c r="D119" s="99" t="s">
        <v>229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/>
      <c r="M119" s="100"/>
      <c r="N119" s="100"/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231</v>
      </c>
      <c r="D120" s="134" t="s">
        <v>232</v>
      </c>
      <c r="E120" s="136">
        <v>271179.65999999997</v>
      </c>
      <c r="F120" s="136">
        <v>643597.38000000012</v>
      </c>
      <c r="G120" s="136">
        <v>568843.43999999994</v>
      </c>
      <c r="H120" s="136">
        <v>526329.76</v>
      </c>
      <c r="I120" s="136">
        <v>495994.4499999999</v>
      </c>
      <c r="J120" s="136">
        <v>730898.06999999983</v>
      </c>
      <c r="K120" s="136">
        <v>1625385.62</v>
      </c>
      <c r="L120" s="136"/>
      <c r="M120" s="136"/>
      <c r="N120" s="136"/>
      <c r="O120" s="136"/>
      <c r="P120" s="136"/>
      <c r="Q120" s="136">
        <f t="shared" si="1"/>
        <v>4862228.38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4862228.38</v>
      </c>
      <c r="V120" s="97"/>
    </row>
    <row r="121" spans="2:22" x14ac:dyDescent="0.2">
      <c r="B121" s="95"/>
      <c r="C121" s="98" t="s">
        <v>233</v>
      </c>
      <c r="D121" s="99" t="s">
        <v>232</v>
      </c>
      <c r="E121" s="100">
        <v>271179.65999999997</v>
      </c>
      <c r="F121" s="100">
        <v>643597.38000000012</v>
      </c>
      <c r="G121" s="100">
        <v>568843.43999999994</v>
      </c>
      <c r="H121" s="100">
        <v>526329.76</v>
      </c>
      <c r="I121" s="100">
        <v>495994.4499999999</v>
      </c>
      <c r="J121" s="100">
        <v>730898.06999999983</v>
      </c>
      <c r="K121" s="100">
        <v>1625385.62</v>
      </c>
      <c r="L121" s="100"/>
      <c r="M121" s="100"/>
      <c r="N121" s="100"/>
      <c r="O121" s="100"/>
      <c r="P121" s="100"/>
      <c r="Q121" s="100">
        <f t="shared" si="1"/>
        <v>4862228.38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4862228.38</v>
      </c>
      <c r="V121" s="97"/>
    </row>
    <row r="122" spans="2:22" x14ac:dyDescent="0.2">
      <c r="B122" s="95"/>
      <c r="C122" s="131" t="s">
        <v>234</v>
      </c>
      <c r="D122" s="132" t="s">
        <v>33</v>
      </c>
      <c r="E122" s="135">
        <v>30735686.260000002</v>
      </c>
      <c r="F122" s="135">
        <v>47168202.440000005</v>
      </c>
      <c r="G122" s="135">
        <v>44517900.299999997</v>
      </c>
      <c r="H122" s="135">
        <v>20944718.370000001</v>
      </c>
      <c r="I122" s="135">
        <v>58297722.179999992</v>
      </c>
      <c r="J122" s="135">
        <v>49322661.860000007</v>
      </c>
      <c r="K122" s="135">
        <v>42713387.109999999</v>
      </c>
      <c r="L122" s="135"/>
      <c r="M122" s="135"/>
      <c r="N122" s="135"/>
      <c r="O122" s="135"/>
      <c r="P122" s="135"/>
      <c r="Q122" s="135">
        <f t="shared" si="1"/>
        <v>293700278.52000004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293700278.52000004</v>
      </c>
      <c r="V122" s="97"/>
    </row>
    <row r="123" spans="2:22" x14ac:dyDescent="0.2">
      <c r="B123" s="95"/>
      <c r="C123" s="133" t="s">
        <v>235</v>
      </c>
      <c r="D123" s="134" t="s">
        <v>236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/>
      <c r="M123" s="136"/>
      <c r="N123" s="136"/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237</v>
      </c>
      <c r="D124" s="99" t="s">
        <v>238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/>
      <c r="M124" s="100"/>
      <c r="N124" s="100"/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239</v>
      </c>
      <c r="D125" s="99" t="s">
        <v>240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/>
      <c r="M125" s="100"/>
      <c r="N125" s="100"/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241</v>
      </c>
      <c r="D126" s="99" t="s">
        <v>242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/>
      <c r="M126" s="100"/>
      <c r="N126" s="100"/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243</v>
      </c>
      <c r="D127" s="134" t="s">
        <v>244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/>
      <c r="M127" s="136"/>
      <c r="N127" s="136"/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245</v>
      </c>
      <c r="D128" s="99" t="s">
        <v>246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/>
      <c r="M128" s="100"/>
      <c r="N128" s="100"/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247</v>
      </c>
      <c r="D129" s="99" t="s">
        <v>248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/>
      <c r="M129" s="100"/>
      <c r="N129" s="100"/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249</v>
      </c>
      <c r="D130" s="99" t="s">
        <v>250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/>
      <c r="M130" s="100"/>
      <c r="N130" s="100"/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251</v>
      </c>
      <c r="D131" s="99" t="s">
        <v>252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/>
      <c r="M131" s="100"/>
      <c r="N131" s="100"/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253</v>
      </c>
      <c r="D132" s="134" t="s">
        <v>254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/>
      <c r="M132" s="136"/>
      <c r="N132" s="136"/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255</v>
      </c>
      <c r="D133" s="99" t="s">
        <v>256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/>
      <c r="M133" s="100"/>
      <c r="N133" s="100"/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257</v>
      </c>
      <c r="D134" s="99" t="s">
        <v>258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/>
      <c r="M134" s="100"/>
      <c r="N134" s="100"/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259</v>
      </c>
      <c r="D135" s="99" t="s">
        <v>260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/>
      <c r="M135" s="100"/>
      <c r="N135" s="100"/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261</v>
      </c>
      <c r="D136" s="99" t="s">
        <v>262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/>
      <c r="M136" s="100"/>
      <c r="N136" s="100"/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263</v>
      </c>
      <c r="D137" s="134" t="s">
        <v>264</v>
      </c>
      <c r="E137" s="136">
        <v>29822646.770000003</v>
      </c>
      <c r="F137" s="136">
        <v>46381936.480000004</v>
      </c>
      <c r="G137" s="136">
        <v>43766695.219999999</v>
      </c>
      <c r="H137" s="136">
        <v>19830058.239999998</v>
      </c>
      <c r="I137" s="136">
        <v>57206248.149999991</v>
      </c>
      <c r="J137" s="136">
        <v>47629500.680000007</v>
      </c>
      <c r="K137" s="136">
        <v>39344047.200000003</v>
      </c>
      <c r="L137" s="136"/>
      <c r="M137" s="136"/>
      <c r="N137" s="136"/>
      <c r="O137" s="136"/>
      <c r="P137" s="136"/>
      <c r="Q137" s="136">
        <f t="shared" si="2"/>
        <v>283981132.74000001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283981132.74000001</v>
      </c>
      <c r="V137" s="97"/>
    </row>
    <row r="138" spans="2:22" x14ac:dyDescent="0.2">
      <c r="B138" s="95"/>
      <c r="C138" s="98" t="s">
        <v>265</v>
      </c>
      <c r="D138" s="99" t="s">
        <v>264</v>
      </c>
      <c r="E138" s="100">
        <v>29822646.770000003</v>
      </c>
      <c r="F138" s="100">
        <v>46381936.480000004</v>
      </c>
      <c r="G138" s="100">
        <v>43766695.219999999</v>
      </c>
      <c r="H138" s="100">
        <v>19830058.239999998</v>
      </c>
      <c r="I138" s="100">
        <v>57206248.149999991</v>
      </c>
      <c r="J138" s="100">
        <v>47629500.680000007</v>
      </c>
      <c r="K138" s="100">
        <v>39344047.200000003</v>
      </c>
      <c r="L138" s="100"/>
      <c r="M138" s="100"/>
      <c r="N138" s="100"/>
      <c r="O138" s="100"/>
      <c r="P138" s="100"/>
      <c r="Q138" s="100">
        <f t="shared" si="2"/>
        <v>283981132.74000001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283981132.74000001</v>
      </c>
      <c r="V138" s="97"/>
    </row>
    <row r="139" spans="2:22" x14ac:dyDescent="0.2">
      <c r="B139" s="95"/>
      <c r="C139" s="133" t="s">
        <v>266</v>
      </c>
      <c r="D139" s="134" t="s">
        <v>267</v>
      </c>
      <c r="E139" s="136">
        <v>528703.14999999991</v>
      </c>
      <c r="F139" s="136">
        <v>233421.43000000002</v>
      </c>
      <c r="G139" s="136">
        <v>320432.41000000003</v>
      </c>
      <c r="H139" s="136">
        <v>335656.35000000003</v>
      </c>
      <c r="I139" s="136">
        <v>717895.89</v>
      </c>
      <c r="J139" s="136">
        <v>500593.77999999997</v>
      </c>
      <c r="K139" s="136">
        <v>2383081.0499999998</v>
      </c>
      <c r="L139" s="136"/>
      <c r="M139" s="136"/>
      <c r="N139" s="136"/>
      <c r="O139" s="136"/>
      <c r="P139" s="136"/>
      <c r="Q139" s="136">
        <f t="shared" si="2"/>
        <v>5019784.0599999996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5019784.0599999996</v>
      </c>
      <c r="V139" s="97"/>
    </row>
    <row r="140" spans="2:22" x14ac:dyDescent="0.2">
      <c r="B140" s="95"/>
      <c r="C140" s="98" t="s">
        <v>268</v>
      </c>
      <c r="D140" s="99" t="s">
        <v>267</v>
      </c>
      <c r="E140" s="100">
        <v>528703.14999999991</v>
      </c>
      <c r="F140" s="100">
        <v>233421.43000000002</v>
      </c>
      <c r="G140" s="100">
        <v>320432.41000000003</v>
      </c>
      <c r="H140" s="100">
        <v>335656.35000000003</v>
      </c>
      <c r="I140" s="100">
        <v>717895.89</v>
      </c>
      <c r="J140" s="100">
        <v>500593.77999999997</v>
      </c>
      <c r="K140" s="100">
        <v>2383081.0499999998</v>
      </c>
      <c r="L140" s="100"/>
      <c r="M140" s="100"/>
      <c r="N140" s="100"/>
      <c r="O140" s="100"/>
      <c r="P140" s="100"/>
      <c r="Q140" s="100">
        <f t="shared" si="2"/>
        <v>5019784.0599999996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5019784.0599999996</v>
      </c>
      <c r="V140" s="97"/>
    </row>
    <row r="141" spans="2:22" x14ac:dyDescent="0.2">
      <c r="B141" s="95"/>
      <c r="C141" s="133" t="s">
        <v>269</v>
      </c>
      <c r="D141" s="134" t="s">
        <v>270</v>
      </c>
      <c r="E141" s="136">
        <v>384336.33999999997</v>
      </c>
      <c r="F141" s="136">
        <v>552844.53</v>
      </c>
      <c r="G141" s="136">
        <v>430772.67</v>
      </c>
      <c r="H141" s="136">
        <v>779003.78</v>
      </c>
      <c r="I141" s="136">
        <v>373578.14</v>
      </c>
      <c r="J141" s="136">
        <v>1192567.3999999999</v>
      </c>
      <c r="K141" s="136">
        <v>986258.85999999987</v>
      </c>
      <c r="L141" s="136"/>
      <c r="M141" s="136"/>
      <c r="N141" s="136"/>
      <c r="O141" s="136"/>
      <c r="P141" s="136"/>
      <c r="Q141" s="136">
        <f t="shared" si="2"/>
        <v>4699361.7200000007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4699361.7200000007</v>
      </c>
      <c r="V141" s="97"/>
    </row>
    <row r="142" spans="2:22" x14ac:dyDescent="0.2">
      <c r="B142" s="95"/>
      <c r="C142" s="98" t="s">
        <v>271</v>
      </c>
      <c r="D142" s="99" t="s">
        <v>270</v>
      </c>
      <c r="E142" s="100">
        <v>384336.33999999997</v>
      </c>
      <c r="F142" s="100">
        <v>552844.53</v>
      </c>
      <c r="G142" s="100">
        <v>430772.67</v>
      </c>
      <c r="H142" s="100">
        <v>779003.78</v>
      </c>
      <c r="I142" s="100">
        <v>373578.14</v>
      </c>
      <c r="J142" s="100">
        <v>1192567.3999999999</v>
      </c>
      <c r="K142" s="100">
        <v>986258.85999999987</v>
      </c>
      <c r="L142" s="100"/>
      <c r="M142" s="100"/>
      <c r="N142" s="100"/>
      <c r="O142" s="100"/>
      <c r="P142" s="100"/>
      <c r="Q142" s="100">
        <f t="shared" si="2"/>
        <v>4699361.7200000007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4699361.7200000007</v>
      </c>
      <c r="V142" s="97"/>
    </row>
    <row r="143" spans="2:22" x14ac:dyDescent="0.2">
      <c r="B143" s="95"/>
      <c r="C143" s="131" t="s">
        <v>272</v>
      </c>
      <c r="D143" s="132" t="s">
        <v>273</v>
      </c>
      <c r="E143" s="135">
        <v>1056815.9000000001</v>
      </c>
      <c r="F143" s="135">
        <v>2704528.02</v>
      </c>
      <c r="G143" s="135">
        <v>6253876.7400000002</v>
      </c>
      <c r="H143" s="135">
        <v>3457457.8600000003</v>
      </c>
      <c r="I143" s="135">
        <v>3306213.0899999994</v>
      </c>
      <c r="J143" s="135">
        <v>4029604.9700000007</v>
      </c>
      <c r="K143" s="135">
        <v>10065455.279999999</v>
      </c>
      <c r="L143" s="135"/>
      <c r="M143" s="135"/>
      <c r="N143" s="135"/>
      <c r="O143" s="135"/>
      <c r="P143" s="135"/>
      <c r="Q143" s="135">
        <f t="shared" si="2"/>
        <v>30873951.859999999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30873951.859999999</v>
      </c>
      <c r="V143" s="97"/>
    </row>
    <row r="144" spans="2:22" x14ac:dyDescent="0.2">
      <c r="B144" s="95"/>
      <c r="C144" s="133" t="s">
        <v>274</v>
      </c>
      <c r="D144" s="134" t="s">
        <v>275</v>
      </c>
      <c r="E144" s="136">
        <v>40737.779999999992</v>
      </c>
      <c r="F144" s="136">
        <v>379948.33999999997</v>
      </c>
      <c r="G144" s="136">
        <v>3810407.05</v>
      </c>
      <c r="H144" s="136">
        <v>423320.50000000029</v>
      </c>
      <c r="I144" s="136">
        <v>260954.26</v>
      </c>
      <c r="J144" s="136">
        <v>301239.87</v>
      </c>
      <c r="K144" s="136">
        <v>3909840.6699999995</v>
      </c>
      <c r="L144" s="136"/>
      <c r="M144" s="136"/>
      <c r="N144" s="136"/>
      <c r="O144" s="136"/>
      <c r="P144" s="136"/>
      <c r="Q144" s="136">
        <f t="shared" si="2"/>
        <v>9126448.4699999988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9126448.4699999988</v>
      </c>
      <c r="V144" s="97"/>
    </row>
    <row r="145" spans="2:22" x14ac:dyDescent="0.2">
      <c r="B145" s="95"/>
      <c r="C145" s="98" t="s">
        <v>276</v>
      </c>
      <c r="D145" s="99" t="s">
        <v>275</v>
      </c>
      <c r="E145" s="100">
        <v>40737.779999999992</v>
      </c>
      <c r="F145" s="100">
        <v>379948.33999999997</v>
      </c>
      <c r="G145" s="100">
        <v>3810407.05</v>
      </c>
      <c r="H145" s="100">
        <v>423320.50000000029</v>
      </c>
      <c r="I145" s="100">
        <v>260954.26</v>
      </c>
      <c r="J145" s="100">
        <v>301239.87</v>
      </c>
      <c r="K145" s="100">
        <v>3909840.6699999995</v>
      </c>
      <c r="L145" s="100"/>
      <c r="M145" s="100"/>
      <c r="N145" s="100"/>
      <c r="O145" s="100"/>
      <c r="P145" s="100"/>
      <c r="Q145" s="100">
        <f t="shared" si="2"/>
        <v>9126448.4699999988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9126448.4699999988</v>
      </c>
      <c r="V145" s="97"/>
    </row>
    <row r="146" spans="2:22" x14ac:dyDescent="0.2">
      <c r="B146" s="95"/>
      <c r="C146" s="133" t="s">
        <v>277</v>
      </c>
      <c r="D146" s="134" t="s">
        <v>278</v>
      </c>
      <c r="E146" s="136">
        <v>803781.9800000001</v>
      </c>
      <c r="F146" s="136">
        <v>1464577.59</v>
      </c>
      <c r="G146" s="136">
        <v>1665680.9800000002</v>
      </c>
      <c r="H146" s="136">
        <v>1756727.8999999994</v>
      </c>
      <c r="I146" s="136">
        <v>1699440.8899999994</v>
      </c>
      <c r="J146" s="136">
        <v>1788553.7600000002</v>
      </c>
      <c r="K146" s="136">
        <v>3637609.0200000005</v>
      </c>
      <c r="L146" s="136"/>
      <c r="M146" s="136"/>
      <c r="N146" s="136"/>
      <c r="O146" s="136"/>
      <c r="P146" s="136"/>
      <c r="Q146" s="136">
        <f t="shared" si="2"/>
        <v>12816372.120000001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12816372.120000001</v>
      </c>
      <c r="V146" s="97"/>
    </row>
    <row r="147" spans="2:22" x14ac:dyDescent="0.2">
      <c r="B147" s="95"/>
      <c r="C147" s="98" t="s">
        <v>279</v>
      </c>
      <c r="D147" s="99" t="s">
        <v>278</v>
      </c>
      <c r="E147" s="100">
        <v>803781.9800000001</v>
      </c>
      <c r="F147" s="100">
        <v>1464577.59</v>
      </c>
      <c r="G147" s="100">
        <v>1665680.9800000002</v>
      </c>
      <c r="H147" s="100">
        <v>1756727.8999999994</v>
      </c>
      <c r="I147" s="100">
        <v>1699440.8899999994</v>
      </c>
      <c r="J147" s="100">
        <v>1788553.7600000002</v>
      </c>
      <c r="K147" s="100">
        <v>3637609.0200000005</v>
      </c>
      <c r="L147" s="100"/>
      <c r="M147" s="100"/>
      <c r="N147" s="100"/>
      <c r="O147" s="100"/>
      <c r="P147" s="100"/>
      <c r="Q147" s="100">
        <f t="shared" si="2"/>
        <v>12816372.120000001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12816372.120000001</v>
      </c>
      <c r="V147" s="97"/>
    </row>
    <row r="148" spans="2:22" x14ac:dyDescent="0.2">
      <c r="B148" s="95"/>
      <c r="C148" s="133" t="s">
        <v>280</v>
      </c>
      <c r="D148" s="134" t="s">
        <v>281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/>
      <c r="M148" s="136"/>
      <c r="N148" s="136"/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282</v>
      </c>
      <c r="D149" s="99" t="s">
        <v>281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/>
      <c r="M149" s="100"/>
      <c r="N149" s="100"/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283</v>
      </c>
      <c r="D150" s="134" t="s">
        <v>284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/>
      <c r="M150" s="136"/>
      <c r="N150" s="136"/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285</v>
      </c>
      <c r="D151" s="99" t="s">
        <v>284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/>
      <c r="M151" s="100"/>
      <c r="N151" s="100"/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286</v>
      </c>
      <c r="D152" s="134" t="s">
        <v>287</v>
      </c>
      <c r="E152" s="136">
        <v>0</v>
      </c>
      <c r="F152" s="136">
        <v>8332.01</v>
      </c>
      <c r="G152" s="136">
        <v>7797.6</v>
      </c>
      <c r="H152" s="136">
        <v>558.66</v>
      </c>
      <c r="I152" s="136">
        <v>67.459999999999994</v>
      </c>
      <c r="J152" s="136">
        <v>651413.89</v>
      </c>
      <c r="K152" s="136">
        <v>400047.86</v>
      </c>
      <c r="L152" s="136"/>
      <c r="M152" s="136"/>
      <c r="N152" s="136"/>
      <c r="O152" s="136"/>
      <c r="P152" s="136"/>
      <c r="Q152" s="136">
        <f t="shared" si="2"/>
        <v>1068217.48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1068217.48</v>
      </c>
      <c r="V152" s="97"/>
    </row>
    <row r="153" spans="2:22" x14ac:dyDescent="0.2">
      <c r="B153" s="95"/>
      <c r="C153" s="98" t="s">
        <v>288</v>
      </c>
      <c r="D153" s="99" t="s">
        <v>287</v>
      </c>
      <c r="E153" s="100">
        <v>0</v>
      </c>
      <c r="F153" s="100">
        <v>8332.01</v>
      </c>
      <c r="G153" s="100">
        <v>7797.6</v>
      </c>
      <c r="H153" s="100">
        <v>558.66</v>
      </c>
      <c r="I153" s="100">
        <v>67.459999999999994</v>
      </c>
      <c r="J153" s="100">
        <v>651413.89</v>
      </c>
      <c r="K153" s="100">
        <v>400047.86</v>
      </c>
      <c r="L153" s="100"/>
      <c r="M153" s="100"/>
      <c r="N153" s="100"/>
      <c r="O153" s="100"/>
      <c r="P153" s="100"/>
      <c r="Q153" s="100">
        <f t="shared" si="2"/>
        <v>1068217.48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1068217.48</v>
      </c>
      <c r="V153" s="97"/>
    </row>
    <row r="154" spans="2:22" x14ac:dyDescent="0.2">
      <c r="B154" s="95"/>
      <c r="C154" s="133" t="s">
        <v>289</v>
      </c>
      <c r="D154" s="134" t="s">
        <v>290</v>
      </c>
      <c r="E154" s="136">
        <v>212296.14</v>
      </c>
      <c r="F154" s="136">
        <v>851670.07999999984</v>
      </c>
      <c r="G154" s="136">
        <v>769991.11</v>
      </c>
      <c r="H154" s="136">
        <v>1276850.8</v>
      </c>
      <c r="I154" s="136">
        <v>1345750.48</v>
      </c>
      <c r="J154" s="136">
        <v>1288397.45</v>
      </c>
      <c r="K154" s="136">
        <v>2117957.73</v>
      </c>
      <c r="L154" s="136"/>
      <c r="M154" s="136"/>
      <c r="N154" s="136"/>
      <c r="O154" s="136"/>
      <c r="P154" s="136"/>
      <c r="Q154" s="136">
        <f t="shared" si="2"/>
        <v>7862913.7899999991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7862913.7899999991</v>
      </c>
      <c r="V154" s="97"/>
    </row>
    <row r="155" spans="2:22" x14ac:dyDescent="0.2">
      <c r="B155" s="95"/>
      <c r="C155" s="98" t="s">
        <v>291</v>
      </c>
      <c r="D155" s="99" t="s">
        <v>290</v>
      </c>
      <c r="E155" s="100">
        <v>212296.14</v>
      </c>
      <c r="F155" s="100">
        <v>851670.07999999984</v>
      </c>
      <c r="G155" s="100">
        <v>769991.11</v>
      </c>
      <c r="H155" s="100">
        <v>1276850.8</v>
      </c>
      <c r="I155" s="100">
        <v>1345750.48</v>
      </c>
      <c r="J155" s="100">
        <v>1288397.45</v>
      </c>
      <c r="K155" s="100">
        <v>2117957.73</v>
      </c>
      <c r="L155" s="100"/>
      <c r="M155" s="100"/>
      <c r="N155" s="100"/>
      <c r="O155" s="100"/>
      <c r="P155" s="100"/>
      <c r="Q155" s="100">
        <f t="shared" si="2"/>
        <v>7862913.7899999991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7862913.7899999991</v>
      </c>
      <c r="V155" s="97"/>
    </row>
    <row r="156" spans="2:22" x14ac:dyDescent="0.2">
      <c r="B156" s="95"/>
      <c r="C156" s="131" t="s">
        <v>292</v>
      </c>
      <c r="D156" s="132" t="s">
        <v>293</v>
      </c>
      <c r="E156" s="135">
        <v>19412144.900000002</v>
      </c>
      <c r="F156" s="135">
        <v>28595312.010000002</v>
      </c>
      <c r="G156" s="135">
        <v>31399346.77</v>
      </c>
      <c r="H156" s="135">
        <v>33714695.579999991</v>
      </c>
      <c r="I156" s="135">
        <v>25144680.200000007</v>
      </c>
      <c r="J156" s="135">
        <v>29022613.059999999</v>
      </c>
      <c r="K156" s="135">
        <v>32262264.520000003</v>
      </c>
      <c r="L156" s="135"/>
      <c r="M156" s="135"/>
      <c r="N156" s="135"/>
      <c r="O156" s="135"/>
      <c r="P156" s="135"/>
      <c r="Q156" s="135">
        <f t="shared" si="2"/>
        <v>199551057.04000002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199551057.04000002</v>
      </c>
      <c r="V156" s="97"/>
    </row>
    <row r="157" spans="2:22" x14ac:dyDescent="0.2">
      <c r="B157" s="95"/>
      <c r="C157" s="133" t="s">
        <v>294</v>
      </c>
      <c r="D157" s="134" t="s">
        <v>295</v>
      </c>
      <c r="E157" s="136">
        <v>13663619.640000001</v>
      </c>
      <c r="F157" s="136">
        <v>15469150.730000002</v>
      </c>
      <c r="G157" s="136">
        <v>16247620.25</v>
      </c>
      <c r="H157" s="136">
        <v>15616759.389999997</v>
      </c>
      <c r="I157" s="136">
        <v>15449968.330000006</v>
      </c>
      <c r="J157" s="136">
        <v>15154152.709999997</v>
      </c>
      <c r="K157" s="136">
        <v>16138411.540000003</v>
      </c>
      <c r="L157" s="136"/>
      <c r="M157" s="136"/>
      <c r="N157" s="136"/>
      <c r="O157" s="136"/>
      <c r="P157" s="136"/>
      <c r="Q157" s="136">
        <f t="shared" si="2"/>
        <v>107739682.59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107739682.59</v>
      </c>
      <c r="V157" s="97"/>
    </row>
    <row r="158" spans="2:22" x14ac:dyDescent="0.2">
      <c r="B158" s="95"/>
      <c r="C158" s="98" t="s">
        <v>296</v>
      </c>
      <c r="D158" s="99" t="s">
        <v>297</v>
      </c>
      <c r="E158" s="100">
        <v>3589042.3400000012</v>
      </c>
      <c r="F158" s="100">
        <v>3978643.8200000003</v>
      </c>
      <c r="G158" s="100">
        <v>4364717.5100000016</v>
      </c>
      <c r="H158" s="100">
        <v>4149229.29</v>
      </c>
      <c r="I158" s="100">
        <v>4150177.2800000012</v>
      </c>
      <c r="J158" s="100">
        <v>4033817.0600000005</v>
      </c>
      <c r="K158" s="100">
        <v>4095779.34</v>
      </c>
      <c r="L158" s="100"/>
      <c r="M158" s="100"/>
      <c r="N158" s="100"/>
      <c r="O158" s="100"/>
      <c r="P158" s="100"/>
      <c r="Q158" s="100">
        <f t="shared" si="2"/>
        <v>28361406.640000004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28361406.640000004</v>
      </c>
      <c r="V158" s="97"/>
    </row>
    <row r="159" spans="2:22" x14ac:dyDescent="0.2">
      <c r="B159" s="95"/>
      <c r="C159" s="98" t="s">
        <v>298</v>
      </c>
      <c r="D159" s="99" t="s">
        <v>36</v>
      </c>
      <c r="E159" s="100">
        <v>10074577.299999999</v>
      </c>
      <c r="F159" s="100">
        <v>11490506.910000002</v>
      </c>
      <c r="G159" s="100">
        <v>11882902.739999998</v>
      </c>
      <c r="H159" s="100">
        <v>11467530.099999996</v>
      </c>
      <c r="I159" s="100">
        <v>11299791.050000004</v>
      </c>
      <c r="J159" s="100">
        <v>11120335.649999997</v>
      </c>
      <c r="K159" s="100">
        <v>12042632.200000003</v>
      </c>
      <c r="L159" s="100"/>
      <c r="M159" s="100"/>
      <c r="N159" s="100"/>
      <c r="O159" s="100"/>
      <c r="P159" s="100"/>
      <c r="Q159" s="100">
        <f t="shared" si="2"/>
        <v>79378275.950000003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79378275.950000003</v>
      </c>
      <c r="V159" s="97"/>
    </row>
    <row r="160" spans="2:22" x14ac:dyDescent="0.2">
      <c r="B160" s="95"/>
      <c r="C160" s="133" t="s">
        <v>299</v>
      </c>
      <c r="D160" s="134" t="s">
        <v>300</v>
      </c>
      <c r="E160" s="136">
        <v>4454100.38</v>
      </c>
      <c r="F160" s="136">
        <v>5051071.209999999</v>
      </c>
      <c r="G160" s="136">
        <v>5957457.9800000004</v>
      </c>
      <c r="H160" s="136">
        <v>5356783.4699999988</v>
      </c>
      <c r="I160" s="136">
        <v>4669255.0400000028</v>
      </c>
      <c r="J160" s="136">
        <v>4566746.79</v>
      </c>
      <c r="K160" s="136">
        <v>4536185.040000001</v>
      </c>
      <c r="L160" s="136"/>
      <c r="M160" s="136"/>
      <c r="N160" s="136"/>
      <c r="O160" s="136"/>
      <c r="P160" s="136"/>
      <c r="Q160" s="136">
        <f t="shared" si="2"/>
        <v>34591599.910000004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34591599.910000004</v>
      </c>
      <c r="V160" s="97"/>
    </row>
    <row r="161" spans="2:22" x14ac:dyDescent="0.2">
      <c r="B161" s="95"/>
      <c r="C161" s="98" t="s">
        <v>301</v>
      </c>
      <c r="D161" s="99" t="s">
        <v>302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/>
      <c r="M161" s="100"/>
      <c r="N161" s="100"/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303</v>
      </c>
      <c r="D162" s="99" t="s">
        <v>304</v>
      </c>
      <c r="E162" s="100">
        <v>4454100.38</v>
      </c>
      <c r="F162" s="100">
        <v>5051071.209999999</v>
      </c>
      <c r="G162" s="100">
        <v>5957457.9800000004</v>
      </c>
      <c r="H162" s="100">
        <v>5356783.4699999988</v>
      </c>
      <c r="I162" s="100">
        <v>4669255.0400000028</v>
      </c>
      <c r="J162" s="100">
        <v>4566746.79</v>
      </c>
      <c r="K162" s="100">
        <v>4536185.040000001</v>
      </c>
      <c r="L162" s="100"/>
      <c r="M162" s="100"/>
      <c r="N162" s="100"/>
      <c r="O162" s="100"/>
      <c r="P162" s="100"/>
      <c r="Q162" s="100">
        <f t="shared" si="2"/>
        <v>34591599.910000004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34591599.910000004</v>
      </c>
      <c r="V162" s="97"/>
    </row>
    <row r="163" spans="2:22" x14ac:dyDescent="0.2">
      <c r="B163" s="95"/>
      <c r="C163" s="133" t="s">
        <v>305</v>
      </c>
      <c r="D163" s="134" t="s">
        <v>306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/>
      <c r="M163" s="136"/>
      <c r="N163" s="136"/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307</v>
      </c>
      <c r="D164" s="99" t="s">
        <v>306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/>
      <c r="M164" s="100"/>
      <c r="N164" s="100"/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308</v>
      </c>
      <c r="D165" s="134" t="s">
        <v>309</v>
      </c>
      <c r="E165" s="136">
        <v>147825.94</v>
      </c>
      <c r="F165" s="136">
        <v>3657673.32</v>
      </c>
      <c r="G165" s="136">
        <v>3655222.2800000003</v>
      </c>
      <c r="H165" s="136">
        <v>7027364.8999999994</v>
      </c>
      <c r="I165" s="136">
        <v>240675.24000000005</v>
      </c>
      <c r="J165" s="136">
        <v>3734159.14</v>
      </c>
      <c r="K165" s="136">
        <v>6998406.7199999997</v>
      </c>
      <c r="L165" s="136"/>
      <c r="M165" s="136"/>
      <c r="N165" s="136"/>
      <c r="O165" s="136"/>
      <c r="P165" s="136"/>
      <c r="Q165" s="136">
        <f t="shared" si="2"/>
        <v>25461327.539999999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25461327.539999999</v>
      </c>
      <c r="V165" s="97"/>
    </row>
    <row r="166" spans="2:22" x14ac:dyDescent="0.2">
      <c r="B166" s="95"/>
      <c r="C166" s="98" t="s">
        <v>310</v>
      </c>
      <c r="D166" s="99" t="s">
        <v>311</v>
      </c>
      <c r="E166" s="100">
        <v>147825.94</v>
      </c>
      <c r="F166" s="100">
        <v>3657673.32</v>
      </c>
      <c r="G166" s="100">
        <v>3647357.2800000003</v>
      </c>
      <c r="H166" s="100">
        <v>7027364.8999999994</v>
      </c>
      <c r="I166" s="100">
        <v>240675.24000000005</v>
      </c>
      <c r="J166" s="100">
        <v>3734159.14</v>
      </c>
      <c r="K166" s="100">
        <v>6998406.7199999997</v>
      </c>
      <c r="L166" s="100"/>
      <c r="M166" s="100"/>
      <c r="N166" s="100"/>
      <c r="O166" s="100"/>
      <c r="P166" s="100"/>
      <c r="Q166" s="100">
        <f t="shared" si="2"/>
        <v>25453462.539999999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25453462.539999999</v>
      </c>
      <c r="V166" s="97"/>
    </row>
    <row r="167" spans="2:22" x14ac:dyDescent="0.2">
      <c r="B167" s="95"/>
      <c r="C167" s="98" t="s">
        <v>312</v>
      </c>
      <c r="D167" s="99" t="s">
        <v>313</v>
      </c>
      <c r="E167" s="100">
        <v>0</v>
      </c>
      <c r="F167" s="100">
        <v>0</v>
      </c>
      <c r="G167" s="100">
        <v>7865</v>
      </c>
      <c r="H167" s="100">
        <v>0</v>
      </c>
      <c r="I167" s="100">
        <v>0</v>
      </c>
      <c r="J167" s="100">
        <v>0</v>
      </c>
      <c r="K167" s="100">
        <v>0</v>
      </c>
      <c r="L167" s="100"/>
      <c r="M167" s="100"/>
      <c r="N167" s="100"/>
      <c r="O167" s="100"/>
      <c r="P167" s="100"/>
      <c r="Q167" s="100">
        <f t="shared" si="2"/>
        <v>7865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7865</v>
      </c>
      <c r="V167" s="97"/>
    </row>
    <row r="168" spans="2:22" x14ac:dyDescent="0.2">
      <c r="B168" s="95"/>
      <c r="C168" s="133" t="s">
        <v>314</v>
      </c>
      <c r="D168" s="134" t="s">
        <v>315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/>
      <c r="M168" s="136"/>
      <c r="N168" s="136"/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316</v>
      </c>
      <c r="D169" s="99" t="s">
        <v>315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/>
      <c r="M169" s="100"/>
      <c r="N169" s="100"/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317</v>
      </c>
      <c r="D170" s="134" t="s">
        <v>318</v>
      </c>
      <c r="E170" s="136">
        <v>299386.79999999993</v>
      </c>
      <c r="F170" s="136">
        <v>3674351.29</v>
      </c>
      <c r="G170" s="136">
        <v>4573679.93</v>
      </c>
      <c r="H170" s="136">
        <v>4054644.5899999994</v>
      </c>
      <c r="I170" s="136">
        <v>3973016.1</v>
      </c>
      <c r="J170" s="136">
        <v>3808382.0499999993</v>
      </c>
      <c r="K170" s="136">
        <v>2510768.7599999998</v>
      </c>
      <c r="L170" s="136"/>
      <c r="M170" s="136"/>
      <c r="N170" s="136"/>
      <c r="O170" s="136"/>
      <c r="P170" s="136"/>
      <c r="Q170" s="136">
        <f t="shared" si="2"/>
        <v>22894229.519999996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22894229.519999996</v>
      </c>
      <c r="V170" s="97"/>
    </row>
    <row r="171" spans="2:22" x14ac:dyDescent="0.2">
      <c r="B171" s="95"/>
      <c r="C171" s="98" t="s">
        <v>319</v>
      </c>
      <c r="D171" s="99" t="s">
        <v>318</v>
      </c>
      <c r="E171" s="100">
        <v>299386.79999999993</v>
      </c>
      <c r="F171" s="100">
        <v>3674351.29</v>
      </c>
      <c r="G171" s="100">
        <v>4573679.93</v>
      </c>
      <c r="H171" s="100">
        <v>4054644.5899999994</v>
      </c>
      <c r="I171" s="100">
        <v>3973016.1</v>
      </c>
      <c r="J171" s="100">
        <v>3808382.0499999993</v>
      </c>
      <c r="K171" s="100">
        <v>2510768.7599999998</v>
      </c>
      <c r="L171" s="100"/>
      <c r="M171" s="100"/>
      <c r="N171" s="100"/>
      <c r="O171" s="100"/>
      <c r="P171" s="100"/>
      <c r="Q171" s="100">
        <f t="shared" si="2"/>
        <v>22894229.519999996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22894229.519999996</v>
      </c>
      <c r="V171" s="97"/>
    </row>
    <row r="172" spans="2:22" x14ac:dyDescent="0.2">
      <c r="B172" s="95"/>
      <c r="C172" s="133" t="s">
        <v>320</v>
      </c>
      <c r="D172" s="134" t="s">
        <v>321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/>
      <c r="M172" s="136"/>
      <c r="N172" s="136"/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322</v>
      </c>
      <c r="D173" s="99" t="s">
        <v>321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/>
      <c r="M173" s="100"/>
      <c r="N173" s="100"/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323</v>
      </c>
      <c r="D174" s="134" t="s">
        <v>324</v>
      </c>
      <c r="E174" s="136">
        <v>847212.1399999999</v>
      </c>
      <c r="F174" s="136">
        <v>743065.4600000002</v>
      </c>
      <c r="G174" s="136">
        <v>965366.33</v>
      </c>
      <c r="H174" s="136">
        <v>1659143.23</v>
      </c>
      <c r="I174" s="136">
        <v>811765.49000000011</v>
      </c>
      <c r="J174" s="136">
        <v>1759172.3699999996</v>
      </c>
      <c r="K174" s="136">
        <v>2078492.4600000004</v>
      </c>
      <c r="L174" s="136"/>
      <c r="M174" s="136"/>
      <c r="N174" s="136"/>
      <c r="O174" s="136"/>
      <c r="P174" s="136"/>
      <c r="Q174" s="136">
        <f t="shared" si="2"/>
        <v>8864217.4800000004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8864217.4800000004</v>
      </c>
      <c r="V174" s="97"/>
    </row>
    <row r="175" spans="2:22" x14ac:dyDescent="0.2">
      <c r="B175" s="95"/>
      <c r="C175" s="98" t="s">
        <v>325</v>
      </c>
      <c r="D175" s="99" t="s">
        <v>324</v>
      </c>
      <c r="E175" s="100">
        <v>847212.1399999999</v>
      </c>
      <c r="F175" s="100">
        <v>743065.4600000002</v>
      </c>
      <c r="G175" s="100">
        <v>965366.33</v>
      </c>
      <c r="H175" s="100">
        <v>1659143.23</v>
      </c>
      <c r="I175" s="100">
        <v>811765.49000000011</v>
      </c>
      <c r="J175" s="100">
        <v>1759172.3699999996</v>
      </c>
      <c r="K175" s="100">
        <v>2078492.4600000004</v>
      </c>
      <c r="L175" s="100"/>
      <c r="M175" s="100"/>
      <c r="N175" s="100"/>
      <c r="O175" s="100"/>
      <c r="P175" s="100"/>
      <c r="Q175" s="100">
        <f t="shared" si="2"/>
        <v>8864217.4800000004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8864217.4800000004</v>
      </c>
      <c r="V175" s="97"/>
    </row>
    <row r="176" spans="2:22" x14ac:dyDescent="0.2">
      <c r="B176" s="95"/>
      <c r="C176" s="131" t="s">
        <v>326</v>
      </c>
      <c r="D176" s="132" t="s">
        <v>327</v>
      </c>
      <c r="E176" s="135">
        <v>92363584.530000001</v>
      </c>
      <c r="F176" s="135">
        <v>99183637.25000003</v>
      </c>
      <c r="G176" s="135">
        <v>99227757.029999971</v>
      </c>
      <c r="H176" s="135">
        <v>100349455.76999998</v>
      </c>
      <c r="I176" s="135">
        <v>99834908.979999989</v>
      </c>
      <c r="J176" s="135">
        <v>103141618.55999997</v>
      </c>
      <c r="K176" s="135">
        <v>96610119.150000021</v>
      </c>
      <c r="L176" s="135"/>
      <c r="M176" s="135"/>
      <c r="N176" s="135"/>
      <c r="O176" s="135"/>
      <c r="P176" s="135"/>
      <c r="Q176" s="135">
        <f t="shared" si="2"/>
        <v>690711081.26999986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690711081.26999986</v>
      </c>
      <c r="V176" s="97"/>
    </row>
    <row r="177" spans="2:22" x14ac:dyDescent="0.2">
      <c r="B177" s="95"/>
      <c r="C177" s="133" t="s">
        <v>328</v>
      </c>
      <c r="D177" s="134" t="s">
        <v>329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/>
      <c r="M177" s="136"/>
      <c r="N177" s="136"/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330</v>
      </c>
      <c r="D178" s="99" t="s">
        <v>331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/>
      <c r="M178" s="100"/>
      <c r="N178" s="100"/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332</v>
      </c>
      <c r="D179" s="99" t="s">
        <v>333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/>
      <c r="M179" s="100"/>
      <c r="N179" s="100"/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334</v>
      </c>
      <c r="D180" s="134" t="s">
        <v>335</v>
      </c>
      <c r="E180" s="136">
        <v>68070015.519999996</v>
      </c>
      <c r="F180" s="136">
        <v>69123290.460000038</v>
      </c>
      <c r="G180" s="136">
        <v>68786148.689999983</v>
      </c>
      <c r="H180" s="136">
        <v>68686797.599999994</v>
      </c>
      <c r="I180" s="136">
        <v>68722247.260000005</v>
      </c>
      <c r="J180" s="136">
        <v>69425982.599999979</v>
      </c>
      <c r="K180" s="136">
        <v>69444012.820000023</v>
      </c>
      <c r="L180" s="136"/>
      <c r="M180" s="136"/>
      <c r="N180" s="136"/>
      <c r="O180" s="136"/>
      <c r="P180" s="136"/>
      <c r="Q180" s="136">
        <f t="shared" si="2"/>
        <v>482258494.94999993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482258494.94999993</v>
      </c>
      <c r="V180" s="97"/>
    </row>
    <row r="181" spans="2:22" x14ac:dyDescent="0.2">
      <c r="B181" s="95"/>
      <c r="C181" s="98" t="s">
        <v>336</v>
      </c>
      <c r="D181" s="99" t="s">
        <v>335</v>
      </c>
      <c r="E181" s="100">
        <v>68070015.519999996</v>
      </c>
      <c r="F181" s="100">
        <v>69123290.460000038</v>
      </c>
      <c r="G181" s="100">
        <v>68786148.689999983</v>
      </c>
      <c r="H181" s="100">
        <v>68686797.599999994</v>
      </c>
      <c r="I181" s="100">
        <v>68722247.260000005</v>
      </c>
      <c r="J181" s="100">
        <v>69425982.599999979</v>
      </c>
      <c r="K181" s="100">
        <v>69444012.820000023</v>
      </c>
      <c r="L181" s="100"/>
      <c r="M181" s="100"/>
      <c r="N181" s="100"/>
      <c r="O181" s="100"/>
      <c r="P181" s="100"/>
      <c r="Q181" s="100">
        <f t="shared" si="2"/>
        <v>482258494.94999993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482258494.94999993</v>
      </c>
      <c r="V181" s="97"/>
    </row>
    <row r="182" spans="2:22" x14ac:dyDescent="0.2">
      <c r="B182" s="95"/>
      <c r="C182" s="133" t="s">
        <v>337</v>
      </c>
      <c r="D182" s="134" t="s">
        <v>338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/>
      <c r="M182" s="136"/>
      <c r="N182" s="136"/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339</v>
      </c>
      <c r="D183" s="99" t="s">
        <v>338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/>
      <c r="M183" s="100"/>
      <c r="N183" s="100"/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340</v>
      </c>
      <c r="D184" s="134" t="s">
        <v>341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/>
      <c r="M184" s="136"/>
      <c r="N184" s="136"/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342</v>
      </c>
      <c r="D185" s="99" t="s">
        <v>341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/>
      <c r="M185" s="100"/>
      <c r="N185" s="100"/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343</v>
      </c>
      <c r="D186" s="134" t="s">
        <v>344</v>
      </c>
      <c r="E186" s="136">
        <v>2389267.4999999977</v>
      </c>
      <c r="F186" s="136">
        <v>7252480.0299999956</v>
      </c>
      <c r="G186" s="136">
        <v>7860011.9299999988</v>
      </c>
      <c r="H186" s="136">
        <v>7382615.4399999985</v>
      </c>
      <c r="I186" s="136">
        <v>6970584.9099999918</v>
      </c>
      <c r="J186" s="136">
        <v>7032126.5099999933</v>
      </c>
      <c r="K186" s="136">
        <v>3790053.1599999988</v>
      </c>
      <c r="L186" s="136"/>
      <c r="M186" s="136"/>
      <c r="N186" s="136"/>
      <c r="O186" s="136"/>
      <c r="P186" s="136"/>
      <c r="Q186" s="136">
        <f t="shared" si="2"/>
        <v>42677139.479999974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42677139.479999974</v>
      </c>
      <c r="V186" s="97"/>
    </row>
    <row r="187" spans="2:22" x14ac:dyDescent="0.2">
      <c r="B187" s="95"/>
      <c r="C187" s="98" t="s">
        <v>345</v>
      </c>
      <c r="D187" s="99" t="s">
        <v>344</v>
      </c>
      <c r="E187" s="100">
        <v>2389267.4999999977</v>
      </c>
      <c r="F187" s="100">
        <v>7252480.0299999956</v>
      </c>
      <c r="G187" s="100">
        <v>7860011.9299999988</v>
      </c>
      <c r="H187" s="100">
        <v>7382615.4399999985</v>
      </c>
      <c r="I187" s="100">
        <v>6970584.9099999918</v>
      </c>
      <c r="J187" s="100">
        <v>7032126.5099999933</v>
      </c>
      <c r="K187" s="100">
        <v>3790053.1599999988</v>
      </c>
      <c r="L187" s="100"/>
      <c r="M187" s="100"/>
      <c r="N187" s="100"/>
      <c r="O187" s="100"/>
      <c r="P187" s="100"/>
      <c r="Q187" s="100">
        <f t="shared" si="2"/>
        <v>42677139.479999974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42677139.479999974</v>
      </c>
      <c r="V187" s="97"/>
    </row>
    <row r="188" spans="2:22" x14ac:dyDescent="0.2">
      <c r="B188" s="95"/>
      <c r="C188" s="133" t="s">
        <v>346</v>
      </c>
      <c r="D188" s="134" t="s">
        <v>347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/>
      <c r="M188" s="136"/>
      <c r="N188" s="136"/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348</v>
      </c>
      <c r="D189" s="99" t="s">
        <v>347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/>
      <c r="M189" s="100"/>
      <c r="N189" s="100"/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349</v>
      </c>
      <c r="D190" s="134" t="s">
        <v>350</v>
      </c>
      <c r="E190" s="136">
        <v>33333.33</v>
      </c>
      <c r="F190" s="136">
        <v>33333.33</v>
      </c>
      <c r="G190" s="136">
        <v>33333.33</v>
      </c>
      <c r="H190" s="136">
        <v>33333.33</v>
      </c>
      <c r="I190" s="136">
        <v>33333.33</v>
      </c>
      <c r="J190" s="136">
        <v>0</v>
      </c>
      <c r="K190" s="136">
        <v>66666.66</v>
      </c>
      <c r="L190" s="136"/>
      <c r="M190" s="136"/>
      <c r="N190" s="136"/>
      <c r="O190" s="136"/>
      <c r="P190" s="136"/>
      <c r="Q190" s="136">
        <f t="shared" si="2"/>
        <v>233333.31000000003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233333.31000000003</v>
      </c>
      <c r="V190" s="97"/>
    </row>
    <row r="191" spans="2:22" x14ac:dyDescent="0.2">
      <c r="B191" s="95"/>
      <c r="C191" s="98" t="s">
        <v>351</v>
      </c>
      <c r="D191" s="99" t="s">
        <v>350</v>
      </c>
      <c r="E191" s="100">
        <v>33333.33</v>
      </c>
      <c r="F191" s="100">
        <v>33333.33</v>
      </c>
      <c r="G191" s="100">
        <v>33333.33</v>
      </c>
      <c r="H191" s="100">
        <v>33333.33</v>
      </c>
      <c r="I191" s="100">
        <v>33333.33</v>
      </c>
      <c r="J191" s="100">
        <v>0</v>
      </c>
      <c r="K191" s="100">
        <v>66666.66</v>
      </c>
      <c r="L191" s="100"/>
      <c r="M191" s="100"/>
      <c r="N191" s="100"/>
      <c r="O191" s="100"/>
      <c r="P191" s="100"/>
      <c r="Q191" s="100">
        <f t="shared" si="2"/>
        <v>233333.31000000003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233333.31000000003</v>
      </c>
      <c r="V191" s="97"/>
    </row>
    <row r="192" spans="2:22" x14ac:dyDescent="0.2">
      <c r="B192" s="95"/>
      <c r="C192" s="133" t="s">
        <v>352</v>
      </c>
      <c r="D192" s="134" t="s">
        <v>353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/>
      <c r="M192" s="136"/>
      <c r="N192" s="136"/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5" x14ac:dyDescent="0.2">
      <c r="B193" s="95"/>
      <c r="C193" s="98" t="s">
        <v>354</v>
      </c>
      <c r="D193" s="99" t="s">
        <v>353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/>
      <c r="M193" s="100"/>
      <c r="N193" s="100"/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5" x14ac:dyDescent="0.2">
      <c r="B194" s="95"/>
      <c r="C194" s="133" t="s">
        <v>355</v>
      </c>
      <c r="D194" s="134" t="s">
        <v>356</v>
      </c>
      <c r="E194" s="136">
        <v>21870968.18</v>
      </c>
      <c r="F194" s="136">
        <v>22774533.43</v>
      </c>
      <c r="G194" s="136">
        <v>22548263.079999998</v>
      </c>
      <c r="H194" s="136">
        <v>24246709.399999995</v>
      </c>
      <c r="I194" s="136">
        <v>24108743.479999993</v>
      </c>
      <c r="J194" s="136">
        <v>26683509.449999999</v>
      </c>
      <c r="K194" s="136">
        <v>23309386.510000002</v>
      </c>
      <c r="L194" s="136"/>
      <c r="M194" s="136"/>
      <c r="N194" s="136"/>
      <c r="O194" s="136"/>
      <c r="P194" s="136"/>
      <c r="Q194" s="136">
        <f t="shared" si="2"/>
        <v>165542113.52999997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165542113.52999997</v>
      </c>
      <c r="V194" s="97"/>
    </row>
    <row r="195" spans="2:25" x14ac:dyDescent="0.2">
      <c r="B195" s="95"/>
      <c r="C195" s="98" t="s">
        <v>357</v>
      </c>
      <c r="D195" s="99" t="s">
        <v>356</v>
      </c>
      <c r="E195" s="100">
        <v>21870968.18</v>
      </c>
      <c r="F195" s="100">
        <v>22774533.43</v>
      </c>
      <c r="G195" s="100">
        <v>22548263.079999998</v>
      </c>
      <c r="H195" s="100">
        <v>24246709.399999995</v>
      </c>
      <c r="I195" s="100">
        <v>24108743.479999993</v>
      </c>
      <c r="J195" s="100">
        <v>26683509.449999999</v>
      </c>
      <c r="K195" s="100">
        <v>23309386.510000002</v>
      </c>
      <c r="L195" s="100"/>
      <c r="M195" s="100"/>
      <c r="N195" s="100"/>
      <c r="O195" s="100"/>
      <c r="P195" s="100"/>
      <c r="Q195" s="100">
        <f t="shared" si="2"/>
        <v>165542113.52999997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165542113.52999997</v>
      </c>
      <c r="V195" s="97"/>
    </row>
    <row r="196" spans="2:25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5" ht="13.5" thickTop="1" x14ac:dyDescent="0.2"/>
    <row r="199" spans="2:25" ht="13.5" thickBot="1" x14ac:dyDescent="0.25"/>
    <row r="200" spans="2:25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5" s="89" customFormat="1" ht="19.5" thickBot="1" x14ac:dyDescent="0.25">
      <c r="B201" s="49"/>
      <c r="C201" s="27"/>
      <c r="D201" s="27"/>
      <c r="E201" s="179" t="s">
        <v>365</v>
      </c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  <c r="P201" s="180"/>
      <c r="Q201" s="181"/>
      <c r="R201" s="52"/>
      <c r="T201" s="49"/>
      <c r="V201" s="52"/>
    </row>
    <row r="202" spans="2:25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5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5" ht="13.5" thickBot="1" x14ac:dyDescent="0.25">
      <c r="B204" s="95"/>
      <c r="C204" s="177" t="s">
        <v>31</v>
      </c>
      <c r="D204" s="178"/>
      <c r="E204" s="96">
        <v>318938374.52999991</v>
      </c>
      <c r="F204" s="96">
        <v>258261522.92999992</v>
      </c>
      <c r="G204" s="96">
        <v>334153504.29999995</v>
      </c>
      <c r="H204" s="96">
        <v>389901819.4799999</v>
      </c>
      <c r="I204" s="96">
        <v>262652480.75</v>
      </c>
      <c r="J204" s="96">
        <v>356934903.48000014</v>
      </c>
      <c r="K204" s="96">
        <v>307916840.94000006</v>
      </c>
      <c r="L204" s="96">
        <v>252785122.66000003</v>
      </c>
      <c r="M204" s="96">
        <v>288751057.20999998</v>
      </c>
      <c r="N204" s="96">
        <v>288617188.64999998</v>
      </c>
      <c r="O204" s="96">
        <v>289529137.94</v>
      </c>
      <c r="P204" s="96">
        <v>440071871.10999995</v>
      </c>
      <c r="Q204" s="96">
        <f t="shared" ref="Q204:Q235" si="3">SUM(E204:P204)</f>
        <v>3788513823.98</v>
      </c>
      <c r="R204" s="97"/>
      <c r="T204" s="95"/>
      <c r="U204" s="96">
        <f>SUM(U205:U392)</f>
        <v>6686278339.2299995</v>
      </c>
      <c r="V204" s="97"/>
      <c r="Y204" s="165"/>
    </row>
    <row r="205" spans="2:25" x14ac:dyDescent="0.2">
      <c r="B205" s="95"/>
      <c r="C205" s="131" t="s">
        <v>39</v>
      </c>
      <c r="D205" s="132" t="s">
        <v>40</v>
      </c>
      <c r="E205" s="135">
        <v>75896585.410000026</v>
      </c>
      <c r="F205" s="135">
        <v>26379879.749999996</v>
      </c>
      <c r="G205" s="135">
        <v>91863483.200000033</v>
      </c>
      <c r="H205" s="135">
        <v>148259241.35999992</v>
      </c>
      <c r="I205" s="135">
        <v>31566997.639999982</v>
      </c>
      <c r="J205" s="135">
        <v>114917767.41000007</v>
      </c>
      <c r="K205" s="135">
        <v>71518897.150000051</v>
      </c>
      <c r="L205" s="135">
        <v>23547514.259999998</v>
      </c>
      <c r="M205" s="135">
        <v>49414210.479999974</v>
      </c>
      <c r="N205" s="135">
        <v>45323963.489999972</v>
      </c>
      <c r="O205" s="135">
        <v>49992014.109999992</v>
      </c>
      <c r="P205" s="135">
        <v>136183010.51999998</v>
      </c>
      <c r="Q205" s="135">
        <f t="shared" si="3"/>
        <v>864863564.78000021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560402851.9200002</v>
      </c>
      <c r="V205" s="97"/>
    </row>
    <row r="206" spans="2:25" x14ac:dyDescent="0.2">
      <c r="B206" s="95"/>
      <c r="C206" s="133" t="s">
        <v>41</v>
      </c>
      <c r="D206" s="134" t="s">
        <v>42</v>
      </c>
      <c r="E206" s="136">
        <v>63829115.750000015</v>
      </c>
      <c r="F206" s="136">
        <v>21586879.339999996</v>
      </c>
      <c r="G206" s="136">
        <v>66253059.190000042</v>
      </c>
      <c r="H206" s="136">
        <v>95045684.249999925</v>
      </c>
      <c r="I206" s="136">
        <v>25284759.329999983</v>
      </c>
      <c r="J206" s="136">
        <v>96029681.490000069</v>
      </c>
      <c r="K206" s="136">
        <v>61033300.920000054</v>
      </c>
      <c r="L206" s="136">
        <v>18825629.870000001</v>
      </c>
      <c r="M206" s="136">
        <v>25137956.969999976</v>
      </c>
      <c r="N206" s="136">
        <v>27145403.469999973</v>
      </c>
      <c r="O206" s="136">
        <v>39703206.469999991</v>
      </c>
      <c r="P206" s="136">
        <v>107007474.13999999</v>
      </c>
      <c r="Q206" s="135">
        <f t="shared" si="3"/>
        <v>646882151.19000006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429062480.2700001</v>
      </c>
      <c r="V206" s="97"/>
    </row>
    <row r="207" spans="2:25" x14ac:dyDescent="0.2">
      <c r="B207" s="95"/>
      <c r="C207" s="98" t="s">
        <v>43</v>
      </c>
      <c r="D207" s="99" t="s">
        <v>44</v>
      </c>
      <c r="E207" s="100">
        <v>7634843.6500000004</v>
      </c>
      <c r="F207" s="100">
        <v>4109793.4499999913</v>
      </c>
      <c r="G207" s="100">
        <v>5467431.1199999927</v>
      </c>
      <c r="H207" s="100">
        <v>4491201.9900000012</v>
      </c>
      <c r="I207" s="100">
        <v>3765427.1299999929</v>
      </c>
      <c r="J207" s="100">
        <v>4111683.1399999964</v>
      </c>
      <c r="K207" s="100">
        <v>4920115.7899999954</v>
      </c>
      <c r="L207" s="100">
        <v>3197288.3099999945</v>
      </c>
      <c r="M207" s="100">
        <v>3113302.6699999925</v>
      </c>
      <c r="N207" s="100">
        <v>3209009.8599999934</v>
      </c>
      <c r="O207" s="100">
        <v>3302942.479999993</v>
      </c>
      <c r="P207" s="100">
        <v>5750393.6699999925</v>
      </c>
      <c r="Q207" s="135">
        <f t="shared" si="3"/>
        <v>53073433.259999938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34500496.269999966</v>
      </c>
      <c r="V207" s="97"/>
    </row>
    <row r="208" spans="2:25" x14ac:dyDescent="0.2">
      <c r="B208" s="95"/>
      <c r="C208" s="98" t="s">
        <v>45</v>
      </c>
      <c r="D208" s="99" t="s">
        <v>46</v>
      </c>
      <c r="E208" s="100">
        <v>53185961.140000015</v>
      </c>
      <c r="F208" s="100">
        <v>15249372.150000006</v>
      </c>
      <c r="G208" s="100">
        <v>58534295.140000053</v>
      </c>
      <c r="H208" s="100">
        <v>88320191.029999927</v>
      </c>
      <c r="I208" s="100">
        <v>19355894.43999999</v>
      </c>
      <c r="J208" s="100">
        <v>89149163.340000063</v>
      </c>
      <c r="K208" s="100">
        <v>53821645.600000069</v>
      </c>
      <c r="L208" s="100">
        <v>13626563.380000005</v>
      </c>
      <c r="M208" s="100">
        <v>19890715.399999984</v>
      </c>
      <c r="N208" s="100">
        <v>21732677.979999978</v>
      </c>
      <c r="O208" s="100">
        <v>34306660.780000001</v>
      </c>
      <c r="P208" s="100">
        <v>98817682.310000002</v>
      </c>
      <c r="Q208" s="135">
        <f t="shared" si="3"/>
        <v>565990822.69000006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377616522.84000009</v>
      </c>
      <c r="V208" s="97"/>
    </row>
    <row r="209" spans="2:22" x14ac:dyDescent="0.2">
      <c r="B209" s="95"/>
      <c r="C209" s="98" t="s">
        <v>47</v>
      </c>
      <c r="D209" s="99" t="s">
        <v>48</v>
      </c>
      <c r="E209" s="100">
        <v>3008310.9600000037</v>
      </c>
      <c r="F209" s="100">
        <v>2227713.7399999965</v>
      </c>
      <c r="G209" s="100">
        <v>2251332.9299999974</v>
      </c>
      <c r="H209" s="100">
        <v>2234291.2299999986</v>
      </c>
      <c r="I209" s="100">
        <v>2163437.7600000007</v>
      </c>
      <c r="J209" s="100">
        <v>2768835.0099999993</v>
      </c>
      <c r="K209" s="100">
        <v>2291539.5299999965</v>
      </c>
      <c r="L209" s="100">
        <v>2001778.1800000025</v>
      </c>
      <c r="M209" s="100">
        <v>2133938.9</v>
      </c>
      <c r="N209" s="100">
        <v>2203715.6300000031</v>
      </c>
      <c r="O209" s="100">
        <v>2093603.2100000032</v>
      </c>
      <c r="P209" s="100">
        <v>2439398.1599999974</v>
      </c>
      <c r="Q209" s="135">
        <f t="shared" si="3"/>
        <v>27817895.239999998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16945461.159999993</v>
      </c>
      <c r="V209" s="97"/>
    </row>
    <row r="210" spans="2:22" x14ac:dyDescent="0.2">
      <c r="B210" s="95"/>
      <c r="C210" s="133" t="s">
        <v>49</v>
      </c>
      <c r="D210" s="134" t="s">
        <v>50</v>
      </c>
      <c r="E210" s="136">
        <v>0</v>
      </c>
      <c r="F210" s="136">
        <v>0</v>
      </c>
      <c r="G210" s="136">
        <v>0</v>
      </c>
      <c r="H210" s="136">
        <v>0</v>
      </c>
      <c r="I210" s="136">
        <v>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5">
        <f t="shared" si="3"/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51</v>
      </c>
      <c r="D211" s="99" t="s">
        <v>52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35">
        <f t="shared" si="3"/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53</v>
      </c>
      <c r="D212" s="99" t="s">
        <v>54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35">
        <f t="shared" si="3"/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55</v>
      </c>
      <c r="D213" s="134" t="s">
        <v>56</v>
      </c>
      <c r="E213" s="136">
        <v>1302862.3399999996</v>
      </c>
      <c r="F213" s="136">
        <v>829401.49999999977</v>
      </c>
      <c r="G213" s="136">
        <v>1258091.01</v>
      </c>
      <c r="H213" s="136">
        <v>1214612.4800000004</v>
      </c>
      <c r="I213" s="136">
        <v>851573.77000000014</v>
      </c>
      <c r="J213" s="136">
        <v>1202378.92</v>
      </c>
      <c r="K213" s="136">
        <v>1380653.5899999996</v>
      </c>
      <c r="L213" s="136">
        <v>993859.5899999995</v>
      </c>
      <c r="M213" s="136">
        <v>986307.12</v>
      </c>
      <c r="N213" s="136">
        <v>1139249.2700000007</v>
      </c>
      <c r="O213" s="136">
        <v>1078829.6100000008</v>
      </c>
      <c r="P213" s="136">
        <v>3284432.0200000005</v>
      </c>
      <c r="Q213" s="135">
        <f t="shared" si="3"/>
        <v>15522251.220000003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8039573.6100000003</v>
      </c>
      <c r="V213" s="97"/>
    </row>
    <row r="214" spans="2:22" x14ac:dyDescent="0.2">
      <c r="B214" s="95"/>
      <c r="C214" s="98" t="s">
        <v>57</v>
      </c>
      <c r="D214" s="99" t="s">
        <v>58</v>
      </c>
      <c r="E214" s="100">
        <v>164642.95000000001</v>
      </c>
      <c r="F214" s="100">
        <v>154442.12999999995</v>
      </c>
      <c r="G214" s="100">
        <v>165468.00000000003</v>
      </c>
      <c r="H214" s="100">
        <v>174089.82</v>
      </c>
      <c r="I214" s="100">
        <v>158300.06000000003</v>
      </c>
      <c r="J214" s="100">
        <v>205839.69000000006</v>
      </c>
      <c r="K214" s="100">
        <v>162213.09000000005</v>
      </c>
      <c r="L214" s="100">
        <v>152882.08000000005</v>
      </c>
      <c r="M214" s="100">
        <v>167345.38000000015</v>
      </c>
      <c r="N214" s="100">
        <v>161127.95000000001</v>
      </c>
      <c r="O214" s="100">
        <v>160630.17999999996</v>
      </c>
      <c r="P214" s="100">
        <v>219771.22999999995</v>
      </c>
      <c r="Q214" s="135">
        <f t="shared" si="3"/>
        <v>2046752.56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1184995.74</v>
      </c>
      <c r="V214" s="97"/>
    </row>
    <row r="215" spans="2:22" x14ac:dyDescent="0.2">
      <c r="B215" s="95"/>
      <c r="C215" s="98" t="s">
        <v>59</v>
      </c>
      <c r="D215" s="99" t="s">
        <v>60</v>
      </c>
      <c r="E215" s="100">
        <v>184172.63999999998</v>
      </c>
      <c r="F215" s="100">
        <v>205636.47999999995</v>
      </c>
      <c r="G215" s="100">
        <v>197000.90000000002</v>
      </c>
      <c r="H215" s="100">
        <v>202920.82000000004</v>
      </c>
      <c r="I215" s="100">
        <v>165064.13</v>
      </c>
      <c r="J215" s="100">
        <v>173006.58</v>
      </c>
      <c r="K215" s="100">
        <v>195098.69999999995</v>
      </c>
      <c r="L215" s="100">
        <v>197770.67999999993</v>
      </c>
      <c r="M215" s="100">
        <v>156218.53</v>
      </c>
      <c r="N215" s="100">
        <v>199792.87000000002</v>
      </c>
      <c r="O215" s="100">
        <v>177544.43999999997</v>
      </c>
      <c r="P215" s="100">
        <v>369612.26000000007</v>
      </c>
      <c r="Q215" s="135">
        <f t="shared" si="3"/>
        <v>2423839.0300000003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1322900.25</v>
      </c>
      <c r="V215" s="97"/>
    </row>
    <row r="216" spans="2:22" x14ac:dyDescent="0.2">
      <c r="B216" s="95"/>
      <c r="C216" s="98" t="s">
        <v>61</v>
      </c>
      <c r="D216" s="99" t="s">
        <v>62</v>
      </c>
      <c r="E216" s="100">
        <v>954046.74999999965</v>
      </c>
      <c r="F216" s="100">
        <v>469322.88999999996</v>
      </c>
      <c r="G216" s="100">
        <v>895622.11</v>
      </c>
      <c r="H216" s="100">
        <v>837601.84000000032</v>
      </c>
      <c r="I216" s="100">
        <v>528209.58000000007</v>
      </c>
      <c r="J216" s="100">
        <v>823532.65</v>
      </c>
      <c r="K216" s="100">
        <v>1023341.7999999996</v>
      </c>
      <c r="L216" s="100">
        <v>643206.82999999949</v>
      </c>
      <c r="M216" s="100">
        <v>662743.20999999985</v>
      </c>
      <c r="N216" s="100">
        <v>778328.45000000065</v>
      </c>
      <c r="O216" s="100">
        <v>740654.99000000081</v>
      </c>
      <c r="P216" s="100">
        <v>2695048.5300000003</v>
      </c>
      <c r="Q216" s="135">
        <f t="shared" si="3"/>
        <v>11051659.630000001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5531677.6200000001</v>
      </c>
      <c r="V216" s="97"/>
    </row>
    <row r="217" spans="2:22" x14ac:dyDescent="0.2">
      <c r="B217" s="95"/>
      <c r="C217" s="133" t="s">
        <v>63</v>
      </c>
      <c r="D217" s="134" t="s">
        <v>64</v>
      </c>
      <c r="E217" s="136">
        <v>1500917.35</v>
      </c>
      <c r="F217" s="136">
        <v>644743.75000000023</v>
      </c>
      <c r="G217" s="136">
        <v>1457144.5699999998</v>
      </c>
      <c r="H217" s="136">
        <v>1205635.0699999998</v>
      </c>
      <c r="I217" s="136">
        <v>1149034.96</v>
      </c>
      <c r="J217" s="136">
        <v>2105475.44</v>
      </c>
      <c r="K217" s="136">
        <v>1116700.2700000003</v>
      </c>
      <c r="L217" s="136">
        <v>714618.04</v>
      </c>
      <c r="M217" s="136">
        <v>1055485.5</v>
      </c>
      <c r="N217" s="136">
        <v>987940.7699999999</v>
      </c>
      <c r="O217" s="136">
        <v>1048010.7999999999</v>
      </c>
      <c r="P217" s="136">
        <v>5022560.4000000004</v>
      </c>
      <c r="Q217" s="135">
        <f t="shared" si="3"/>
        <v>18008266.920000002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9179651.4100000001</v>
      </c>
      <c r="V217" s="97"/>
    </row>
    <row r="218" spans="2:22" x14ac:dyDescent="0.2">
      <c r="B218" s="95"/>
      <c r="C218" s="98" t="s">
        <v>65</v>
      </c>
      <c r="D218" s="99" t="s">
        <v>64</v>
      </c>
      <c r="E218" s="100">
        <v>1500917.35</v>
      </c>
      <c r="F218" s="100">
        <v>644743.75000000023</v>
      </c>
      <c r="G218" s="100">
        <v>1457144.5699999998</v>
      </c>
      <c r="H218" s="100">
        <v>1205635.0699999998</v>
      </c>
      <c r="I218" s="100">
        <v>1149034.96</v>
      </c>
      <c r="J218" s="100">
        <v>2105475.44</v>
      </c>
      <c r="K218" s="100">
        <v>1116700.2700000003</v>
      </c>
      <c r="L218" s="100">
        <v>714618.04</v>
      </c>
      <c r="M218" s="100">
        <v>1055485.5</v>
      </c>
      <c r="N218" s="100">
        <v>987940.7699999999</v>
      </c>
      <c r="O218" s="100">
        <v>1048010.7999999999</v>
      </c>
      <c r="P218" s="100">
        <v>5022560.4000000004</v>
      </c>
      <c r="Q218" s="135">
        <f t="shared" si="3"/>
        <v>18008266.920000002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9179651.4100000001</v>
      </c>
      <c r="V218" s="97"/>
    </row>
    <row r="219" spans="2:22" x14ac:dyDescent="0.2">
      <c r="B219" s="95"/>
      <c r="C219" s="133" t="s">
        <v>66</v>
      </c>
      <c r="D219" s="134" t="s">
        <v>67</v>
      </c>
      <c r="E219" s="136">
        <v>0</v>
      </c>
      <c r="F219" s="136">
        <v>0</v>
      </c>
      <c r="G219" s="136">
        <v>0</v>
      </c>
      <c r="H219" s="136">
        <v>0</v>
      </c>
      <c r="I219" s="136">
        <v>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5">
        <f t="shared" si="3"/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68</v>
      </c>
      <c r="D220" s="99" t="s">
        <v>67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35">
        <f t="shared" si="3"/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69</v>
      </c>
      <c r="D221" s="134" t="s">
        <v>70</v>
      </c>
      <c r="E221" s="136">
        <v>509632.89999999997</v>
      </c>
      <c r="F221" s="136">
        <v>551293.10999999987</v>
      </c>
      <c r="G221" s="136">
        <v>526152.71</v>
      </c>
      <c r="H221" s="136">
        <v>517978.92999999988</v>
      </c>
      <c r="I221" s="136">
        <v>489919.26999999996</v>
      </c>
      <c r="J221" s="136">
        <v>526875.91999999993</v>
      </c>
      <c r="K221" s="136">
        <v>547985.18999999971</v>
      </c>
      <c r="L221" s="136">
        <v>456548.7699999999</v>
      </c>
      <c r="M221" s="136">
        <v>472941.0799999999</v>
      </c>
      <c r="N221" s="136">
        <v>475488.72999999986</v>
      </c>
      <c r="O221" s="136">
        <v>480191.58999999991</v>
      </c>
      <c r="P221" s="136">
        <v>595883.24999999977</v>
      </c>
      <c r="Q221" s="135">
        <f t="shared" si="3"/>
        <v>6150891.4499999983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3669838.0299999993</v>
      </c>
      <c r="V221" s="97"/>
    </row>
    <row r="222" spans="2:22" x14ac:dyDescent="0.2">
      <c r="B222" s="95"/>
      <c r="C222" s="98" t="s">
        <v>71</v>
      </c>
      <c r="D222" s="99" t="s">
        <v>70</v>
      </c>
      <c r="E222" s="100">
        <v>509632.89999999997</v>
      </c>
      <c r="F222" s="100">
        <v>551293.10999999987</v>
      </c>
      <c r="G222" s="100">
        <v>526152.71</v>
      </c>
      <c r="H222" s="100">
        <v>517978.92999999988</v>
      </c>
      <c r="I222" s="100">
        <v>489919.26999999996</v>
      </c>
      <c r="J222" s="100">
        <v>526875.91999999993</v>
      </c>
      <c r="K222" s="100">
        <v>547985.18999999971</v>
      </c>
      <c r="L222" s="100">
        <v>456548.7699999999</v>
      </c>
      <c r="M222" s="100">
        <v>472941.0799999999</v>
      </c>
      <c r="N222" s="100">
        <v>475488.72999999986</v>
      </c>
      <c r="O222" s="100">
        <v>480191.58999999991</v>
      </c>
      <c r="P222" s="100">
        <v>595883.24999999977</v>
      </c>
      <c r="Q222" s="135">
        <f t="shared" si="3"/>
        <v>6150891.4499999983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3669838.0299999993</v>
      </c>
      <c r="V222" s="97"/>
    </row>
    <row r="223" spans="2:22" x14ac:dyDescent="0.2">
      <c r="B223" s="95"/>
      <c r="C223" s="133" t="s">
        <v>72</v>
      </c>
      <c r="D223" s="134" t="s">
        <v>73</v>
      </c>
      <c r="E223" s="136">
        <v>8754057.0700000003</v>
      </c>
      <c r="F223" s="136">
        <v>2767562.05</v>
      </c>
      <c r="G223" s="136">
        <v>22369035.719999995</v>
      </c>
      <c r="H223" s="136">
        <v>50275330.629999995</v>
      </c>
      <c r="I223" s="136">
        <v>3791710.31</v>
      </c>
      <c r="J223" s="136">
        <v>15053355.640000001</v>
      </c>
      <c r="K223" s="136">
        <v>7440257.1800000006</v>
      </c>
      <c r="L223" s="136">
        <v>2556857.9899999998</v>
      </c>
      <c r="M223" s="136">
        <v>21761519.809999999</v>
      </c>
      <c r="N223" s="136">
        <v>15575881.250000002</v>
      </c>
      <c r="O223" s="136">
        <v>7681775.6400000006</v>
      </c>
      <c r="P223" s="136">
        <v>20272660.710000001</v>
      </c>
      <c r="Q223" s="135">
        <f t="shared" si="3"/>
        <v>178300004.00000003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110451308.60000001</v>
      </c>
      <c r="V223" s="97"/>
    </row>
    <row r="224" spans="2:22" x14ac:dyDescent="0.2">
      <c r="B224" s="95"/>
      <c r="C224" s="98" t="s">
        <v>74</v>
      </c>
      <c r="D224" s="99" t="s">
        <v>73</v>
      </c>
      <c r="E224" s="100">
        <v>8754057.0700000003</v>
      </c>
      <c r="F224" s="100">
        <v>2767562.05</v>
      </c>
      <c r="G224" s="100">
        <v>22369035.719999995</v>
      </c>
      <c r="H224" s="100">
        <v>50275330.629999995</v>
      </c>
      <c r="I224" s="100">
        <v>3791710.31</v>
      </c>
      <c r="J224" s="100">
        <v>15053355.640000001</v>
      </c>
      <c r="K224" s="100">
        <v>7440257.1800000006</v>
      </c>
      <c r="L224" s="100">
        <v>2556857.9899999998</v>
      </c>
      <c r="M224" s="100">
        <v>21761519.809999999</v>
      </c>
      <c r="N224" s="100">
        <v>15575881.250000002</v>
      </c>
      <c r="O224" s="100">
        <v>7681775.6400000006</v>
      </c>
      <c r="P224" s="100">
        <v>20272660.710000001</v>
      </c>
      <c r="Q224" s="135">
        <f t="shared" si="3"/>
        <v>178300004.00000003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110451308.60000001</v>
      </c>
      <c r="V224" s="97"/>
    </row>
    <row r="225" spans="2:22" x14ac:dyDescent="0.2">
      <c r="B225" s="95"/>
      <c r="C225" s="133" t="s">
        <v>75</v>
      </c>
      <c r="D225" s="134" t="s">
        <v>76</v>
      </c>
      <c r="E225" s="136">
        <v>0</v>
      </c>
      <c r="F225" s="136">
        <v>0</v>
      </c>
      <c r="G225" s="136">
        <v>0</v>
      </c>
      <c r="H225" s="136">
        <v>0</v>
      </c>
      <c r="I225" s="136">
        <v>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5">
        <f t="shared" si="3"/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77</v>
      </c>
      <c r="D226" s="99" t="s">
        <v>76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35">
        <f t="shared" si="3"/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78</v>
      </c>
      <c r="D227" s="132" t="s">
        <v>79</v>
      </c>
      <c r="E227" s="135">
        <v>7253053.25</v>
      </c>
      <c r="F227" s="135">
        <v>5636368.8699999936</v>
      </c>
      <c r="G227" s="135">
        <v>6834583.3300000001</v>
      </c>
      <c r="H227" s="135">
        <v>7773865.9100000057</v>
      </c>
      <c r="I227" s="135">
        <v>6050106.3300000019</v>
      </c>
      <c r="J227" s="135">
        <v>8872028.2499999963</v>
      </c>
      <c r="K227" s="135">
        <v>6575508.0100000026</v>
      </c>
      <c r="L227" s="135">
        <v>6178876.8500000043</v>
      </c>
      <c r="M227" s="135">
        <v>7304348.8899999997</v>
      </c>
      <c r="N227" s="135">
        <v>6538943.3900000053</v>
      </c>
      <c r="O227" s="135">
        <v>6621949.9899999974</v>
      </c>
      <c r="P227" s="135">
        <v>11002908.800000004</v>
      </c>
      <c r="Q227" s="135">
        <f t="shared" si="3"/>
        <v>86642541.870000005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48995513.950000003</v>
      </c>
      <c r="V227" s="97"/>
    </row>
    <row r="228" spans="2:22" x14ac:dyDescent="0.2">
      <c r="B228" s="95"/>
      <c r="C228" s="133" t="s">
        <v>80</v>
      </c>
      <c r="D228" s="134" t="s">
        <v>81</v>
      </c>
      <c r="E228" s="136">
        <v>7205184.1900000004</v>
      </c>
      <c r="F228" s="136">
        <v>5552801.3699999936</v>
      </c>
      <c r="G228" s="136">
        <v>6780376.54</v>
      </c>
      <c r="H228" s="136">
        <v>7727629.3500000061</v>
      </c>
      <c r="I228" s="136">
        <v>6007366.7600000016</v>
      </c>
      <c r="J228" s="136">
        <v>8824344.5199999958</v>
      </c>
      <c r="K228" s="136">
        <v>6520328.240000003</v>
      </c>
      <c r="L228" s="136">
        <v>6135340.3300000047</v>
      </c>
      <c r="M228" s="136">
        <v>7261944.1099999994</v>
      </c>
      <c r="N228" s="136">
        <v>6493097.9900000049</v>
      </c>
      <c r="O228" s="136">
        <v>6579037.2399999974</v>
      </c>
      <c r="P228" s="136">
        <v>10932992.580000004</v>
      </c>
      <c r="Q228" s="135">
        <f t="shared" si="3"/>
        <v>86020443.219999999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48618030.969999999</v>
      </c>
      <c r="V228" s="97"/>
    </row>
    <row r="229" spans="2:22" x14ac:dyDescent="0.2">
      <c r="B229" s="95"/>
      <c r="C229" s="98" t="s">
        <v>82</v>
      </c>
      <c r="D229" s="99" t="s">
        <v>81</v>
      </c>
      <c r="E229" s="100">
        <v>7205184.1900000004</v>
      </c>
      <c r="F229" s="100">
        <v>5552801.3699999936</v>
      </c>
      <c r="G229" s="100">
        <v>6780376.54</v>
      </c>
      <c r="H229" s="100">
        <v>7727629.3500000061</v>
      </c>
      <c r="I229" s="100">
        <v>6007366.7600000016</v>
      </c>
      <c r="J229" s="100">
        <v>8824344.5199999958</v>
      </c>
      <c r="K229" s="100">
        <v>6520328.240000003</v>
      </c>
      <c r="L229" s="100">
        <v>6135340.3300000047</v>
      </c>
      <c r="M229" s="100">
        <v>7261944.1099999994</v>
      </c>
      <c r="N229" s="100">
        <v>6493097.9900000049</v>
      </c>
      <c r="O229" s="100">
        <v>6579037.2399999974</v>
      </c>
      <c r="P229" s="100">
        <v>10932992.580000004</v>
      </c>
      <c r="Q229" s="135">
        <f t="shared" si="3"/>
        <v>86020443.219999999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48618030.969999999</v>
      </c>
      <c r="V229" s="97"/>
    </row>
    <row r="230" spans="2:22" x14ac:dyDescent="0.2">
      <c r="B230" s="95"/>
      <c r="C230" s="133" t="s">
        <v>83</v>
      </c>
      <c r="D230" s="134" t="s">
        <v>84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5">
        <f t="shared" si="3"/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85</v>
      </c>
      <c r="D231" s="99" t="s">
        <v>84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35">
        <f t="shared" si="3"/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86</v>
      </c>
      <c r="D232" s="134" t="s">
        <v>87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5">
        <f t="shared" si="3"/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88</v>
      </c>
      <c r="D233" s="99" t="s">
        <v>87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35">
        <f t="shared" si="3"/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89</v>
      </c>
      <c r="D234" s="134" t="s">
        <v>90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5">
        <f t="shared" si="3"/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91</v>
      </c>
      <c r="D235" s="99" t="s">
        <v>90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35">
        <f t="shared" si="3"/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92</v>
      </c>
      <c r="D236" s="134" t="s">
        <v>93</v>
      </c>
      <c r="E236" s="136">
        <v>47869.060000000005</v>
      </c>
      <c r="F236" s="136">
        <v>83567.500000000015</v>
      </c>
      <c r="G236" s="136">
        <v>54206.790000000008</v>
      </c>
      <c r="H236" s="136">
        <v>46236.56</v>
      </c>
      <c r="I236" s="136">
        <v>42739.570000000022</v>
      </c>
      <c r="J236" s="136">
        <v>47683.729999999996</v>
      </c>
      <c r="K236" s="136">
        <v>55179.770000000004</v>
      </c>
      <c r="L236" s="136">
        <v>43536.51999999999</v>
      </c>
      <c r="M236" s="136">
        <v>42404.780000000021</v>
      </c>
      <c r="N236" s="136">
        <v>45845.399999999994</v>
      </c>
      <c r="O236" s="136">
        <v>42912.75</v>
      </c>
      <c r="P236" s="136">
        <v>69916.22</v>
      </c>
      <c r="Q236" s="135">
        <f t="shared" ref="Q236:Q267" si="4">SUM(E236:P236)</f>
        <v>622098.65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377482.98000000004</v>
      </c>
      <c r="V236" s="97"/>
    </row>
    <row r="237" spans="2:22" x14ac:dyDescent="0.2">
      <c r="B237" s="95"/>
      <c r="C237" s="98" t="s">
        <v>94</v>
      </c>
      <c r="D237" s="99" t="s">
        <v>93</v>
      </c>
      <c r="E237" s="100">
        <v>47869.060000000005</v>
      </c>
      <c r="F237" s="100">
        <v>83567.500000000015</v>
      </c>
      <c r="G237" s="100">
        <v>54206.790000000008</v>
      </c>
      <c r="H237" s="100">
        <v>46236.56</v>
      </c>
      <c r="I237" s="100">
        <v>42739.570000000022</v>
      </c>
      <c r="J237" s="100">
        <v>47683.729999999996</v>
      </c>
      <c r="K237" s="100">
        <v>55179.770000000004</v>
      </c>
      <c r="L237" s="100">
        <v>43536.51999999999</v>
      </c>
      <c r="M237" s="100">
        <v>42404.780000000021</v>
      </c>
      <c r="N237" s="100">
        <v>45845.399999999994</v>
      </c>
      <c r="O237" s="100">
        <v>42912.75</v>
      </c>
      <c r="P237" s="100">
        <v>69916.22</v>
      </c>
      <c r="Q237" s="135">
        <f t="shared" si="4"/>
        <v>622098.65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377482.98000000004</v>
      </c>
      <c r="V237" s="97"/>
    </row>
    <row r="238" spans="2:22" x14ac:dyDescent="0.2">
      <c r="B238" s="95"/>
      <c r="C238" s="131" t="s">
        <v>95</v>
      </c>
      <c r="D238" s="132" t="s">
        <v>96</v>
      </c>
      <c r="E238" s="135">
        <v>20823177.440000009</v>
      </c>
      <c r="F238" s="135">
        <v>19153378.899999972</v>
      </c>
      <c r="G238" s="135">
        <v>20919579.189999986</v>
      </c>
      <c r="H238" s="135">
        <v>21272832.239999991</v>
      </c>
      <c r="I238" s="135">
        <v>18688839.449999988</v>
      </c>
      <c r="J238" s="135">
        <v>21169684.369999994</v>
      </c>
      <c r="K238" s="135">
        <v>19848982.339999977</v>
      </c>
      <c r="L238" s="135">
        <v>18751785.05999998</v>
      </c>
      <c r="M238" s="135">
        <v>20933808.499999985</v>
      </c>
      <c r="N238" s="135">
        <v>19483227.409999993</v>
      </c>
      <c r="O238" s="135">
        <v>20014117.949999977</v>
      </c>
      <c r="P238" s="135">
        <v>29088237.399999976</v>
      </c>
      <c r="Q238" s="135">
        <f t="shared" si="4"/>
        <v>250147650.24999985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141876473.92999992</v>
      </c>
      <c r="V238" s="97"/>
    </row>
    <row r="239" spans="2:22" x14ac:dyDescent="0.2">
      <c r="B239" s="95"/>
      <c r="C239" s="133" t="s">
        <v>97</v>
      </c>
      <c r="D239" s="134" t="s">
        <v>98</v>
      </c>
      <c r="E239" s="136">
        <v>11979393.170000004</v>
      </c>
      <c r="F239" s="136">
        <v>11273762.77</v>
      </c>
      <c r="G239" s="136">
        <v>12323346.609999996</v>
      </c>
      <c r="H239" s="136">
        <v>11841653.76</v>
      </c>
      <c r="I239" s="136">
        <v>10897242.239999998</v>
      </c>
      <c r="J239" s="136">
        <v>11818630.550000006</v>
      </c>
      <c r="K239" s="136">
        <v>11166459.590000004</v>
      </c>
      <c r="L239" s="136">
        <v>10916390.269999996</v>
      </c>
      <c r="M239" s="136">
        <v>11751987.400000002</v>
      </c>
      <c r="N239" s="136">
        <v>11270315.550000004</v>
      </c>
      <c r="O239" s="136">
        <v>11621759.200000005</v>
      </c>
      <c r="P239" s="136">
        <v>16483085.140000002</v>
      </c>
      <c r="Q239" s="135">
        <f t="shared" si="4"/>
        <v>143344026.25000003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81300488.690000013</v>
      </c>
      <c r="V239" s="97"/>
    </row>
    <row r="240" spans="2:22" x14ac:dyDescent="0.2">
      <c r="B240" s="95"/>
      <c r="C240" s="98" t="s">
        <v>99</v>
      </c>
      <c r="D240" s="99" t="s">
        <v>98</v>
      </c>
      <c r="E240" s="100">
        <v>11979393.170000004</v>
      </c>
      <c r="F240" s="100">
        <v>11273762.77</v>
      </c>
      <c r="G240" s="100">
        <v>12323346.609999996</v>
      </c>
      <c r="H240" s="100">
        <v>11841653.76</v>
      </c>
      <c r="I240" s="100">
        <v>10897242.239999998</v>
      </c>
      <c r="J240" s="100">
        <v>11818630.550000006</v>
      </c>
      <c r="K240" s="100">
        <v>11166459.590000004</v>
      </c>
      <c r="L240" s="100">
        <v>10916390.269999996</v>
      </c>
      <c r="M240" s="100">
        <v>11751987.400000002</v>
      </c>
      <c r="N240" s="100">
        <v>11270315.550000004</v>
      </c>
      <c r="O240" s="100">
        <v>11621759.200000005</v>
      </c>
      <c r="P240" s="100">
        <v>16483085.140000002</v>
      </c>
      <c r="Q240" s="135">
        <f t="shared" si="4"/>
        <v>143344026.25000003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81300488.690000013</v>
      </c>
      <c r="V240" s="97"/>
    </row>
    <row r="241" spans="2:22" x14ac:dyDescent="0.2">
      <c r="B241" s="95"/>
      <c r="C241" s="133" t="s">
        <v>100</v>
      </c>
      <c r="D241" s="134" t="s">
        <v>101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5">
        <f t="shared" si="4"/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102</v>
      </c>
      <c r="D242" s="99" t="s">
        <v>101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35">
        <f t="shared" si="4"/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103</v>
      </c>
      <c r="D243" s="134" t="s">
        <v>104</v>
      </c>
      <c r="E243" s="136">
        <v>4557010.4500000095</v>
      </c>
      <c r="F243" s="136">
        <v>4170743.8399999747</v>
      </c>
      <c r="G243" s="136">
        <v>4358648.4699999942</v>
      </c>
      <c r="H243" s="136">
        <v>4604262.77999999</v>
      </c>
      <c r="I243" s="136">
        <v>4207469.4199999915</v>
      </c>
      <c r="J243" s="136">
        <v>4671538.3299999908</v>
      </c>
      <c r="K243" s="136">
        <v>4376021.3599999761</v>
      </c>
      <c r="L243" s="136">
        <v>4118820.3899999852</v>
      </c>
      <c r="M243" s="136">
        <v>4448995.1899999818</v>
      </c>
      <c r="N243" s="136">
        <v>4382648.1899999911</v>
      </c>
      <c r="O243" s="136">
        <v>4451106.6999999713</v>
      </c>
      <c r="P243" s="136">
        <v>5729843.579999974</v>
      </c>
      <c r="Q243" s="135">
        <f t="shared" si="4"/>
        <v>54077108.699999832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30945694.649999928</v>
      </c>
      <c r="V243" s="97"/>
    </row>
    <row r="244" spans="2:22" x14ac:dyDescent="0.2">
      <c r="B244" s="95"/>
      <c r="C244" s="98" t="s">
        <v>105</v>
      </c>
      <c r="D244" s="99" t="s">
        <v>104</v>
      </c>
      <c r="E244" s="100">
        <v>4557010.4500000095</v>
      </c>
      <c r="F244" s="100">
        <v>4170743.8399999747</v>
      </c>
      <c r="G244" s="100">
        <v>4358648.4699999942</v>
      </c>
      <c r="H244" s="100">
        <v>4604262.77999999</v>
      </c>
      <c r="I244" s="100">
        <v>4207469.4199999915</v>
      </c>
      <c r="J244" s="100">
        <v>4671538.3299999908</v>
      </c>
      <c r="K244" s="100">
        <v>4376021.3599999761</v>
      </c>
      <c r="L244" s="100">
        <v>4118820.3899999852</v>
      </c>
      <c r="M244" s="100">
        <v>4448995.1899999818</v>
      </c>
      <c r="N244" s="100">
        <v>4382648.1899999911</v>
      </c>
      <c r="O244" s="100">
        <v>4451106.6999999713</v>
      </c>
      <c r="P244" s="100">
        <v>5729843.579999974</v>
      </c>
      <c r="Q244" s="135">
        <f t="shared" si="4"/>
        <v>54077108.699999832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30945694.649999928</v>
      </c>
      <c r="V244" s="97"/>
    </row>
    <row r="245" spans="2:22" x14ac:dyDescent="0.2">
      <c r="B245" s="95"/>
      <c r="C245" s="133" t="s">
        <v>106</v>
      </c>
      <c r="D245" s="134" t="s">
        <v>107</v>
      </c>
      <c r="E245" s="136">
        <v>1467791.13</v>
      </c>
      <c r="F245" s="136">
        <v>1498398.1899999995</v>
      </c>
      <c r="G245" s="136">
        <v>1490008.1800000004</v>
      </c>
      <c r="H245" s="136">
        <v>1461028.5600000003</v>
      </c>
      <c r="I245" s="136">
        <v>1216289.6800000004</v>
      </c>
      <c r="J245" s="136">
        <v>1347563.1599999997</v>
      </c>
      <c r="K245" s="136">
        <v>1226410.9099999999</v>
      </c>
      <c r="L245" s="136">
        <v>1223250.1199999999</v>
      </c>
      <c r="M245" s="136">
        <v>1311502.3</v>
      </c>
      <c r="N245" s="136">
        <v>1215900.1799999995</v>
      </c>
      <c r="O245" s="136">
        <v>1231784.2399999995</v>
      </c>
      <c r="P245" s="136">
        <v>1605331.580000001</v>
      </c>
      <c r="Q245" s="135">
        <f t="shared" si="4"/>
        <v>16295258.23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9707489.8100000005</v>
      </c>
      <c r="V245" s="97"/>
    </row>
    <row r="246" spans="2:22" x14ac:dyDescent="0.2">
      <c r="B246" s="95"/>
      <c r="C246" s="98" t="s">
        <v>108</v>
      </c>
      <c r="D246" s="99" t="s">
        <v>107</v>
      </c>
      <c r="E246" s="100">
        <v>1467791.13</v>
      </c>
      <c r="F246" s="100">
        <v>1498398.1899999995</v>
      </c>
      <c r="G246" s="100">
        <v>1490008.1800000004</v>
      </c>
      <c r="H246" s="100">
        <v>1461028.5600000003</v>
      </c>
      <c r="I246" s="100">
        <v>1216289.6800000004</v>
      </c>
      <c r="J246" s="100">
        <v>1347563.1599999997</v>
      </c>
      <c r="K246" s="100">
        <v>1226410.9099999999</v>
      </c>
      <c r="L246" s="100">
        <v>1223250.1199999999</v>
      </c>
      <c r="M246" s="100">
        <v>1311502.3</v>
      </c>
      <c r="N246" s="100">
        <v>1215900.1799999995</v>
      </c>
      <c r="O246" s="100">
        <v>1231784.2399999995</v>
      </c>
      <c r="P246" s="100">
        <v>1605331.580000001</v>
      </c>
      <c r="Q246" s="135">
        <f t="shared" si="4"/>
        <v>16295258.23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9707489.8100000005</v>
      </c>
      <c r="V246" s="97"/>
    </row>
    <row r="247" spans="2:22" x14ac:dyDescent="0.2">
      <c r="B247" s="95"/>
      <c r="C247" s="133" t="s">
        <v>109</v>
      </c>
      <c r="D247" s="134" t="s">
        <v>110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5">
        <f t="shared" si="4"/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111</v>
      </c>
      <c r="D248" s="99" t="s">
        <v>110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35">
        <f t="shared" si="4"/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112</v>
      </c>
      <c r="D249" s="134" t="s">
        <v>113</v>
      </c>
      <c r="E249" s="136">
        <v>2818982.689999999</v>
      </c>
      <c r="F249" s="136">
        <v>2210474.0999999992</v>
      </c>
      <c r="G249" s="136">
        <v>2747575.9299999964</v>
      </c>
      <c r="H249" s="136">
        <v>3365887.1400000011</v>
      </c>
      <c r="I249" s="136">
        <v>2367838.1100000008</v>
      </c>
      <c r="J249" s="136">
        <v>3331952.3299999968</v>
      </c>
      <c r="K249" s="136">
        <v>3080090.4799999981</v>
      </c>
      <c r="L249" s="136">
        <v>2493324.2799999998</v>
      </c>
      <c r="M249" s="136">
        <v>3421323.609999998</v>
      </c>
      <c r="N249" s="136">
        <v>2614363.4899999993</v>
      </c>
      <c r="O249" s="136">
        <v>2709467.8100000019</v>
      </c>
      <c r="P249" s="136">
        <v>5269977.0999999968</v>
      </c>
      <c r="Q249" s="135">
        <f t="shared" si="4"/>
        <v>36431257.069999985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19922800.77999999</v>
      </c>
      <c r="V249" s="97"/>
    </row>
    <row r="250" spans="2:22" x14ac:dyDescent="0.2">
      <c r="B250" s="95"/>
      <c r="C250" s="98" t="s">
        <v>114</v>
      </c>
      <c r="D250" s="99" t="s">
        <v>113</v>
      </c>
      <c r="E250" s="100">
        <v>2818982.689999999</v>
      </c>
      <c r="F250" s="100">
        <v>2210474.0999999992</v>
      </c>
      <c r="G250" s="100">
        <v>2747575.9299999964</v>
      </c>
      <c r="H250" s="100">
        <v>3365887.1400000011</v>
      </c>
      <c r="I250" s="100">
        <v>2367838.1100000008</v>
      </c>
      <c r="J250" s="100">
        <v>3331952.3299999968</v>
      </c>
      <c r="K250" s="100">
        <v>3080090.4799999981</v>
      </c>
      <c r="L250" s="100">
        <v>2493324.2799999998</v>
      </c>
      <c r="M250" s="100">
        <v>3421323.609999998</v>
      </c>
      <c r="N250" s="100">
        <v>2614363.4899999993</v>
      </c>
      <c r="O250" s="100">
        <v>2709467.8100000019</v>
      </c>
      <c r="P250" s="100">
        <v>5269977.0999999968</v>
      </c>
      <c r="Q250" s="135">
        <f t="shared" si="4"/>
        <v>36431257.069999985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19922800.77999999</v>
      </c>
      <c r="V250" s="97"/>
    </row>
    <row r="251" spans="2:22" x14ac:dyDescent="0.2">
      <c r="B251" s="95"/>
      <c r="C251" s="131" t="s">
        <v>115</v>
      </c>
      <c r="D251" s="132" t="s">
        <v>116</v>
      </c>
      <c r="E251" s="135">
        <v>35273515.00999999</v>
      </c>
      <c r="F251" s="135">
        <v>27854542.210000008</v>
      </c>
      <c r="G251" s="135">
        <v>32566084.18</v>
      </c>
      <c r="H251" s="135">
        <v>33471091.750000004</v>
      </c>
      <c r="I251" s="135">
        <v>29025839.390000008</v>
      </c>
      <c r="J251" s="135">
        <v>32743452.820000008</v>
      </c>
      <c r="K251" s="135">
        <v>36983259.120000005</v>
      </c>
      <c r="L251" s="135">
        <v>32766619.300000004</v>
      </c>
      <c r="M251" s="135">
        <v>34142483.060000002</v>
      </c>
      <c r="N251" s="135">
        <v>39913841.420000002</v>
      </c>
      <c r="O251" s="135">
        <v>39835870.810000002</v>
      </c>
      <c r="P251" s="135">
        <v>58105492.409999967</v>
      </c>
      <c r="Q251" s="135">
        <f t="shared" si="4"/>
        <v>432682091.48000002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227917784.48000002</v>
      </c>
      <c r="V251" s="97"/>
    </row>
    <row r="252" spans="2:22" x14ac:dyDescent="0.2">
      <c r="B252" s="95"/>
      <c r="C252" s="133" t="s">
        <v>117</v>
      </c>
      <c r="D252" s="134" t="s">
        <v>118</v>
      </c>
      <c r="E252" s="136">
        <v>3826307.8600000017</v>
      </c>
      <c r="F252" s="136">
        <v>2379565.7100000028</v>
      </c>
      <c r="G252" s="136">
        <v>4705605.0499999877</v>
      </c>
      <c r="H252" s="136">
        <v>3597541.2699999972</v>
      </c>
      <c r="I252" s="136">
        <v>2612342.3600000022</v>
      </c>
      <c r="J252" s="136">
        <v>3970321.6699999981</v>
      </c>
      <c r="K252" s="136">
        <v>4146581.8299999963</v>
      </c>
      <c r="L252" s="136">
        <v>3959530.8499999982</v>
      </c>
      <c r="M252" s="136">
        <v>7279543.8299999982</v>
      </c>
      <c r="N252" s="136">
        <v>7667217.3299999954</v>
      </c>
      <c r="O252" s="136">
        <v>7597892.4999999981</v>
      </c>
      <c r="P252" s="136">
        <v>12199817.719999995</v>
      </c>
      <c r="Q252" s="135">
        <f t="shared" si="4"/>
        <v>63942267.979999974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25238265.749999985</v>
      </c>
      <c r="V252" s="97"/>
    </row>
    <row r="253" spans="2:22" x14ac:dyDescent="0.2">
      <c r="B253" s="95"/>
      <c r="C253" s="98" t="s">
        <v>119</v>
      </c>
      <c r="D253" s="99" t="s">
        <v>120</v>
      </c>
      <c r="E253" s="100">
        <v>3826307.8600000017</v>
      </c>
      <c r="F253" s="100">
        <v>2379565.7100000028</v>
      </c>
      <c r="G253" s="100">
        <v>4705605.0499999877</v>
      </c>
      <c r="H253" s="100">
        <v>3597541.2699999972</v>
      </c>
      <c r="I253" s="100">
        <v>2612342.3600000022</v>
      </c>
      <c r="J253" s="100">
        <v>3970321.6699999981</v>
      </c>
      <c r="K253" s="100">
        <v>4146581.8299999963</v>
      </c>
      <c r="L253" s="100">
        <v>3959530.8499999982</v>
      </c>
      <c r="M253" s="100">
        <v>7279543.8299999982</v>
      </c>
      <c r="N253" s="100">
        <v>7667217.3299999954</v>
      </c>
      <c r="O253" s="100">
        <v>7597892.4999999981</v>
      </c>
      <c r="P253" s="100">
        <v>12199817.719999995</v>
      </c>
      <c r="Q253" s="135">
        <f t="shared" si="4"/>
        <v>63942267.979999974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25238265.749999985</v>
      </c>
      <c r="V253" s="97"/>
    </row>
    <row r="254" spans="2:22" x14ac:dyDescent="0.2">
      <c r="B254" s="95"/>
      <c r="C254" s="98" t="s">
        <v>121</v>
      </c>
      <c r="D254" s="99" t="s">
        <v>122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35">
        <f t="shared" si="4"/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123</v>
      </c>
      <c r="D255" s="134" t="s">
        <v>124</v>
      </c>
      <c r="E255" s="136">
        <v>3740232.4499999983</v>
      </c>
      <c r="F255" s="136">
        <v>1277869.21</v>
      </c>
      <c r="G255" s="136">
        <v>1706954.370000001</v>
      </c>
      <c r="H255" s="136">
        <v>3320194.8099999982</v>
      </c>
      <c r="I255" s="136">
        <v>1428004.8199999998</v>
      </c>
      <c r="J255" s="136">
        <v>2494429.0900000008</v>
      </c>
      <c r="K255" s="136">
        <v>5243855.5199999996</v>
      </c>
      <c r="L255" s="136">
        <v>3393330.3299999991</v>
      </c>
      <c r="M255" s="136">
        <v>1853507.5400000014</v>
      </c>
      <c r="N255" s="136">
        <v>4645510.2400000012</v>
      </c>
      <c r="O255" s="136">
        <v>5023552.3700000029</v>
      </c>
      <c r="P255" s="136">
        <v>10624208.840000004</v>
      </c>
      <c r="Q255" s="135">
        <f t="shared" si="4"/>
        <v>44751649.590000011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19211540.27</v>
      </c>
      <c r="V255" s="97"/>
    </row>
    <row r="256" spans="2:22" x14ac:dyDescent="0.2">
      <c r="B256" s="95"/>
      <c r="C256" s="98" t="s">
        <v>125</v>
      </c>
      <c r="D256" s="99" t="s">
        <v>126</v>
      </c>
      <c r="E256" s="100">
        <v>3562648.4299999983</v>
      </c>
      <c r="F256" s="100">
        <v>1213866.2899999998</v>
      </c>
      <c r="G256" s="100">
        <v>1619105.2400000012</v>
      </c>
      <c r="H256" s="100">
        <v>3186122.5099999979</v>
      </c>
      <c r="I256" s="100">
        <v>1325172.02</v>
      </c>
      <c r="J256" s="100">
        <v>2367310.3600000008</v>
      </c>
      <c r="K256" s="100">
        <v>5118007.47</v>
      </c>
      <c r="L256" s="100">
        <v>3291454.9299999988</v>
      </c>
      <c r="M256" s="100">
        <v>1745197.4900000014</v>
      </c>
      <c r="N256" s="100">
        <v>4351920.830000001</v>
      </c>
      <c r="O256" s="100">
        <v>4791978.0100000035</v>
      </c>
      <c r="P256" s="100">
        <v>10050296.250000004</v>
      </c>
      <c r="Q256" s="135">
        <f t="shared" si="4"/>
        <v>42623079.830000013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18392232.319999997</v>
      </c>
      <c r="V256" s="97"/>
    </row>
    <row r="257" spans="2:22" x14ac:dyDescent="0.2">
      <c r="B257" s="95"/>
      <c r="C257" s="98" t="s">
        <v>127</v>
      </c>
      <c r="D257" s="99" t="s">
        <v>128</v>
      </c>
      <c r="E257" s="100">
        <v>28686.98</v>
      </c>
      <c r="F257" s="100">
        <v>18770.560000000001</v>
      </c>
      <c r="G257" s="100">
        <v>22671.179999999993</v>
      </c>
      <c r="H257" s="100">
        <v>27366.450000000004</v>
      </c>
      <c r="I257" s="100">
        <v>28739.43</v>
      </c>
      <c r="J257" s="100">
        <v>26120.919999999995</v>
      </c>
      <c r="K257" s="100">
        <v>22707.449999999993</v>
      </c>
      <c r="L257" s="100">
        <v>21914.910000000007</v>
      </c>
      <c r="M257" s="100">
        <v>29891.26</v>
      </c>
      <c r="N257" s="100">
        <v>31706.61</v>
      </c>
      <c r="O257" s="100">
        <v>29476.18</v>
      </c>
      <c r="P257" s="100">
        <v>55275.390000000007</v>
      </c>
      <c r="Q257" s="135">
        <f t="shared" si="4"/>
        <v>343327.32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175062.96999999997</v>
      </c>
      <c r="V257" s="97"/>
    </row>
    <row r="258" spans="2:22" x14ac:dyDescent="0.2">
      <c r="B258" s="95"/>
      <c r="C258" s="98" t="s">
        <v>129</v>
      </c>
      <c r="D258" s="99" t="s">
        <v>130</v>
      </c>
      <c r="E258" s="100">
        <v>148897.03999999998</v>
      </c>
      <c r="F258" s="100">
        <v>45232.36</v>
      </c>
      <c r="G258" s="100">
        <v>65177.950000000004</v>
      </c>
      <c r="H258" s="100">
        <v>106705.84999999999</v>
      </c>
      <c r="I258" s="100">
        <v>74093.37</v>
      </c>
      <c r="J258" s="100">
        <v>100997.81000000001</v>
      </c>
      <c r="K258" s="100">
        <v>103140.59999999999</v>
      </c>
      <c r="L258" s="100">
        <v>79960.49000000002</v>
      </c>
      <c r="M258" s="100">
        <v>78418.789999999964</v>
      </c>
      <c r="N258" s="100">
        <v>261882.8</v>
      </c>
      <c r="O258" s="100">
        <v>202098.18000000002</v>
      </c>
      <c r="P258" s="100">
        <v>518637.19999999995</v>
      </c>
      <c r="Q258" s="135">
        <f t="shared" si="4"/>
        <v>1785242.4399999997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644244.98</v>
      </c>
      <c r="V258" s="97"/>
    </row>
    <row r="259" spans="2:22" x14ac:dyDescent="0.2">
      <c r="B259" s="95"/>
      <c r="C259" s="133" t="s">
        <v>131</v>
      </c>
      <c r="D259" s="134" t="s">
        <v>132</v>
      </c>
      <c r="E259" s="136">
        <v>50934.770000000019</v>
      </c>
      <c r="F259" s="136">
        <v>34344.969999999987</v>
      </c>
      <c r="G259" s="136">
        <v>40235.849999999984</v>
      </c>
      <c r="H259" s="136">
        <v>46678.42</v>
      </c>
      <c r="I259" s="136">
        <v>40908.819999999985</v>
      </c>
      <c r="J259" s="136">
        <v>47555.929999999993</v>
      </c>
      <c r="K259" s="136">
        <v>44661.12000000001</v>
      </c>
      <c r="L259" s="136">
        <v>38479.06</v>
      </c>
      <c r="M259" s="136">
        <v>44502.239999999998</v>
      </c>
      <c r="N259" s="136">
        <v>47573.419999999969</v>
      </c>
      <c r="O259" s="136">
        <v>45880.469999999994</v>
      </c>
      <c r="P259" s="136">
        <v>97762.98</v>
      </c>
      <c r="Q259" s="135">
        <f t="shared" si="4"/>
        <v>579518.04999999993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305319.88</v>
      </c>
      <c r="V259" s="97"/>
    </row>
    <row r="260" spans="2:22" x14ac:dyDescent="0.2">
      <c r="B260" s="95"/>
      <c r="C260" s="98" t="s">
        <v>133</v>
      </c>
      <c r="D260" s="99" t="s">
        <v>134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35">
        <f t="shared" si="4"/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135</v>
      </c>
      <c r="D261" s="99" t="s">
        <v>136</v>
      </c>
      <c r="E261" s="100">
        <v>50934.770000000019</v>
      </c>
      <c r="F261" s="100">
        <v>34344.969999999987</v>
      </c>
      <c r="G261" s="100">
        <v>40235.849999999984</v>
      </c>
      <c r="H261" s="100">
        <v>46678.42</v>
      </c>
      <c r="I261" s="100">
        <v>40908.819999999985</v>
      </c>
      <c r="J261" s="100">
        <v>47555.929999999993</v>
      </c>
      <c r="K261" s="100">
        <v>44661.12000000001</v>
      </c>
      <c r="L261" s="100">
        <v>38479.06</v>
      </c>
      <c r="M261" s="100">
        <v>44502.239999999998</v>
      </c>
      <c r="N261" s="100">
        <v>47573.419999999969</v>
      </c>
      <c r="O261" s="100">
        <v>45880.469999999994</v>
      </c>
      <c r="P261" s="100">
        <v>97762.98</v>
      </c>
      <c r="Q261" s="135">
        <f t="shared" si="4"/>
        <v>579518.04999999993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305319.88</v>
      </c>
      <c r="V261" s="97"/>
    </row>
    <row r="262" spans="2:22" x14ac:dyDescent="0.2">
      <c r="B262" s="95"/>
      <c r="C262" s="98" t="s">
        <v>137</v>
      </c>
      <c r="D262" s="99" t="s">
        <v>138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35">
        <f t="shared" si="4"/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139</v>
      </c>
      <c r="D263" s="99" t="s">
        <v>140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35">
        <f t="shared" si="4"/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141</v>
      </c>
      <c r="D264" s="99" t="s">
        <v>142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35">
        <f t="shared" si="4"/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143</v>
      </c>
      <c r="D265" s="99" t="s">
        <v>144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35">
        <f t="shared" si="4"/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145</v>
      </c>
      <c r="D266" s="134" t="s">
        <v>146</v>
      </c>
      <c r="E266" s="136">
        <v>355173.89000000007</v>
      </c>
      <c r="F266" s="136">
        <v>133622.25000000003</v>
      </c>
      <c r="G266" s="136">
        <v>249816.83999999997</v>
      </c>
      <c r="H266" s="136">
        <v>417561.57</v>
      </c>
      <c r="I266" s="136">
        <v>333476.29000000004</v>
      </c>
      <c r="J266" s="136">
        <v>314563.37000000011</v>
      </c>
      <c r="K266" s="136">
        <v>239415.99999999994</v>
      </c>
      <c r="L266" s="136">
        <v>222360.74000000002</v>
      </c>
      <c r="M266" s="136">
        <v>468454.23000000004</v>
      </c>
      <c r="N266" s="136">
        <v>394961.09999999992</v>
      </c>
      <c r="O266" s="136">
        <v>339222.81000000006</v>
      </c>
      <c r="P266" s="136">
        <v>977757.69999999984</v>
      </c>
      <c r="Q266" s="135">
        <f t="shared" si="4"/>
        <v>4446386.79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2043630.2100000002</v>
      </c>
      <c r="V266" s="97"/>
    </row>
    <row r="267" spans="2:22" x14ac:dyDescent="0.2">
      <c r="B267" s="95"/>
      <c r="C267" s="98" t="s">
        <v>147</v>
      </c>
      <c r="D267" s="99" t="s">
        <v>148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35">
        <f t="shared" si="4"/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149</v>
      </c>
      <c r="D268" s="99" t="s">
        <v>150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35">
        <f t="shared" ref="Q268:Q299" si="5">SUM(E268:P268)</f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151</v>
      </c>
      <c r="D269" s="99" t="s">
        <v>152</v>
      </c>
      <c r="E269" s="100">
        <v>355173.89000000007</v>
      </c>
      <c r="F269" s="100">
        <v>133622.25000000003</v>
      </c>
      <c r="G269" s="100">
        <v>249816.83999999997</v>
      </c>
      <c r="H269" s="100">
        <v>417561.57</v>
      </c>
      <c r="I269" s="100">
        <v>333476.29000000004</v>
      </c>
      <c r="J269" s="100">
        <v>314563.37000000011</v>
      </c>
      <c r="K269" s="100">
        <v>239415.99999999994</v>
      </c>
      <c r="L269" s="100">
        <v>222360.74000000002</v>
      </c>
      <c r="M269" s="100">
        <v>468454.23000000004</v>
      </c>
      <c r="N269" s="100">
        <v>394961.09999999992</v>
      </c>
      <c r="O269" s="100">
        <v>339222.81000000006</v>
      </c>
      <c r="P269" s="100">
        <v>977757.69999999984</v>
      </c>
      <c r="Q269" s="135">
        <f t="shared" si="5"/>
        <v>4446386.79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2043630.2100000002</v>
      </c>
      <c r="V269" s="97"/>
    </row>
    <row r="270" spans="2:22" x14ac:dyDescent="0.2">
      <c r="B270" s="95"/>
      <c r="C270" s="133" t="s">
        <v>153</v>
      </c>
      <c r="D270" s="134" t="s">
        <v>154</v>
      </c>
      <c r="E270" s="136">
        <v>20937776.54999999</v>
      </c>
      <c r="F270" s="136">
        <v>18547576.000000004</v>
      </c>
      <c r="G270" s="136">
        <v>20050911.330000006</v>
      </c>
      <c r="H270" s="136">
        <v>19668915.870000005</v>
      </c>
      <c r="I270" s="136">
        <v>19111249.000000004</v>
      </c>
      <c r="J270" s="136">
        <v>19638462.340000007</v>
      </c>
      <c r="K270" s="136">
        <v>19593390.240000006</v>
      </c>
      <c r="L270" s="136">
        <v>19330461.610000003</v>
      </c>
      <c r="M270" s="136">
        <v>18849369.930000003</v>
      </c>
      <c r="N270" s="136">
        <v>21368829.190000005</v>
      </c>
      <c r="O270" s="136">
        <v>20503383.240000002</v>
      </c>
      <c r="P270" s="136">
        <v>26684774.43999996</v>
      </c>
      <c r="Q270" s="135">
        <f t="shared" si="5"/>
        <v>244285099.74000001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137548281.33000001</v>
      </c>
      <c r="V270" s="97"/>
    </row>
    <row r="271" spans="2:22" x14ac:dyDescent="0.2">
      <c r="B271" s="95"/>
      <c r="C271" s="98" t="s">
        <v>155</v>
      </c>
      <c r="D271" s="99" t="s">
        <v>156</v>
      </c>
      <c r="E271" s="100">
        <v>17855260.769999988</v>
      </c>
      <c r="F271" s="100">
        <v>17376250.680000003</v>
      </c>
      <c r="G271" s="100">
        <v>17137900.760000005</v>
      </c>
      <c r="H271" s="100">
        <v>17130329.060000006</v>
      </c>
      <c r="I271" s="100">
        <v>17110850.220000006</v>
      </c>
      <c r="J271" s="100">
        <v>17146855.060000006</v>
      </c>
      <c r="K271" s="100">
        <v>17124778.430000003</v>
      </c>
      <c r="L271" s="100">
        <v>17110193.290000003</v>
      </c>
      <c r="M271" s="100">
        <v>17100353.690000005</v>
      </c>
      <c r="N271" s="100">
        <v>17025203.010000005</v>
      </c>
      <c r="O271" s="100">
        <v>16848545.180000003</v>
      </c>
      <c r="P271" s="100">
        <v>17063209.969999962</v>
      </c>
      <c r="Q271" s="135">
        <f t="shared" si="5"/>
        <v>206029730.12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120882224.98000002</v>
      </c>
      <c r="V271" s="97"/>
    </row>
    <row r="272" spans="2:22" x14ac:dyDescent="0.2">
      <c r="B272" s="95"/>
      <c r="C272" s="98" t="s">
        <v>157</v>
      </c>
      <c r="D272" s="99" t="s">
        <v>158</v>
      </c>
      <c r="E272" s="100">
        <v>185096.57999999996</v>
      </c>
      <c r="F272" s="100">
        <v>283624.5900000002</v>
      </c>
      <c r="G272" s="100">
        <v>275404.97000000003</v>
      </c>
      <c r="H272" s="100">
        <v>300765.52</v>
      </c>
      <c r="I272" s="100">
        <v>254203.51999999996</v>
      </c>
      <c r="J272" s="100">
        <v>377231.75999999995</v>
      </c>
      <c r="K272" s="100">
        <v>281879.59000000003</v>
      </c>
      <c r="L272" s="100">
        <v>289928.36</v>
      </c>
      <c r="M272" s="100">
        <v>291059.13</v>
      </c>
      <c r="N272" s="100">
        <v>254075.74999999994</v>
      </c>
      <c r="O272" s="100">
        <v>276025.98000000004</v>
      </c>
      <c r="P272" s="100">
        <v>449230.24999999994</v>
      </c>
      <c r="Q272" s="135">
        <f t="shared" si="5"/>
        <v>3518526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1958206.5300000003</v>
      </c>
      <c r="V272" s="97"/>
    </row>
    <row r="273" spans="2:22" x14ac:dyDescent="0.2">
      <c r="B273" s="95"/>
      <c r="C273" s="98" t="s">
        <v>159</v>
      </c>
      <c r="D273" s="99" t="s">
        <v>34</v>
      </c>
      <c r="E273" s="100">
        <v>2384198.9000000008</v>
      </c>
      <c r="F273" s="100">
        <v>766573.59000000008</v>
      </c>
      <c r="G273" s="100">
        <v>2481162.46</v>
      </c>
      <c r="H273" s="100">
        <v>1900201.66</v>
      </c>
      <c r="I273" s="100">
        <v>1583217.18</v>
      </c>
      <c r="J273" s="100">
        <v>1919821.6100000008</v>
      </c>
      <c r="K273" s="100">
        <v>1845594.9200000016</v>
      </c>
      <c r="L273" s="100">
        <v>1669146.8600000008</v>
      </c>
      <c r="M273" s="100">
        <v>1261303.2700000009</v>
      </c>
      <c r="N273" s="100">
        <v>3054760.1599999992</v>
      </c>
      <c r="O273" s="100">
        <v>2603066.3599999989</v>
      </c>
      <c r="P273" s="100">
        <v>7141340.1499999976</v>
      </c>
      <c r="Q273" s="135">
        <f t="shared" si="5"/>
        <v>28610387.120000005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12880770.320000004</v>
      </c>
      <c r="V273" s="97"/>
    </row>
    <row r="274" spans="2:22" x14ac:dyDescent="0.2">
      <c r="B274" s="95"/>
      <c r="C274" s="98" t="s">
        <v>160</v>
      </c>
      <c r="D274" s="99" t="s">
        <v>35</v>
      </c>
      <c r="E274" s="100">
        <v>513220.3</v>
      </c>
      <c r="F274" s="100">
        <v>121127.14</v>
      </c>
      <c r="G274" s="100">
        <v>156443.14000000001</v>
      </c>
      <c r="H274" s="100">
        <v>337619.63</v>
      </c>
      <c r="I274" s="100">
        <v>162978.07999999999</v>
      </c>
      <c r="J274" s="100">
        <v>194553.90999999997</v>
      </c>
      <c r="K274" s="100">
        <v>341137.3</v>
      </c>
      <c r="L274" s="100">
        <v>261193.10000000003</v>
      </c>
      <c r="M274" s="100">
        <v>196653.84</v>
      </c>
      <c r="N274" s="100">
        <v>1034790.27</v>
      </c>
      <c r="O274" s="100">
        <v>775745.72</v>
      </c>
      <c r="P274" s="100">
        <v>2030994.07</v>
      </c>
      <c r="Q274" s="135">
        <f t="shared" si="5"/>
        <v>6126456.5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1827079.5</v>
      </c>
      <c r="V274" s="97"/>
    </row>
    <row r="275" spans="2:22" x14ac:dyDescent="0.2">
      <c r="B275" s="95"/>
      <c r="C275" s="98" t="s">
        <v>161</v>
      </c>
      <c r="D275" s="99" t="s">
        <v>162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35">
        <f t="shared" si="5"/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163</v>
      </c>
      <c r="D276" s="134" t="s">
        <v>164</v>
      </c>
      <c r="E276" s="136">
        <v>1798333.37</v>
      </c>
      <c r="F276" s="136">
        <v>1798333.33</v>
      </c>
      <c r="G276" s="136">
        <v>1798333.33</v>
      </c>
      <c r="H276" s="136">
        <v>1798333.33</v>
      </c>
      <c r="I276" s="136">
        <v>1798333.33</v>
      </c>
      <c r="J276" s="136">
        <v>1798333.33</v>
      </c>
      <c r="K276" s="136">
        <v>1798333.33</v>
      </c>
      <c r="L276" s="136">
        <v>1798333.33</v>
      </c>
      <c r="M276" s="136">
        <v>1798333.33</v>
      </c>
      <c r="N276" s="136">
        <v>1798333.33</v>
      </c>
      <c r="O276" s="136">
        <v>1798333.33</v>
      </c>
      <c r="P276" s="136">
        <v>1798333.33</v>
      </c>
      <c r="Q276" s="135">
        <f t="shared" si="5"/>
        <v>21580000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12588333.350000001</v>
      </c>
      <c r="V276" s="97"/>
    </row>
    <row r="277" spans="2:22" x14ac:dyDescent="0.2">
      <c r="B277" s="95"/>
      <c r="C277" s="98" t="s">
        <v>165</v>
      </c>
      <c r="D277" s="99" t="s">
        <v>164</v>
      </c>
      <c r="E277" s="100">
        <v>1798333.37</v>
      </c>
      <c r="F277" s="100">
        <v>1798333.33</v>
      </c>
      <c r="G277" s="100">
        <v>1798333.33</v>
      </c>
      <c r="H277" s="100">
        <v>1798333.33</v>
      </c>
      <c r="I277" s="100">
        <v>1798333.33</v>
      </c>
      <c r="J277" s="100">
        <v>1798333.33</v>
      </c>
      <c r="K277" s="100">
        <v>1798333.33</v>
      </c>
      <c r="L277" s="100">
        <v>1798333.33</v>
      </c>
      <c r="M277" s="100">
        <v>1798333.33</v>
      </c>
      <c r="N277" s="100">
        <v>1798333.33</v>
      </c>
      <c r="O277" s="100">
        <v>1798333.33</v>
      </c>
      <c r="P277" s="100">
        <v>1798333.33</v>
      </c>
      <c r="Q277" s="135">
        <f t="shared" si="5"/>
        <v>21580000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12588333.350000001</v>
      </c>
      <c r="V277" s="97"/>
    </row>
    <row r="278" spans="2:22" x14ac:dyDescent="0.2">
      <c r="B278" s="95"/>
      <c r="C278" s="133" t="s">
        <v>166</v>
      </c>
      <c r="D278" s="134" t="s">
        <v>167</v>
      </c>
      <c r="E278" s="136">
        <v>3037886.6000000015</v>
      </c>
      <c r="F278" s="136">
        <v>2770253.5300000017</v>
      </c>
      <c r="G278" s="136">
        <v>2845740.5900000017</v>
      </c>
      <c r="H278" s="136">
        <v>2857295.0000000019</v>
      </c>
      <c r="I278" s="136">
        <v>2806907.5500000017</v>
      </c>
      <c r="J278" s="136">
        <v>2931370.7600000016</v>
      </c>
      <c r="K278" s="136">
        <v>2881634.1400000015</v>
      </c>
      <c r="L278" s="136">
        <v>2846575.5500000017</v>
      </c>
      <c r="M278" s="136">
        <v>2862190.3400000017</v>
      </c>
      <c r="N278" s="136">
        <v>2906679.2600000016</v>
      </c>
      <c r="O278" s="136">
        <v>2791188.8200000017</v>
      </c>
      <c r="P278" s="136">
        <v>3253149.0900000026</v>
      </c>
      <c r="Q278" s="135">
        <f t="shared" si="5"/>
        <v>34790871.230000012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20131088.170000009</v>
      </c>
      <c r="V278" s="97"/>
    </row>
    <row r="279" spans="2:22" x14ac:dyDescent="0.2">
      <c r="B279" s="95"/>
      <c r="C279" s="98" t="s">
        <v>168</v>
      </c>
      <c r="D279" s="99" t="s">
        <v>169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35">
        <f t="shared" si="5"/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170</v>
      </c>
      <c r="D280" s="99" t="s">
        <v>171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35">
        <f t="shared" si="5"/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172</v>
      </c>
      <c r="D281" s="99" t="s">
        <v>173</v>
      </c>
      <c r="E281" s="100">
        <v>1969436.4500000018</v>
      </c>
      <c r="F281" s="100">
        <v>1833525.4600000016</v>
      </c>
      <c r="G281" s="100">
        <v>1920754.7500000016</v>
      </c>
      <c r="H281" s="100">
        <v>1930997.0400000017</v>
      </c>
      <c r="I281" s="100">
        <v>1881582.1800000016</v>
      </c>
      <c r="J281" s="100">
        <v>2003109.9500000016</v>
      </c>
      <c r="K281" s="100">
        <v>1973642.7900000017</v>
      </c>
      <c r="L281" s="100">
        <v>1945841.7200000016</v>
      </c>
      <c r="M281" s="100">
        <v>1959522.5400000017</v>
      </c>
      <c r="N281" s="100">
        <v>2002831.9000000018</v>
      </c>
      <c r="O281" s="100">
        <v>1888955.2500000016</v>
      </c>
      <c r="P281" s="100">
        <v>2335131.3800000027</v>
      </c>
      <c r="Q281" s="135">
        <f t="shared" si="5"/>
        <v>23645331.410000019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13513048.62000001</v>
      </c>
      <c r="V281" s="97"/>
    </row>
    <row r="282" spans="2:22" x14ac:dyDescent="0.2">
      <c r="B282" s="95"/>
      <c r="C282" s="98" t="s">
        <v>174</v>
      </c>
      <c r="D282" s="99" t="s">
        <v>175</v>
      </c>
      <c r="E282" s="100">
        <v>1068450.1499999997</v>
      </c>
      <c r="F282" s="100">
        <v>936728.07000000007</v>
      </c>
      <c r="G282" s="100">
        <v>924985.84</v>
      </c>
      <c r="H282" s="100">
        <v>926297.96</v>
      </c>
      <c r="I282" s="100">
        <v>925325.37</v>
      </c>
      <c r="J282" s="100">
        <v>928260.81</v>
      </c>
      <c r="K282" s="100">
        <v>907991.35000000009</v>
      </c>
      <c r="L282" s="100">
        <v>900733.83000000007</v>
      </c>
      <c r="M282" s="100">
        <v>902667.8</v>
      </c>
      <c r="N282" s="100">
        <v>903847.3600000001</v>
      </c>
      <c r="O282" s="100">
        <v>902233.57000000007</v>
      </c>
      <c r="P282" s="100">
        <v>918017.70999999985</v>
      </c>
      <c r="Q282" s="135">
        <f t="shared" si="5"/>
        <v>11145539.819999998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6618039.5499999989</v>
      </c>
      <c r="V282" s="97"/>
    </row>
    <row r="283" spans="2:22" x14ac:dyDescent="0.2">
      <c r="B283" s="95"/>
      <c r="C283" s="133" t="s">
        <v>176</v>
      </c>
      <c r="D283" s="134" t="s">
        <v>177</v>
      </c>
      <c r="E283" s="136">
        <v>649489.29999999993</v>
      </c>
      <c r="F283" s="136">
        <v>604636.79</v>
      </c>
      <c r="G283" s="136">
        <v>716903.84</v>
      </c>
      <c r="H283" s="136">
        <v>659415.87999999989</v>
      </c>
      <c r="I283" s="136">
        <v>630244.61999999988</v>
      </c>
      <c r="J283" s="136">
        <v>668778.53</v>
      </c>
      <c r="K283" s="136">
        <v>643214.84</v>
      </c>
      <c r="L283" s="136">
        <v>619417.16</v>
      </c>
      <c r="M283" s="136">
        <v>658604.6100000001</v>
      </c>
      <c r="N283" s="136">
        <v>635906.68999999994</v>
      </c>
      <c r="O283" s="136">
        <v>644921.51000000013</v>
      </c>
      <c r="P283" s="136">
        <v>731643.36</v>
      </c>
      <c r="Q283" s="135">
        <f t="shared" si="5"/>
        <v>7863177.1299999999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4572683.8</v>
      </c>
      <c r="V283" s="97"/>
    </row>
    <row r="284" spans="2:22" ht="25.5" x14ac:dyDescent="0.2">
      <c r="B284" s="95"/>
      <c r="C284" s="98" t="s">
        <v>178</v>
      </c>
      <c r="D284" s="99" t="s">
        <v>179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35">
        <f t="shared" si="5"/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180</v>
      </c>
      <c r="D285" s="99" t="s">
        <v>181</v>
      </c>
      <c r="E285" s="100">
        <v>608077.19999999995</v>
      </c>
      <c r="F285" s="100">
        <v>564035.57000000007</v>
      </c>
      <c r="G285" s="100">
        <v>620333.84</v>
      </c>
      <c r="H285" s="100">
        <v>617911.77999999991</v>
      </c>
      <c r="I285" s="100">
        <v>581013.17999999993</v>
      </c>
      <c r="J285" s="100">
        <v>616485.4</v>
      </c>
      <c r="K285" s="100">
        <v>573581.88</v>
      </c>
      <c r="L285" s="100">
        <v>579390.54</v>
      </c>
      <c r="M285" s="100">
        <v>609972.18000000005</v>
      </c>
      <c r="N285" s="100">
        <v>581392.0199999999</v>
      </c>
      <c r="O285" s="100">
        <v>594003.97000000009</v>
      </c>
      <c r="P285" s="100">
        <v>679306.65</v>
      </c>
      <c r="Q285" s="135">
        <f t="shared" si="5"/>
        <v>7225504.2099999981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4181438.8499999992</v>
      </c>
      <c r="V285" s="97"/>
    </row>
    <row r="286" spans="2:22" x14ac:dyDescent="0.2">
      <c r="B286" s="95"/>
      <c r="C286" s="98" t="s">
        <v>182</v>
      </c>
      <c r="D286" s="99" t="s">
        <v>132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35">
        <f t="shared" si="5"/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183</v>
      </c>
      <c r="D287" s="99" t="s">
        <v>184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35">
        <f t="shared" si="5"/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185</v>
      </c>
      <c r="D288" s="99" t="s">
        <v>186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35">
        <f t="shared" si="5"/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187</v>
      </c>
      <c r="D289" s="99" t="s">
        <v>188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35">
        <f t="shared" si="5"/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189</v>
      </c>
      <c r="D290" s="99" t="s">
        <v>190</v>
      </c>
      <c r="E290" s="100">
        <v>41412.100000000006</v>
      </c>
      <c r="F290" s="100">
        <v>40601.22</v>
      </c>
      <c r="G290" s="100">
        <v>96570.000000000015</v>
      </c>
      <c r="H290" s="100">
        <v>41504.1</v>
      </c>
      <c r="I290" s="100">
        <v>49231.439999999995</v>
      </c>
      <c r="J290" s="100">
        <v>52293.13</v>
      </c>
      <c r="K290" s="100">
        <v>69632.959999999992</v>
      </c>
      <c r="L290" s="100">
        <v>40026.619999999995</v>
      </c>
      <c r="M290" s="100">
        <v>48632.429999999993</v>
      </c>
      <c r="N290" s="100">
        <v>54514.670000000006</v>
      </c>
      <c r="O290" s="100">
        <v>50917.54</v>
      </c>
      <c r="P290" s="100">
        <v>52336.709999999992</v>
      </c>
      <c r="Q290" s="135">
        <f t="shared" si="5"/>
        <v>637672.91999999993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391244.94999999995</v>
      </c>
      <c r="V290" s="97"/>
    </row>
    <row r="291" spans="2:22" x14ac:dyDescent="0.2">
      <c r="B291" s="95"/>
      <c r="C291" s="133" t="s">
        <v>191</v>
      </c>
      <c r="D291" s="134" t="s">
        <v>192</v>
      </c>
      <c r="E291" s="136">
        <v>877380.21999999927</v>
      </c>
      <c r="F291" s="136">
        <v>308340.42000000004</v>
      </c>
      <c r="G291" s="136">
        <v>451582.98000000016</v>
      </c>
      <c r="H291" s="136">
        <v>1105155.6000000006</v>
      </c>
      <c r="I291" s="136">
        <v>264372.59999999986</v>
      </c>
      <c r="J291" s="136">
        <v>879637.79999999993</v>
      </c>
      <c r="K291" s="136">
        <v>2392172.0999999982</v>
      </c>
      <c r="L291" s="136">
        <v>558130.67000000027</v>
      </c>
      <c r="M291" s="136">
        <v>327977.00999999989</v>
      </c>
      <c r="N291" s="136">
        <v>448830.86000000022</v>
      </c>
      <c r="O291" s="136">
        <v>1091495.7600000002</v>
      </c>
      <c r="P291" s="136">
        <v>1738044.95</v>
      </c>
      <c r="Q291" s="135">
        <f t="shared" si="5"/>
        <v>10443120.969999997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6278641.7199999969</v>
      </c>
      <c r="V291" s="97"/>
    </row>
    <row r="292" spans="2:22" x14ac:dyDescent="0.2">
      <c r="B292" s="95"/>
      <c r="C292" s="98" t="s">
        <v>193</v>
      </c>
      <c r="D292" s="99" t="s">
        <v>192</v>
      </c>
      <c r="E292" s="100">
        <v>877380.21999999927</v>
      </c>
      <c r="F292" s="100">
        <v>308340.42000000004</v>
      </c>
      <c r="G292" s="100">
        <v>451582.98000000016</v>
      </c>
      <c r="H292" s="100">
        <v>1105155.6000000006</v>
      </c>
      <c r="I292" s="100">
        <v>264372.59999999986</v>
      </c>
      <c r="J292" s="100">
        <v>879637.79999999993</v>
      </c>
      <c r="K292" s="100">
        <v>2392172.0999999982</v>
      </c>
      <c r="L292" s="100">
        <v>558130.67000000027</v>
      </c>
      <c r="M292" s="100">
        <v>327977.00999999989</v>
      </c>
      <c r="N292" s="100">
        <v>448830.86000000022</v>
      </c>
      <c r="O292" s="100">
        <v>1091495.7600000002</v>
      </c>
      <c r="P292" s="100">
        <v>1738044.95</v>
      </c>
      <c r="Q292" s="135">
        <f t="shared" si="5"/>
        <v>10443120.969999997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6278641.7199999969</v>
      </c>
      <c r="V292" s="97"/>
    </row>
    <row r="293" spans="2:22" x14ac:dyDescent="0.2">
      <c r="B293" s="95"/>
      <c r="C293" s="131" t="s">
        <v>194</v>
      </c>
      <c r="D293" s="132" t="s">
        <v>195</v>
      </c>
      <c r="E293" s="135">
        <v>2278035.5100000016</v>
      </c>
      <c r="F293" s="135">
        <v>1511388.7500000007</v>
      </c>
      <c r="G293" s="135">
        <v>1307184.9399999992</v>
      </c>
      <c r="H293" s="135">
        <v>1262675.3399999992</v>
      </c>
      <c r="I293" s="135">
        <v>1221989.7099999995</v>
      </c>
      <c r="J293" s="135">
        <v>1165692.8199999996</v>
      </c>
      <c r="K293" s="135">
        <v>1205950.2999999996</v>
      </c>
      <c r="L293" s="135">
        <v>1131046.0199999998</v>
      </c>
      <c r="M293" s="135">
        <v>1172766.5899999994</v>
      </c>
      <c r="N293" s="135">
        <v>1216669.7099999997</v>
      </c>
      <c r="O293" s="135">
        <v>1124394.4099999997</v>
      </c>
      <c r="P293" s="135">
        <v>1593889.4599999997</v>
      </c>
      <c r="Q293" s="135">
        <f t="shared" si="5"/>
        <v>16191683.559999997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9952917.3699999992</v>
      </c>
      <c r="V293" s="97"/>
    </row>
    <row r="294" spans="2:22" x14ac:dyDescent="0.2">
      <c r="B294" s="95"/>
      <c r="C294" s="133" t="s">
        <v>196</v>
      </c>
      <c r="D294" s="134" t="s">
        <v>197</v>
      </c>
      <c r="E294" s="136">
        <v>0</v>
      </c>
      <c r="F294" s="136">
        <v>0</v>
      </c>
      <c r="G294" s="136">
        <v>0</v>
      </c>
      <c r="H294" s="136">
        <v>0</v>
      </c>
      <c r="I294" s="136">
        <v>0</v>
      </c>
      <c r="J294" s="136">
        <v>0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5">
        <f t="shared" si="5"/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198</v>
      </c>
      <c r="D295" s="99" t="s">
        <v>197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35">
        <f t="shared" si="5"/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199</v>
      </c>
      <c r="D296" s="134" t="s">
        <v>200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5">
        <f t="shared" si="5"/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201</v>
      </c>
      <c r="D297" s="99" t="s">
        <v>200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35">
        <f t="shared" si="5"/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202</v>
      </c>
      <c r="D298" s="134" t="s">
        <v>203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5">
        <f t="shared" si="5"/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204</v>
      </c>
      <c r="D299" s="99" t="s">
        <v>203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35">
        <f t="shared" si="5"/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205</v>
      </c>
      <c r="D300" s="134" t="s">
        <v>206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5">
        <f t="shared" ref="Q300:Q331" si="6">SUM(E300:P300)</f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207</v>
      </c>
      <c r="D301" s="99" t="s">
        <v>206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35">
        <f t="shared" si="6"/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208</v>
      </c>
      <c r="D302" s="134" t="s">
        <v>209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5">
        <f t="shared" si="6"/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210</v>
      </c>
      <c r="D303" s="99" t="s">
        <v>209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35">
        <f t="shared" si="6"/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211</v>
      </c>
      <c r="D304" s="134" t="s">
        <v>212</v>
      </c>
      <c r="E304" s="136">
        <v>2278035.5100000016</v>
      </c>
      <c r="F304" s="136">
        <v>1511388.7500000007</v>
      </c>
      <c r="G304" s="136">
        <v>1307184.9399999992</v>
      </c>
      <c r="H304" s="136">
        <v>1262675.3399999992</v>
      </c>
      <c r="I304" s="136">
        <v>1221989.7099999995</v>
      </c>
      <c r="J304" s="136">
        <v>1165692.8199999996</v>
      </c>
      <c r="K304" s="136">
        <v>1205950.2999999996</v>
      </c>
      <c r="L304" s="136">
        <v>1131046.0199999998</v>
      </c>
      <c r="M304" s="136">
        <v>1172766.5899999994</v>
      </c>
      <c r="N304" s="136">
        <v>1216669.7099999997</v>
      </c>
      <c r="O304" s="136">
        <v>1124394.4099999997</v>
      </c>
      <c r="P304" s="136">
        <v>1593889.4599999997</v>
      </c>
      <c r="Q304" s="135">
        <f t="shared" si="6"/>
        <v>16191683.559999997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9952917.3699999992</v>
      </c>
      <c r="V304" s="97"/>
    </row>
    <row r="305" spans="2:22" x14ac:dyDescent="0.2">
      <c r="B305" s="95"/>
      <c r="C305" s="98" t="s">
        <v>213</v>
      </c>
      <c r="D305" s="99" t="s">
        <v>212</v>
      </c>
      <c r="E305" s="100">
        <v>2278035.5100000016</v>
      </c>
      <c r="F305" s="100">
        <v>1511388.7500000007</v>
      </c>
      <c r="G305" s="100">
        <v>1307184.9399999992</v>
      </c>
      <c r="H305" s="100">
        <v>1262675.3399999992</v>
      </c>
      <c r="I305" s="100">
        <v>1221989.7099999995</v>
      </c>
      <c r="J305" s="100">
        <v>1165692.8199999996</v>
      </c>
      <c r="K305" s="100">
        <v>1205950.2999999996</v>
      </c>
      <c r="L305" s="100">
        <v>1131046.0199999998</v>
      </c>
      <c r="M305" s="100">
        <v>1172766.5899999994</v>
      </c>
      <c r="N305" s="100">
        <v>1216669.7099999997</v>
      </c>
      <c r="O305" s="100">
        <v>1124394.4099999997</v>
      </c>
      <c r="P305" s="100">
        <v>1593889.4599999997</v>
      </c>
      <c r="Q305" s="135">
        <f t="shared" si="6"/>
        <v>16191683.559999997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9952917.3699999992</v>
      </c>
      <c r="V305" s="97"/>
    </row>
    <row r="306" spans="2:22" x14ac:dyDescent="0.2">
      <c r="B306" s="95"/>
      <c r="C306" s="131" t="s">
        <v>214</v>
      </c>
      <c r="D306" s="132" t="s">
        <v>215</v>
      </c>
      <c r="E306" s="135">
        <v>1450588.5299999998</v>
      </c>
      <c r="F306" s="135">
        <v>1319675.1900000004</v>
      </c>
      <c r="G306" s="135">
        <v>1385212.8399999999</v>
      </c>
      <c r="H306" s="135">
        <v>1454402.0700000003</v>
      </c>
      <c r="I306" s="135">
        <v>1327790.5</v>
      </c>
      <c r="J306" s="135">
        <v>1428733.2199999997</v>
      </c>
      <c r="K306" s="135">
        <v>1406174.81</v>
      </c>
      <c r="L306" s="135">
        <v>1350108.9700000002</v>
      </c>
      <c r="M306" s="135">
        <v>1375338.5</v>
      </c>
      <c r="N306" s="135">
        <v>1390437.1099999999</v>
      </c>
      <c r="O306" s="135">
        <v>1390024.25</v>
      </c>
      <c r="P306" s="135">
        <v>1743857.0200000003</v>
      </c>
      <c r="Q306" s="135">
        <f t="shared" si="6"/>
        <v>17022343.010000002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9772577.1600000001</v>
      </c>
      <c r="V306" s="97"/>
    </row>
    <row r="307" spans="2:22" x14ac:dyDescent="0.2">
      <c r="B307" s="95"/>
      <c r="C307" s="133" t="s">
        <v>216</v>
      </c>
      <c r="D307" s="134" t="s">
        <v>217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5">
        <f t="shared" si="6"/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218</v>
      </c>
      <c r="D308" s="99" t="s">
        <v>217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35">
        <f t="shared" si="6"/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219</v>
      </c>
      <c r="D309" s="134" t="s">
        <v>220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5">
        <f t="shared" si="6"/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221</v>
      </c>
      <c r="D310" s="99" t="s">
        <v>220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35">
        <f t="shared" si="6"/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222</v>
      </c>
      <c r="D311" s="134" t="s">
        <v>223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5">
        <f t="shared" si="6"/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224</v>
      </c>
      <c r="D312" s="99" t="s">
        <v>223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35">
        <f t="shared" si="6"/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225</v>
      </c>
      <c r="D313" s="134" t="s">
        <v>226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5">
        <f t="shared" si="6"/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227</v>
      </c>
      <c r="D314" s="99" t="s">
        <v>226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35">
        <f t="shared" si="6"/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228</v>
      </c>
      <c r="D315" s="134" t="s">
        <v>229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5">
        <f t="shared" si="6"/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230</v>
      </c>
      <c r="D316" s="99" t="s">
        <v>229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35">
        <f t="shared" si="6"/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231</v>
      </c>
      <c r="D317" s="134" t="s">
        <v>232</v>
      </c>
      <c r="E317" s="136">
        <v>1450588.5299999998</v>
      </c>
      <c r="F317" s="136">
        <v>1319675.1900000004</v>
      </c>
      <c r="G317" s="136">
        <v>1385212.8399999999</v>
      </c>
      <c r="H317" s="136">
        <v>1454402.0700000003</v>
      </c>
      <c r="I317" s="136">
        <v>1327790.5</v>
      </c>
      <c r="J317" s="136">
        <v>1428733.2199999997</v>
      </c>
      <c r="K317" s="136">
        <v>1406174.81</v>
      </c>
      <c r="L317" s="136">
        <v>1350108.9700000002</v>
      </c>
      <c r="M317" s="136">
        <v>1375338.5</v>
      </c>
      <c r="N317" s="136">
        <v>1390437.1099999999</v>
      </c>
      <c r="O317" s="136">
        <v>1390024.25</v>
      </c>
      <c r="P317" s="136">
        <v>1743857.0200000003</v>
      </c>
      <c r="Q317" s="135">
        <f t="shared" si="6"/>
        <v>17022343.010000002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9772577.1600000001</v>
      </c>
      <c r="V317" s="97"/>
    </row>
    <row r="318" spans="2:22" x14ac:dyDescent="0.2">
      <c r="B318" s="95"/>
      <c r="C318" s="98" t="s">
        <v>233</v>
      </c>
      <c r="D318" s="99" t="s">
        <v>232</v>
      </c>
      <c r="E318" s="100">
        <v>1450588.5299999998</v>
      </c>
      <c r="F318" s="100">
        <v>1319675.1900000004</v>
      </c>
      <c r="G318" s="100">
        <v>1385212.8399999999</v>
      </c>
      <c r="H318" s="100">
        <v>1454402.0700000003</v>
      </c>
      <c r="I318" s="100">
        <v>1327790.5</v>
      </c>
      <c r="J318" s="100">
        <v>1428733.2199999997</v>
      </c>
      <c r="K318" s="100">
        <v>1406174.81</v>
      </c>
      <c r="L318" s="100">
        <v>1350108.9700000002</v>
      </c>
      <c r="M318" s="100">
        <v>1375338.5</v>
      </c>
      <c r="N318" s="100">
        <v>1390437.1099999999</v>
      </c>
      <c r="O318" s="100">
        <v>1390024.25</v>
      </c>
      <c r="P318" s="100">
        <v>1743857.0200000003</v>
      </c>
      <c r="Q318" s="135">
        <f t="shared" si="6"/>
        <v>17022343.010000002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9772577.1600000001</v>
      </c>
      <c r="V318" s="97"/>
    </row>
    <row r="319" spans="2:22" x14ac:dyDescent="0.2">
      <c r="B319" s="95"/>
      <c r="C319" s="131" t="s">
        <v>234</v>
      </c>
      <c r="D319" s="132" t="s">
        <v>33</v>
      </c>
      <c r="E319" s="135">
        <v>45886950.679999985</v>
      </c>
      <c r="F319" s="135">
        <v>43925091.719999969</v>
      </c>
      <c r="G319" s="135">
        <v>45053968.209999993</v>
      </c>
      <c r="H319" s="135">
        <v>42437702.039999992</v>
      </c>
      <c r="I319" s="135">
        <v>44363531.350000009</v>
      </c>
      <c r="J319" s="135">
        <v>43476543.309999995</v>
      </c>
      <c r="K319" s="135">
        <v>37082726.360000007</v>
      </c>
      <c r="L319" s="135">
        <v>41061703.960000001</v>
      </c>
      <c r="M319" s="135">
        <v>42479343.75999999</v>
      </c>
      <c r="N319" s="135">
        <v>42664052.86999999</v>
      </c>
      <c r="O319" s="135">
        <v>41399731.110000007</v>
      </c>
      <c r="P319" s="135">
        <v>51376311.570000008</v>
      </c>
      <c r="Q319" s="135">
        <f t="shared" si="6"/>
        <v>521207656.93999994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302226513.66999996</v>
      </c>
      <c r="V319" s="97"/>
    </row>
    <row r="320" spans="2:22" x14ac:dyDescent="0.2">
      <c r="B320" s="95"/>
      <c r="C320" s="133" t="s">
        <v>235</v>
      </c>
      <c r="D320" s="134" t="s">
        <v>236</v>
      </c>
      <c r="E320" s="136">
        <v>0</v>
      </c>
      <c r="F320" s="136">
        <v>0</v>
      </c>
      <c r="G320" s="136">
        <v>0</v>
      </c>
      <c r="H320" s="136">
        <v>0</v>
      </c>
      <c r="I320" s="136">
        <v>0</v>
      </c>
      <c r="J320" s="136">
        <v>0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5">
        <f t="shared" si="6"/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237</v>
      </c>
      <c r="D321" s="99" t="s">
        <v>238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35">
        <f t="shared" si="6"/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239</v>
      </c>
      <c r="D322" s="99" t="s">
        <v>240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35">
        <f t="shared" si="6"/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241</v>
      </c>
      <c r="D323" s="99" t="s">
        <v>242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35">
        <f t="shared" si="6"/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243</v>
      </c>
      <c r="D324" s="134" t="s">
        <v>244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5">
        <f t="shared" si="6"/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245</v>
      </c>
      <c r="D325" s="99" t="s">
        <v>246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35">
        <f t="shared" si="6"/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247</v>
      </c>
      <c r="D326" s="99" t="s">
        <v>248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35">
        <f t="shared" si="6"/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249</v>
      </c>
      <c r="D327" s="99" t="s">
        <v>250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35">
        <f t="shared" si="6"/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251</v>
      </c>
      <c r="D328" s="99" t="s">
        <v>252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35">
        <f t="shared" si="6"/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253</v>
      </c>
      <c r="D329" s="134" t="s">
        <v>254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5">
        <f t="shared" si="6"/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255</v>
      </c>
      <c r="D330" s="99" t="s">
        <v>256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35">
        <f t="shared" si="6"/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257</v>
      </c>
      <c r="D331" s="99" t="s">
        <v>258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35">
        <f t="shared" si="6"/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259</v>
      </c>
      <c r="D332" s="99" t="s">
        <v>260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35">
        <f t="shared" ref="Q332:Q392" si="7">SUM(E332:P332)</f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261</v>
      </c>
      <c r="D333" s="99" t="s">
        <v>262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35">
        <f t="shared" si="7"/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263</v>
      </c>
      <c r="D334" s="134" t="s">
        <v>264</v>
      </c>
      <c r="E334" s="136">
        <v>42259503.829999991</v>
      </c>
      <c r="F334" s="136">
        <v>40832406.10999997</v>
      </c>
      <c r="G334" s="136">
        <v>41649753.129999995</v>
      </c>
      <c r="H334" s="136">
        <v>39215079.749999993</v>
      </c>
      <c r="I334" s="136">
        <v>41360600.600000009</v>
      </c>
      <c r="J334" s="136">
        <v>39773299.739999995</v>
      </c>
      <c r="K334" s="136">
        <v>33856945.270000003</v>
      </c>
      <c r="L334" s="136">
        <v>38166323.729999997</v>
      </c>
      <c r="M334" s="136">
        <v>39242814.489999987</v>
      </c>
      <c r="N334" s="136">
        <v>39538551.479999989</v>
      </c>
      <c r="O334" s="136">
        <v>38164934.650000006</v>
      </c>
      <c r="P334" s="136">
        <v>46078492.020000003</v>
      </c>
      <c r="Q334" s="135">
        <f t="shared" si="7"/>
        <v>480138704.79999995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278947588.42999995</v>
      </c>
      <c r="V334" s="97"/>
    </row>
    <row r="335" spans="2:22" x14ac:dyDescent="0.2">
      <c r="B335" s="95"/>
      <c r="C335" s="98" t="s">
        <v>265</v>
      </c>
      <c r="D335" s="99" t="s">
        <v>264</v>
      </c>
      <c r="E335" s="100">
        <v>42259503.829999991</v>
      </c>
      <c r="F335" s="100">
        <v>40832406.10999997</v>
      </c>
      <c r="G335" s="100">
        <v>41649753.129999995</v>
      </c>
      <c r="H335" s="100">
        <v>39215079.749999993</v>
      </c>
      <c r="I335" s="100">
        <v>41360600.600000009</v>
      </c>
      <c r="J335" s="100">
        <v>39773299.739999995</v>
      </c>
      <c r="K335" s="100">
        <v>33856945.270000003</v>
      </c>
      <c r="L335" s="100">
        <v>38166323.729999997</v>
      </c>
      <c r="M335" s="100">
        <v>39242814.489999987</v>
      </c>
      <c r="N335" s="100">
        <v>39538551.479999989</v>
      </c>
      <c r="O335" s="100">
        <v>38164934.650000006</v>
      </c>
      <c r="P335" s="100">
        <v>46078492.020000003</v>
      </c>
      <c r="Q335" s="135">
        <f t="shared" si="7"/>
        <v>480138704.79999995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278947588.42999995</v>
      </c>
      <c r="V335" s="97"/>
    </row>
    <row r="336" spans="2:22" x14ac:dyDescent="0.2">
      <c r="B336" s="95"/>
      <c r="C336" s="133" t="s">
        <v>266</v>
      </c>
      <c r="D336" s="134" t="s">
        <v>267</v>
      </c>
      <c r="E336" s="136">
        <v>2133427.5100000007</v>
      </c>
      <c r="F336" s="136">
        <v>1751933.679999999</v>
      </c>
      <c r="G336" s="136">
        <v>1884980.689999999</v>
      </c>
      <c r="H336" s="136">
        <v>1764127.9299999992</v>
      </c>
      <c r="I336" s="136">
        <v>1635653.8699999992</v>
      </c>
      <c r="J336" s="136">
        <v>2073587.9999999991</v>
      </c>
      <c r="K336" s="136">
        <v>1642517.919999999</v>
      </c>
      <c r="L336" s="136">
        <v>1507513.5999999992</v>
      </c>
      <c r="M336" s="136">
        <v>1689294.6299999992</v>
      </c>
      <c r="N336" s="136">
        <v>1684273.5099999988</v>
      </c>
      <c r="O336" s="136">
        <v>1637192.2399999993</v>
      </c>
      <c r="P336" s="136">
        <v>3726214.81</v>
      </c>
      <c r="Q336" s="135">
        <f t="shared" si="7"/>
        <v>23130718.389999989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12886229.599999994</v>
      </c>
      <c r="V336" s="97"/>
    </row>
    <row r="337" spans="2:22" x14ac:dyDescent="0.2">
      <c r="B337" s="95"/>
      <c r="C337" s="98" t="s">
        <v>268</v>
      </c>
      <c r="D337" s="99" t="s">
        <v>267</v>
      </c>
      <c r="E337" s="100">
        <v>2133427.5100000007</v>
      </c>
      <c r="F337" s="100">
        <v>1751933.679999999</v>
      </c>
      <c r="G337" s="100">
        <v>1884980.689999999</v>
      </c>
      <c r="H337" s="100">
        <v>1764127.9299999992</v>
      </c>
      <c r="I337" s="100">
        <v>1635653.8699999992</v>
      </c>
      <c r="J337" s="100">
        <v>2073587.9999999991</v>
      </c>
      <c r="K337" s="100">
        <v>1642517.919999999</v>
      </c>
      <c r="L337" s="100">
        <v>1507513.5999999992</v>
      </c>
      <c r="M337" s="100">
        <v>1689294.6299999992</v>
      </c>
      <c r="N337" s="100">
        <v>1684273.5099999988</v>
      </c>
      <c r="O337" s="100">
        <v>1637192.2399999993</v>
      </c>
      <c r="P337" s="100">
        <v>3726214.81</v>
      </c>
      <c r="Q337" s="135">
        <f t="shared" si="7"/>
        <v>23130718.389999989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12886229.599999994</v>
      </c>
      <c r="V337" s="97"/>
    </row>
    <row r="338" spans="2:22" x14ac:dyDescent="0.2">
      <c r="B338" s="95"/>
      <c r="C338" s="133" t="s">
        <v>269</v>
      </c>
      <c r="D338" s="134" t="s">
        <v>270</v>
      </c>
      <c r="E338" s="136">
        <v>1494019.3399999992</v>
      </c>
      <c r="F338" s="136">
        <v>1340751.9299999992</v>
      </c>
      <c r="G338" s="136">
        <v>1519234.3899999992</v>
      </c>
      <c r="H338" s="136">
        <v>1458494.3599999992</v>
      </c>
      <c r="I338" s="136">
        <v>1367276.8799999992</v>
      </c>
      <c r="J338" s="136">
        <v>1629655.5699999989</v>
      </c>
      <c r="K338" s="136">
        <v>1583263.1699999992</v>
      </c>
      <c r="L338" s="136">
        <v>1387866.6299999992</v>
      </c>
      <c r="M338" s="136">
        <v>1547234.6399999992</v>
      </c>
      <c r="N338" s="136">
        <v>1441227.879999999</v>
      </c>
      <c r="O338" s="136">
        <v>1597604.2199999993</v>
      </c>
      <c r="P338" s="136">
        <v>1571604.74</v>
      </c>
      <c r="Q338" s="135">
        <f t="shared" si="7"/>
        <v>17938233.749999989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10392695.639999995</v>
      </c>
      <c r="V338" s="97"/>
    </row>
    <row r="339" spans="2:22" x14ac:dyDescent="0.2">
      <c r="B339" s="95"/>
      <c r="C339" s="98" t="s">
        <v>271</v>
      </c>
      <c r="D339" s="99" t="s">
        <v>270</v>
      </c>
      <c r="E339" s="100">
        <v>1494019.3399999992</v>
      </c>
      <c r="F339" s="100">
        <v>1340751.9299999992</v>
      </c>
      <c r="G339" s="100">
        <v>1519234.3899999992</v>
      </c>
      <c r="H339" s="100">
        <v>1458494.3599999992</v>
      </c>
      <c r="I339" s="100">
        <v>1367276.8799999992</v>
      </c>
      <c r="J339" s="100">
        <v>1629655.5699999989</v>
      </c>
      <c r="K339" s="100">
        <v>1583263.1699999992</v>
      </c>
      <c r="L339" s="100">
        <v>1387866.6299999992</v>
      </c>
      <c r="M339" s="100">
        <v>1547234.6399999992</v>
      </c>
      <c r="N339" s="100">
        <v>1441227.879999999</v>
      </c>
      <c r="O339" s="100">
        <v>1597604.2199999993</v>
      </c>
      <c r="P339" s="100">
        <v>1571604.74</v>
      </c>
      <c r="Q339" s="135">
        <f t="shared" si="7"/>
        <v>17938233.749999989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10392695.639999995</v>
      </c>
      <c r="V339" s="97"/>
    </row>
    <row r="340" spans="2:22" x14ac:dyDescent="0.2">
      <c r="B340" s="95"/>
      <c r="C340" s="131" t="s">
        <v>272</v>
      </c>
      <c r="D340" s="132" t="s">
        <v>273</v>
      </c>
      <c r="E340" s="135">
        <v>4450797.6100000041</v>
      </c>
      <c r="F340" s="135">
        <v>3149187.8000000012</v>
      </c>
      <c r="G340" s="135">
        <v>6401830.6900000023</v>
      </c>
      <c r="H340" s="135">
        <v>7362418.6399999987</v>
      </c>
      <c r="I340" s="135">
        <v>6059074.3299999982</v>
      </c>
      <c r="J340" s="135">
        <v>5493169.7499999944</v>
      </c>
      <c r="K340" s="135">
        <v>7990194.3600000031</v>
      </c>
      <c r="L340" s="135">
        <v>3804457.700000003</v>
      </c>
      <c r="M340" s="135">
        <v>7171482.8899999987</v>
      </c>
      <c r="N340" s="135">
        <v>3926173.570000004</v>
      </c>
      <c r="O340" s="135">
        <v>3897638.5700000022</v>
      </c>
      <c r="P340" s="135">
        <v>7099722.7800000031</v>
      </c>
      <c r="Q340" s="135">
        <f t="shared" si="7"/>
        <v>66806148.69000002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40906673.180000007</v>
      </c>
      <c r="V340" s="97"/>
    </row>
    <row r="341" spans="2:22" x14ac:dyDescent="0.2">
      <c r="B341" s="95"/>
      <c r="C341" s="133" t="s">
        <v>274</v>
      </c>
      <c r="D341" s="134" t="s">
        <v>275</v>
      </c>
      <c r="E341" s="136">
        <v>1040128.3400000002</v>
      </c>
      <c r="F341" s="136">
        <v>144500.84999999992</v>
      </c>
      <c r="G341" s="136">
        <v>2398250.0099999998</v>
      </c>
      <c r="H341" s="136">
        <v>1091539.1000000001</v>
      </c>
      <c r="I341" s="136">
        <v>151543.66</v>
      </c>
      <c r="J341" s="136">
        <v>544367.79000000015</v>
      </c>
      <c r="K341" s="136">
        <v>3195878.080000001</v>
      </c>
      <c r="L341" s="136">
        <v>600750.53</v>
      </c>
      <c r="M341" s="136">
        <v>424492.58</v>
      </c>
      <c r="N341" s="136">
        <v>512849.37000000005</v>
      </c>
      <c r="O341" s="136">
        <v>630501.43000000005</v>
      </c>
      <c r="P341" s="136">
        <v>1592691.23</v>
      </c>
      <c r="Q341" s="135">
        <f t="shared" si="7"/>
        <v>12327492.970000001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8566207.8300000019</v>
      </c>
      <c r="V341" s="97"/>
    </row>
    <row r="342" spans="2:22" x14ac:dyDescent="0.2">
      <c r="B342" s="95"/>
      <c r="C342" s="98" t="s">
        <v>276</v>
      </c>
      <c r="D342" s="99" t="s">
        <v>275</v>
      </c>
      <c r="E342" s="100">
        <v>1040128.3400000002</v>
      </c>
      <c r="F342" s="100">
        <v>144500.84999999992</v>
      </c>
      <c r="G342" s="100">
        <v>2398250.0099999998</v>
      </c>
      <c r="H342" s="100">
        <v>1091539.1000000001</v>
      </c>
      <c r="I342" s="100">
        <v>151543.66</v>
      </c>
      <c r="J342" s="100">
        <v>544367.79000000015</v>
      </c>
      <c r="K342" s="100">
        <v>3195878.080000001</v>
      </c>
      <c r="L342" s="100">
        <v>600750.53</v>
      </c>
      <c r="M342" s="100">
        <v>424492.58</v>
      </c>
      <c r="N342" s="100">
        <v>512849.37000000005</v>
      </c>
      <c r="O342" s="100">
        <v>630501.43000000005</v>
      </c>
      <c r="P342" s="100">
        <v>1592691.23</v>
      </c>
      <c r="Q342" s="135">
        <f t="shared" si="7"/>
        <v>12327492.970000001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8566207.8300000019</v>
      </c>
      <c r="V342" s="97"/>
    </row>
    <row r="343" spans="2:22" x14ac:dyDescent="0.2">
      <c r="B343" s="95"/>
      <c r="C343" s="133" t="s">
        <v>277</v>
      </c>
      <c r="D343" s="134" t="s">
        <v>278</v>
      </c>
      <c r="E343" s="136">
        <v>1727867.4200000034</v>
      </c>
      <c r="F343" s="136">
        <v>1439185.7600000014</v>
      </c>
      <c r="G343" s="136">
        <v>1860731.0000000026</v>
      </c>
      <c r="H343" s="136">
        <v>4225581.84</v>
      </c>
      <c r="I343" s="136">
        <v>2553502.2699999991</v>
      </c>
      <c r="J343" s="136">
        <v>2313634.8999999953</v>
      </c>
      <c r="K343" s="136">
        <v>2121151.6200000024</v>
      </c>
      <c r="L343" s="136">
        <v>1635014.950000003</v>
      </c>
      <c r="M343" s="136">
        <v>1905213.7100000004</v>
      </c>
      <c r="N343" s="136">
        <v>1760265.5400000045</v>
      </c>
      <c r="O343" s="136">
        <v>1644968.5000000026</v>
      </c>
      <c r="P343" s="136">
        <v>3057926.2700000037</v>
      </c>
      <c r="Q343" s="135">
        <f t="shared" si="7"/>
        <v>26245043.780000016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16241654.810000004</v>
      </c>
      <c r="V343" s="97"/>
    </row>
    <row r="344" spans="2:22" x14ac:dyDescent="0.2">
      <c r="B344" s="95"/>
      <c r="C344" s="98" t="s">
        <v>279</v>
      </c>
      <c r="D344" s="99" t="s">
        <v>278</v>
      </c>
      <c r="E344" s="100">
        <v>1727867.4200000034</v>
      </c>
      <c r="F344" s="100">
        <v>1439185.7600000014</v>
      </c>
      <c r="G344" s="100">
        <v>1860731.0000000026</v>
      </c>
      <c r="H344" s="100">
        <v>4225581.84</v>
      </c>
      <c r="I344" s="100">
        <v>2553502.2699999991</v>
      </c>
      <c r="J344" s="100">
        <v>2313634.8999999953</v>
      </c>
      <c r="K344" s="100">
        <v>2121151.6200000024</v>
      </c>
      <c r="L344" s="100">
        <v>1635014.950000003</v>
      </c>
      <c r="M344" s="100">
        <v>1905213.7100000004</v>
      </c>
      <c r="N344" s="100">
        <v>1760265.5400000045</v>
      </c>
      <c r="O344" s="100">
        <v>1644968.5000000026</v>
      </c>
      <c r="P344" s="100">
        <v>3057926.2700000037</v>
      </c>
      <c r="Q344" s="135">
        <f t="shared" si="7"/>
        <v>26245043.780000016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16241654.810000004</v>
      </c>
      <c r="V344" s="97"/>
    </row>
    <row r="345" spans="2:22" x14ac:dyDescent="0.2">
      <c r="B345" s="95"/>
      <c r="C345" s="133" t="s">
        <v>280</v>
      </c>
      <c r="D345" s="134" t="s">
        <v>281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5">
        <f t="shared" si="7"/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282</v>
      </c>
      <c r="D346" s="99" t="s">
        <v>281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35">
        <f t="shared" si="7"/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283</v>
      </c>
      <c r="D347" s="134" t="s">
        <v>284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5">
        <f t="shared" si="7"/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285</v>
      </c>
      <c r="D348" s="99" t="s">
        <v>284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35">
        <f t="shared" si="7"/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286</v>
      </c>
      <c r="D349" s="134" t="s">
        <v>287</v>
      </c>
      <c r="E349" s="136">
        <v>72322.11</v>
      </c>
      <c r="F349" s="136">
        <v>48312</v>
      </c>
      <c r="G349" s="136">
        <v>593622.16</v>
      </c>
      <c r="H349" s="136">
        <v>461865.80000000005</v>
      </c>
      <c r="I349" s="136">
        <v>54856.35</v>
      </c>
      <c r="J349" s="136">
        <v>101461.74999999999</v>
      </c>
      <c r="K349" s="136">
        <v>71037.09</v>
      </c>
      <c r="L349" s="136">
        <v>53090.310000000005</v>
      </c>
      <c r="M349" s="136">
        <v>83264.959999999992</v>
      </c>
      <c r="N349" s="136">
        <v>103822.46999999999</v>
      </c>
      <c r="O349" s="136">
        <v>64011.44</v>
      </c>
      <c r="P349" s="136">
        <v>134501.33000000002</v>
      </c>
      <c r="Q349" s="135">
        <f t="shared" si="7"/>
        <v>1842167.7700000003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1403477.2600000002</v>
      </c>
      <c r="V349" s="97"/>
    </row>
    <row r="350" spans="2:22" x14ac:dyDescent="0.2">
      <c r="B350" s="95"/>
      <c r="C350" s="98" t="s">
        <v>288</v>
      </c>
      <c r="D350" s="99" t="s">
        <v>287</v>
      </c>
      <c r="E350" s="100">
        <v>72322.11</v>
      </c>
      <c r="F350" s="100">
        <v>48312</v>
      </c>
      <c r="G350" s="100">
        <v>593622.16</v>
      </c>
      <c r="H350" s="100">
        <v>461865.80000000005</v>
      </c>
      <c r="I350" s="100">
        <v>54856.35</v>
      </c>
      <c r="J350" s="100">
        <v>101461.74999999999</v>
      </c>
      <c r="K350" s="100">
        <v>71037.09</v>
      </c>
      <c r="L350" s="100">
        <v>53090.310000000005</v>
      </c>
      <c r="M350" s="100">
        <v>83264.959999999992</v>
      </c>
      <c r="N350" s="100">
        <v>103822.46999999999</v>
      </c>
      <c r="O350" s="100">
        <v>64011.44</v>
      </c>
      <c r="P350" s="100">
        <v>134501.33000000002</v>
      </c>
      <c r="Q350" s="135">
        <f t="shared" si="7"/>
        <v>1842167.7700000003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1403477.2600000002</v>
      </c>
      <c r="V350" s="97"/>
    </row>
    <row r="351" spans="2:22" x14ac:dyDescent="0.2">
      <c r="B351" s="95"/>
      <c r="C351" s="133" t="s">
        <v>289</v>
      </c>
      <c r="D351" s="134" t="s">
        <v>290</v>
      </c>
      <c r="E351" s="136">
        <v>1610479.7400000005</v>
      </c>
      <c r="F351" s="136">
        <v>1517189.19</v>
      </c>
      <c r="G351" s="136">
        <v>1549227.5199999996</v>
      </c>
      <c r="H351" s="136">
        <v>1583431.8999999994</v>
      </c>
      <c r="I351" s="136">
        <v>3299172.0499999993</v>
      </c>
      <c r="J351" s="136">
        <v>2533705.3099999996</v>
      </c>
      <c r="K351" s="136">
        <v>2602127.5699999998</v>
      </c>
      <c r="L351" s="136">
        <v>1515601.91</v>
      </c>
      <c r="M351" s="136">
        <v>4758511.6399999987</v>
      </c>
      <c r="N351" s="136">
        <v>1549236.1899999997</v>
      </c>
      <c r="O351" s="136">
        <v>1558157.1999999997</v>
      </c>
      <c r="P351" s="136">
        <v>2314603.9499999988</v>
      </c>
      <c r="Q351" s="135">
        <f t="shared" si="7"/>
        <v>26391444.169999998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14695333.279999997</v>
      </c>
      <c r="V351" s="97"/>
    </row>
    <row r="352" spans="2:22" x14ac:dyDescent="0.2">
      <c r="B352" s="95"/>
      <c r="C352" s="98" t="s">
        <v>291</v>
      </c>
      <c r="D352" s="99" t="s">
        <v>290</v>
      </c>
      <c r="E352" s="100">
        <v>1610479.7400000005</v>
      </c>
      <c r="F352" s="100">
        <v>1517189.19</v>
      </c>
      <c r="G352" s="100">
        <v>1549227.5199999996</v>
      </c>
      <c r="H352" s="100">
        <v>1583431.8999999994</v>
      </c>
      <c r="I352" s="100">
        <v>3299172.0499999993</v>
      </c>
      <c r="J352" s="100">
        <v>2533705.3099999996</v>
      </c>
      <c r="K352" s="100">
        <v>2602127.5699999998</v>
      </c>
      <c r="L352" s="100">
        <v>1515601.91</v>
      </c>
      <c r="M352" s="100">
        <v>4758511.6399999987</v>
      </c>
      <c r="N352" s="100">
        <v>1549236.1899999997</v>
      </c>
      <c r="O352" s="100">
        <v>1558157.1999999997</v>
      </c>
      <c r="P352" s="100">
        <v>2314603.9499999988</v>
      </c>
      <c r="Q352" s="135">
        <f t="shared" si="7"/>
        <v>26391444.169999998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14695333.279999997</v>
      </c>
      <c r="V352" s="97"/>
    </row>
    <row r="353" spans="2:22" x14ac:dyDescent="0.2">
      <c r="B353" s="95"/>
      <c r="C353" s="131" t="s">
        <v>292</v>
      </c>
      <c r="D353" s="132" t="s">
        <v>293</v>
      </c>
      <c r="E353" s="135">
        <v>28053732.75</v>
      </c>
      <c r="F353" s="135">
        <v>27818622.91</v>
      </c>
      <c r="G353" s="135">
        <v>29285439.310000006</v>
      </c>
      <c r="H353" s="135">
        <v>29395425.899999999</v>
      </c>
      <c r="I353" s="135">
        <v>27934121.609999999</v>
      </c>
      <c r="J353" s="135">
        <v>28681193.640000001</v>
      </c>
      <c r="K353" s="135">
        <v>25763026.279999997</v>
      </c>
      <c r="L353" s="135">
        <v>25820465.120000005</v>
      </c>
      <c r="M353" s="135">
        <v>28204359.599999998</v>
      </c>
      <c r="N353" s="135">
        <v>28535944.460000005</v>
      </c>
      <c r="O353" s="135">
        <v>26664627.68</v>
      </c>
      <c r="P353" s="135">
        <v>31176993.790000003</v>
      </c>
      <c r="Q353" s="135">
        <f t="shared" si="7"/>
        <v>337333953.05000001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196931562.40000001</v>
      </c>
      <c r="V353" s="97"/>
    </row>
    <row r="354" spans="2:22" x14ac:dyDescent="0.2">
      <c r="B354" s="95"/>
      <c r="C354" s="133" t="s">
        <v>294</v>
      </c>
      <c r="D354" s="134" t="s">
        <v>295</v>
      </c>
      <c r="E354" s="136">
        <v>14896959.099999998</v>
      </c>
      <c r="F354" s="136">
        <v>13985243.43</v>
      </c>
      <c r="G354" s="136">
        <v>14972681.530000003</v>
      </c>
      <c r="H354" s="136">
        <v>14753699.289999997</v>
      </c>
      <c r="I354" s="136">
        <v>14383744.949999996</v>
      </c>
      <c r="J354" s="136">
        <v>14362844.369999999</v>
      </c>
      <c r="K354" s="136">
        <v>13921348.869999995</v>
      </c>
      <c r="L354" s="136">
        <v>13792183.770000003</v>
      </c>
      <c r="M354" s="136">
        <v>13963037.409999998</v>
      </c>
      <c r="N354" s="136">
        <v>14767332.870000001</v>
      </c>
      <c r="O354" s="136">
        <v>14137373.110000001</v>
      </c>
      <c r="P354" s="136">
        <v>16018894.580000002</v>
      </c>
      <c r="Q354" s="135">
        <f t="shared" si="7"/>
        <v>173955343.28000003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101276521.53999999</v>
      </c>
      <c r="V354" s="97"/>
    </row>
    <row r="355" spans="2:22" x14ac:dyDescent="0.2">
      <c r="B355" s="95"/>
      <c r="C355" s="98" t="s">
        <v>296</v>
      </c>
      <c r="D355" s="99" t="s">
        <v>297</v>
      </c>
      <c r="E355" s="100">
        <v>4033355.6999999997</v>
      </c>
      <c r="F355" s="100">
        <v>3483301.4699999997</v>
      </c>
      <c r="G355" s="100">
        <v>4084390.5</v>
      </c>
      <c r="H355" s="100">
        <v>3757881.28</v>
      </c>
      <c r="I355" s="100">
        <v>3721162.08</v>
      </c>
      <c r="J355" s="100">
        <v>3715551.0399999996</v>
      </c>
      <c r="K355" s="100">
        <v>3649637.01</v>
      </c>
      <c r="L355" s="100">
        <v>3580927.3500000006</v>
      </c>
      <c r="M355" s="100">
        <v>3618205.9700000007</v>
      </c>
      <c r="N355" s="100">
        <v>3748303.3600000003</v>
      </c>
      <c r="O355" s="100">
        <v>3709057.8300000005</v>
      </c>
      <c r="P355" s="100">
        <v>3942183.8599999994</v>
      </c>
      <c r="Q355" s="135">
        <f t="shared" si="7"/>
        <v>45043957.449999996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26445279.079999998</v>
      </c>
      <c r="V355" s="97"/>
    </row>
    <row r="356" spans="2:22" x14ac:dyDescent="0.2">
      <c r="B356" s="95"/>
      <c r="C356" s="98" t="s">
        <v>298</v>
      </c>
      <c r="D356" s="99" t="s">
        <v>36</v>
      </c>
      <c r="E356" s="100">
        <v>10863603.399999999</v>
      </c>
      <c r="F356" s="100">
        <v>10501941.959999999</v>
      </c>
      <c r="G356" s="100">
        <v>10888291.030000003</v>
      </c>
      <c r="H356" s="100">
        <v>10995818.009999998</v>
      </c>
      <c r="I356" s="100">
        <v>10662582.869999995</v>
      </c>
      <c r="J356" s="100">
        <v>10647293.33</v>
      </c>
      <c r="K356" s="100">
        <v>10271711.859999996</v>
      </c>
      <c r="L356" s="100">
        <v>10211256.420000004</v>
      </c>
      <c r="M356" s="100">
        <v>10344831.439999998</v>
      </c>
      <c r="N356" s="100">
        <v>11019029.51</v>
      </c>
      <c r="O356" s="100">
        <v>10428315.280000001</v>
      </c>
      <c r="P356" s="100">
        <v>12076710.720000003</v>
      </c>
      <c r="Q356" s="135">
        <f t="shared" si="7"/>
        <v>128911385.83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74831242.459999993</v>
      </c>
      <c r="V356" s="97"/>
    </row>
    <row r="357" spans="2:22" x14ac:dyDescent="0.2">
      <c r="B357" s="95"/>
      <c r="C357" s="133" t="s">
        <v>299</v>
      </c>
      <c r="D357" s="134" t="s">
        <v>300</v>
      </c>
      <c r="E357" s="136">
        <v>4817066.8599999994</v>
      </c>
      <c r="F357" s="136">
        <v>4682864.5800000019</v>
      </c>
      <c r="G357" s="136">
        <v>4872857.1900000023</v>
      </c>
      <c r="H357" s="136">
        <v>4779011.4700000007</v>
      </c>
      <c r="I357" s="136">
        <v>4611432.6800000034</v>
      </c>
      <c r="J357" s="136">
        <v>4597875.6099999966</v>
      </c>
      <c r="K357" s="136">
        <v>4422055.5600000005</v>
      </c>
      <c r="L357" s="136">
        <v>4407160.3500000034</v>
      </c>
      <c r="M357" s="136">
        <v>4485393.919999999</v>
      </c>
      <c r="N357" s="136">
        <v>4769665.120000002</v>
      </c>
      <c r="O357" s="136">
        <v>4567636.84</v>
      </c>
      <c r="P357" s="136">
        <v>5146482.9100000011</v>
      </c>
      <c r="Q357" s="135">
        <f t="shared" si="7"/>
        <v>56159503.090000011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32783163.950000003</v>
      </c>
      <c r="V357" s="97"/>
    </row>
    <row r="358" spans="2:22" x14ac:dyDescent="0.2">
      <c r="B358" s="95"/>
      <c r="C358" s="98" t="s">
        <v>301</v>
      </c>
      <c r="D358" s="99" t="s">
        <v>302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35">
        <f t="shared" si="7"/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303</v>
      </c>
      <c r="D359" s="99" t="s">
        <v>304</v>
      </c>
      <c r="E359" s="100">
        <v>4817066.8599999994</v>
      </c>
      <c r="F359" s="100">
        <v>4682864.5800000019</v>
      </c>
      <c r="G359" s="100">
        <v>4872857.1900000023</v>
      </c>
      <c r="H359" s="100">
        <v>4779011.4700000007</v>
      </c>
      <c r="I359" s="100">
        <v>4611432.6800000034</v>
      </c>
      <c r="J359" s="100">
        <v>4597875.6099999966</v>
      </c>
      <c r="K359" s="100">
        <v>4422055.5600000005</v>
      </c>
      <c r="L359" s="100">
        <v>4407160.3500000034</v>
      </c>
      <c r="M359" s="100">
        <v>4485393.919999999</v>
      </c>
      <c r="N359" s="100">
        <v>4769665.120000002</v>
      </c>
      <c r="O359" s="100">
        <v>4567636.84</v>
      </c>
      <c r="P359" s="100">
        <v>5146482.9100000011</v>
      </c>
      <c r="Q359" s="135">
        <f t="shared" si="7"/>
        <v>56159503.090000011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32783163.950000003</v>
      </c>
      <c r="V359" s="97"/>
    </row>
    <row r="360" spans="2:22" x14ac:dyDescent="0.2">
      <c r="B360" s="95"/>
      <c r="C360" s="133" t="s">
        <v>305</v>
      </c>
      <c r="D360" s="134" t="s">
        <v>306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5">
        <f t="shared" si="7"/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307</v>
      </c>
      <c r="D361" s="99" t="s">
        <v>306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35">
        <f t="shared" si="7"/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308</v>
      </c>
      <c r="D362" s="134" t="s">
        <v>309</v>
      </c>
      <c r="E362" s="136">
        <v>3770698.9800000004</v>
      </c>
      <c r="F362" s="136">
        <v>3758386.32</v>
      </c>
      <c r="G362" s="136">
        <v>3789671.0000000005</v>
      </c>
      <c r="H362" s="136">
        <v>3804534.89</v>
      </c>
      <c r="I362" s="136">
        <v>3773495.64</v>
      </c>
      <c r="J362" s="136">
        <v>3778099.28</v>
      </c>
      <c r="K362" s="136">
        <v>3687119.14</v>
      </c>
      <c r="L362" s="136">
        <v>3754447.8999999994</v>
      </c>
      <c r="M362" s="136">
        <v>3777057.75</v>
      </c>
      <c r="N362" s="136">
        <v>3874431.2800000003</v>
      </c>
      <c r="O362" s="136">
        <v>3696179.1699999995</v>
      </c>
      <c r="P362" s="136">
        <v>3915050.5700000003</v>
      </c>
      <c r="Q362" s="135">
        <f t="shared" si="7"/>
        <v>45379171.920000009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26362005.250000004</v>
      </c>
      <c r="V362" s="97"/>
    </row>
    <row r="363" spans="2:22" x14ac:dyDescent="0.2">
      <c r="B363" s="95"/>
      <c r="C363" s="98" t="s">
        <v>310</v>
      </c>
      <c r="D363" s="99" t="s">
        <v>311</v>
      </c>
      <c r="E363" s="100">
        <v>3685698.9800000004</v>
      </c>
      <c r="F363" s="100">
        <v>3673386.32</v>
      </c>
      <c r="G363" s="100">
        <v>3704671.0000000005</v>
      </c>
      <c r="H363" s="100">
        <v>3719534.89</v>
      </c>
      <c r="I363" s="100">
        <v>3688495.64</v>
      </c>
      <c r="J363" s="100">
        <v>3693099.28</v>
      </c>
      <c r="K363" s="100">
        <v>3602119.14</v>
      </c>
      <c r="L363" s="100">
        <v>3669447.8999999994</v>
      </c>
      <c r="M363" s="100">
        <v>3692057.75</v>
      </c>
      <c r="N363" s="100">
        <v>3789431.2800000003</v>
      </c>
      <c r="O363" s="100">
        <v>3611179.1699999995</v>
      </c>
      <c r="P363" s="100">
        <v>3830050.5700000003</v>
      </c>
      <c r="Q363" s="135">
        <f t="shared" si="7"/>
        <v>44359171.920000002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25767005.250000004</v>
      </c>
      <c r="V363" s="97"/>
    </row>
    <row r="364" spans="2:22" x14ac:dyDescent="0.2">
      <c r="B364" s="95"/>
      <c r="C364" s="98" t="s">
        <v>312</v>
      </c>
      <c r="D364" s="99" t="s">
        <v>313</v>
      </c>
      <c r="E364" s="100">
        <v>85000</v>
      </c>
      <c r="F364" s="100">
        <v>85000</v>
      </c>
      <c r="G364" s="100">
        <v>85000</v>
      </c>
      <c r="H364" s="100">
        <v>85000</v>
      </c>
      <c r="I364" s="100">
        <v>85000</v>
      </c>
      <c r="J364" s="100">
        <v>85000</v>
      </c>
      <c r="K364" s="100">
        <v>85000</v>
      </c>
      <c r="L364" s="100">
        <v>85000</v>
      </c>
      <c r="M364" s="100">
        <v>85000</v>
      </c>
      <c r="N364" s="100">
        <v>85000</v>
      </c>
      <c r="O364" s="100">
        <v>85000</v>
      </c>
      <c r="P364" s="100">
        <v>85000</v>
      </c>
      <c r="Q364" s="135">
        <f t="shared" si="7"/>
        <v>1020000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595000</v>
      </c>
      <c r="V364" s="97"/>
    </row>
    <row r="365" spans="2:22" x14ac:dyDescent="0.2">
      <c r="B365" s="95"/>
      <c r="C365" s="133" t="s">
        <v>314</v>
      </c>
      <c r="D365" s="134" t="s">
        <v>315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5">
        <f t="shared" si="7"/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316</v>
      </c>
      <c r="D366" s="99" t="s">
        <v>315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35">
        <f t="shared" si="7"/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317</v>
      </c>
      <c r="D367" s="134" t="s">
        <v>318</v>
      </c>
      <c r="E367" s="136">
        <v>2983069.87</v>
      </c>
      <c r="F367" s="136">
        <v>3948594.1300000004</v>
      </c>
      <c r="G367" s="136">
        <v>4184808.6500000004</v>
      </c>
      <c r="H367" s="136">
        <v>4683449.6700000009</v>
      </c>
      <c r="I367" s="136">
        <v>3830822.0100000002</v>
      </c>
      <c r="J367" s="136">
        <v>4529671.92</v>
      </c>
      <c r="K367" s="136">
        <v>2392585.9000000004</v>
      </c>
      <c r="L367" s="136">
        <v>2277752.5000000014</v>
      </c>
      <c r="M367" s="136">
        <v>4037608.3200000008</v>
      </c>
      <c r="N367" s="136">
        <v>3744355.1700000009</v>
      </c>
      <c r="O367" s="136">
        <v>2668614.3400000003</v>
      </c>
      <c r="P367" s="136">
        <v>3878058.6900000004</v>
      </c>
      <c r="Q367" s="135">
        <f t="shared" si="7"/>
        <v>43159391.170000002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26553002.149999999</v>
      </c>
      <c r="V367" s="97"/>
    </row>
    <row r="368" spans="2:22" x14ac:dyDescent="0.2">
      <c r="B368" s="95"/>
      <c r="C368" s="98" t="s">
        <v>319</v>
      </c>
      <c r="D368" s="99" t="s">
        <v>318</v>
      </c>
      <c r="E368" s="100">
        <v>2983069.87</v>
      </c>
      <c r="F368" s="100">
        <v>3948594.1300000004</v>
      </c>
      <c r="G368" s="100">
        <v>4184808.6500000004</v>
      </c>
      <c r="H368" s="100">
        <v>4683449.6700000009</v>
      </c>
      <c r="I368" s="100">
        <v>3830822.0100000002</v>
      </c>
      <c r="J368" s="100">
        <v>4529671.92</v>
      </c>
      <c r="K368" s="100">
        <v>2392585.9000000004</v>
      </c>
      <c r="L368" s="100">
        <v>2277752.5000000014</v>
      </c>
      <c r="M368" s="100">
        <v>4037608.3200000008</v>
      </c>
      <c r="N368" s="100">
        <v>3744355.1700000009</v>
      </c>
      <c r="O368" s="100">
        <v>2668614.3400000003</v>
      </c>
      <c r="P368" s="100">
        <v>3878058.6900000004</v>
      </c>
      <c r="Q368" s="135">
        <f t="shared" si="7"/>
        <v>43159391.170000002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26553002.149999999</v>
      </c>
      <c r="V368" s="97"/>
    </row>
    <row r="369" spans="2:22" x14ac:dyDescent="0.2">
      <c r="B369" s="95"/>
      <c r="C369" s="133" t="s">
        <v>320</v>
      </c>
      <c r="D369" s="134" t="s">
        <v>321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5">
        <f t="shared" si="7"/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322</v>
      </c>
      <c r="D370" s="99" t="s">
        <v>321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35">
        <f t="shared" si="7"/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323</v>
      </c>
      <c r="D371" s="134" t="s">
        <v>324</v>
      </c>
      <c r="E371" s="136">
        <v>1585937.9399999997</v>
      </c>
      <c r="F371" s="136">
        <v>1443534.4499999997</v>
      </c>
      <c r="G371" s="136">
        <v>1465420.94</v>
      </c>
      <c r="H371" s="136">
        <v>1374730.5799999996</v>
      </c>
      <c r="I371" s="136">
        <v>1334626.33</v>
      </c>
      <c r="J371" s="136">
        <v>1412702.4600000004</v>
      </c>
      <c r="K371" s="136">
        <v>1339916.81</v>
      </c>
      <c r="L371" s="136">
        <v>1588920.5999999996</v>
      </c>
      <c r="M371" s="136">
        <v>1941262.2000000002</v>
      </c>
      <c r="N371" s="136">
        <v>1380160.0200000003</v>
      </c>
      <c r="O371" s="136">
        <v>1594824.22</v>
      </c>
      <c r="P371" s="136">
        <v>2218507.04</v>
      </c>
      <c r="Q371" s="135">
        <f t="shared" si="7"/>
        <v>18680543.590000004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9956869.5100000016</v>
      </c>
      <c r="V371" s="97"/>
    </row>
    <row r="372" spans="2:22" x14ac:dyDescent="0.2">
      <c r="B372" s="95"/>
      <c r="C372" s="98" t="s">
        <v>325</v>
      </c>
      <c r="D372" s="99" t="s">
        <v>324</v>
      </c>
      <c r="E372" s="100">
        <v>1585937.9399999997</v>
      </c>
      <c r="F372" s="100">
        <v>1443534.4499999997</v>
      </c>
      <c r="G372" s="100">
        <v>1465420.94</v>
      </c>
      <c r="H372" s="100">
        <v>1374730.5799999996</v>
      </c>
      <c r="I372" s="100">
        <v>1334626.33</v>
      </c>
      <c r="J372" s="100">
        <v>1412702.4600000004</v>
      </c>
      <c r="K372" s="100">
        <v>1339916.81</v>
      </c>
      <c r="L372" s="100">
        <v>1588920.5999999996</v>
      </c>
      <c r="M372" s="100">
        <v>1941262.2000000002</v>
      </c>
      <c r="N372" s="100">
        <v>1380160.0200000003</v>
      </c>
      <c r="O372" s="100">
        <v>1594824.22</v>
      </c>
      <c r="P372" s="100">
        <v>2218507.04</v>
      </c>
      <c r="Q372" s="135">
        <f t="shared" si="7"/>
        <v>18680543.590000004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9956869.5100000016</v>
      </c>
      <c r="V372" s="97"/>
    </row>
    <row r="373" spans="2:22" x14ac:dyDescent="0.2">
      <c r="B373" s="95"/>
      <c r="C373" s="131" t="s">
        <v>326</v>
      </c>
      <c r="D373" s="132" t="s">
        <v>327</v>
      </c>
      <c r="E373" s="135">
        <v>97571938.339999929</v>
      </c>
      <c r="F373" s="135">
        <v>101513386.82999998</v>
      </c>
      <c r="G373" s="135">
        <v>98536138.409999937</v>
      </c>
      <c r="H373" s="135">
        <v>97212164.230000019</v>
      </c>
      <c r="I373" s="135">
        <v>96414190.439999983</v>
      </c>
      <c r="J373" s="135">
        <v>98986637.890000045</v>
      </c>
      <c r="K373" s="135">
        <v>99542122.209999979</v>
      </c>
      <c r="L373" s="135">
        <v>98372545.420000032</v>
      </c>
      <c r="M373" s="135">
        <v>96552914.940000027</v>
      </c>
      <c r="N373" s="135">
        <v>99623935.219999999</v>
      </c>
      <c r="O373" s="135">
        <v>98588769.060000032</v>
      </c>
      <c r="P373" s="135">
        <v>112701447.35999997</v>
      </c>
      <c r="Q373" s="135">
        <f t="shared" si="7"/>
        <v>1195616190.3499999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689776578.3499999</v>
      </c>
      <c r="V373" s="97"/>
    </row>
    <row r="374" spans="2:22" x14ac:dyDescent="0.2">
      <c r="B374" s="95"/>
      <c r="C374" s="133" t="s">
        <v>328</v>
      </c>
      <c r="D374" s="134" t="s">
        <v>329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5">
        <f t="shared" si="7"/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330</v>
      </c>
      <c r="D375" s="99" t="s">
        <v>331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35">
        <f t="shared" si="7"/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332</v>
      </c>
      <c r="D376" s="99" t="s">
        <v>333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35">
        <f t="shared" si="7"/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334</v>
      </c>
      <c r="D377" s="134" t="s">
        <v>335</v>
      </c>
      <c r="E377" s="136">
        <v>68396547.859999999</v>
      </c>
      <c r="F377" s="136">
        <v>70874712.120000005</v>
      </c>
      <c r="G377" s="136">
        <v>68962134.560000002</v>
      </c>
      <c r="H377" s="136">
        <v>69064817.38000001</v>
      </c>
      <c r="I377" s="136">
        <v>69077353.580000013</v>
      </c>
      <c r="J377" s="136">
        <v>70442077.470000029</v>
      </c>
      <c r="K377" s="136">
        <v>70395980.699999988</v>
      </c>
      <c r="L377" s="136">
        <v>70392474.00999999</v>
      </c>
      <c r="M377" s="136">
        <v>70753551.350000009</v>
      </c>
      <c r="N377" s="136">
        <v>71426437.580000028</v>
      </c>
      <c r="O377" s="136">
        <v>71473054.530000001</v>
      </c>
      <c r="P377" s="136">
        <v>72112030.980000004</v>
      </c>
      <c r="Q377" s="135">
        <f t="shared" si="7"/>
        <v>843371172.12000012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487213623.67000002</v>
      </c>
      <c r="V377" s="97"/>
    </row>
    <row r="378" spans="2:22" x14ac:dyDescent="0.2">
      <c r="B378" s="95"/>
      <c r="C378" s="98" t="s">
        <v>336</v>
      </c>
      <c r="D378" s="99" t="s">
        <v>335</v>
      </c>
      <c r="E378" s="100">
        <v>68396547.859999999</v>
      </c>
      <c r="F378" s="100">
        <v>70874712.120000005</v>
      </c>
      <c r="G378" s="100">
        <v>68962134.560000002</v>
      </c>
      <c r="H378" s="100">
        <v>69064817.38000001</v>
      </c>
      <c r="I378" s="100">
        <v>69077353.580000013</v>
      </c>
      <c r="J378" s="100">
        <v>70442077.470000029</v>
      </c>
      <c r="K378" s="100">
        <v>70395980.699999988</v>
      </c>
      <c r="L378" s="100">
        <v>70392474.00999999</v>
      </c>
      <c r="M378" s="100">
        <v>70753551.350000009</v>
      </c>
      <c r="N378" s="100">
        <v>71426437.580000028</v>
      </c>
      <c r="O378" s="100">
        <v>71473054.530000001</v>
      </c>
      <c r="P378" s="100">
        <v>72112030.980000004</v>
      </c>
      <c r="Q378" s="135">
        <f t="shared" si="7"/>
        <v>843371172.12000012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487213623.67000002</v>
      </c>
      <c r="V378" s="97"/>
    </row>
    <row r="379" spans="2:22" x14ac:dyDescent="0.2">
      <c r="B379" s="95"/>
      <c r="C379" s="133" t="s">
        <v>337</v>
      </c>
      <c r="D379" s="134" t="s">
        <v>338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5">
        <f t="shared" si="7"/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339</v>
      </c>
      <c r="D380" s="99" t="s">
        <v>338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35">
        <f t="shared" si="7"/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340</v>
      </c>
      <c r="D381" s="134" t="s">
        <v>341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5">
        <f t="shared" si="7"/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342</v>
      </c>
      <c r="D382" s="99" t="s">
        <v>341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35">
        <f t="shared" si="7"/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343</v>
      </c>
      <c r="D383" s="134" t="s">
        <v>344</v>
      </c>
      <c r="E383" s="136">
        <v>5200820.18</v>
      </c>
      <c r="F383" s="136">
        <v>4407033.96</v>
      </c>
      <c r="G383" s="136">
        <v>5390490.21</v>
      </c>
      <c r="H383" s="136">
        <v>5391849.3099999996</v>
      </c>
      <c r="I383" s="136">
        <v>5141504.76</v>
      </c>
      <c r="J383" s="136">
        <v>5089960.63</v>
      </c>
      <c r="K383" s="136">
        <v>5944235.4199999999</v>
      </c>
      <c r="L383" s="136">
        <v>4204142.419999999</v>
      </c>
      <c r="M383" s="136">
        <v>2966517.55</v>
      </c>
      <c r="N383" s="136">
        <v>2834987.1700000004</v>
      </c>
      <c r="O383" s="136">
        <v>3116674.8800000008</v>
      </c>
      <c r="P383" s="136">
        <v>13571491.300000001</v>
      </c>
      <c r="Q383" s="135">
        <f t="shared" si="7"/>
        <v>63259707.790000007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36565894.469999999</v>
      </c>
      <c r="V383" s="97"/>
    </row>
    <row r="384" spans="2:22" x14ac:dyDescent="0.2">
      <c r="B384" s="95"/>
      <c r="C384" s="98" t="s">
        <v>345</v>
      </c>
      <c r="D384" s="99" t="s">
        <v>344</v>
      </c>
      <c r="E384" s="100">
        <v>5200820.18</v>
      </c>
      <c r="F384" s="100">
        <v>4407033.96</v>
      </c>
      <c r="G384" s="100">
        <v>5390490.21</v>
      </c>
      <c r="H384" s="100">
        <v>5391849.3099999996</v>
      </c>
      <c r="I384" s="100">
        <v>5141504.76</v>
      </c>
      <c r="J384" s="100">
        <v>5089960.63</v>
      </c>
      <c r="K384" s="100">
        <v>5944235.4199999999</v>
      </c>
      <c r="L384" s="100">
        <v>4204142.419999999</v>
      </c>
      <c r="M384" s="100">
        <v>2966517.55</v>
      </c>
      <c r="N384" s="100">
        <v>2834987.1700000004</v>
      </c>
      <c r="O384" s="100">
        <v>3116674.8800000008</v>
      </c>
      <c r="P384" s="100">
        <v>13571491.300000001</v>
      </c>
      <c r="Q384" s="135">
        <f t="shared" si="7"/>
        <v>63259707.790000007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36565894.469999999</v>
      </c>
      <c r="V384" s="97"/>
    </row>
    <row r="385" spans="2:22" x14ac:dyDescent="0.2">
      <c r="B385" s="95"/>
      <c r="C385" s="133" t="s">
        <v>346</v>
      </c>
      <c r="D385" s="134" t="s">
        <v>347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5">
        <f t="shared" si="7"/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348</v>
      </c>
      <c r="D386" s="99" t="s">
        <v>347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35">
        <f t="shared" si="7"/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349</v>
      </c>
      <c r="D387" s="134" t="s">
        <v>350</v>
      </c>
      <c r="E387" s="136">
        <v>40741.160000000003</v>
      </c>
      <c r="F387" s="136">
        <v>35526.660000000003</v>
      </c>
      <c r="G387" s="136">
        <v>40393.46</v>
      </c>
      <c r="H387" s="136">
        <v>39029.300000000003</v>
      </c>
      <c r="I387" s="136">
        <v>36672.1</v>
      </c>
      <c r="J387" s="136">
        <v>39550.97</v>
      </c>
      <c r="K387" s="136">
        <v>41400.36</v>
      </c>
      <c r="L387" s="136">
        <v>37525.58</v>
      </c>
      <c r="M387" s="136">
        <v>38644.670000000006</v>
      </c>
      <c r="N387" s="136">
        <v>39371.040000000001</v>
      </c>
      <c r="O387" s="136">
        <v>39855.4</v>
      </c>
      <c r="P387" s="136">
        <v>60183.340000000004</v>
      </c>
      <c r="Q387" s="135">
        <f t="shared" si="7"/>
        <v>488894.04000000004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273314.01</v>
      </c>
      <c r="V387" s="97"/>
    </row>
    <row r="388" spans="2:22" x14ac:dyDescent="0.2">
      <c r="B388" s="95"/>
      <c r="C388" s="98" t="s">
        <v>351</v>
      </c>
      <c r="D388" s="99" t="s">
        <v>350</v>
      </c>
      <c r="E388" s="100">
        <v>40741.160000000003</v>
      </c>
      <c r="F388" s="100">
        <v>35526.660000000003</v>
      </c>
      <c r="G388" s="100">
        <v>40393.46</v>
      </c>
      <c r="H388" s="100">
        <v>39029.300000000003</v>
      </c>
      <c r="I388" s="100">
        <v>36672.1</v>
      </c>
      <c r="J388" s="100">
        <v>39550.97</v>
      </c>
      <c r="K388" s="100">
        <v>41400.36</v>
      </c>
      <c r="L388" s="100">
        <v>37525.58</v>
      </c>
      <c r="M388" s="100">
        <v>38644.670000000006</v>
      </c>
      <c r="N388" s="100">
        <v>39371.040000000001</v>
      </c>
      <c r="O388" s="100">
        <v>39855.4</v>
      </c>
      <c r="P388" s="100">
        <v>60183.340000000004</v>
      </c>
      <c r="Q388" s="135">
        <f t="shared" si="7"/>
        <v>488894.04000000004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273314.01</v>
      </c>
      <c r="V388" s="97"/>
    </row>
    <row r="389" spans="2:22" x14ac:dyDescent="0.2">
      <c r="B389" s="95"/>
      <c r="C389" s="133" t="s">
        <v>352</v>
      </c>
      <c r="D389" s="134" t="s">
        <v>353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5">
        <f t="shared" si="7"/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354</v>
      </c>
      <c r="D390" s="99" t="s">
        <v>353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35">
        <f t="shared" si="7"/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355</v>
      </c>
      <c r="D391" s="134" t="s">
        <v>356</v>
      </c>
      <c r="E391" s="136">
        <v>23933829.139999941</v>
      </c>
      <c r="F391" s="136">
        <v>26196114.089999981</v>
      </c>
      <c r="G391" s="136">
        <v>24143120.179999948</v>
      </c>
      <c r="H391" s="136">
        <v>22716468.240000006</v>
      </c>
      <c r="I391" s="136">
        <v>22158659.999999966</v>
      </c>
      <c r="J391" s="136">
        <v>23415048.820000026</v>
      </c>
      <c r="K391" s="136">
        <v>23160505.729999982</v>
      </c>
      <c r="L391" s="136">
        <v>23738403.410000037</v>
      </c>
      <c r="M391" s="136">
        <v>22794201.370000012</v>
      </c>
      <c r="N391" s="136">
        <v>25323139.429999955</v>
      </c>
      <c r="O391" s="136">
        <v>23959184.250000022</v>
      </c>
      <c r="P391" s="136">
        <v>26957741.739999961</v>
      </c>
      <c r="Q391" s="135">
        <f t="shared" si="7"/>
        <v>288496416.39999986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165723746.19999987</v>
      </c>
      <c r="V391" s="97"/>
    </row>
    <row r="392" spans="2:22" x14ac:dyDescent="0.2">
      <c r="B392" s="95"/>
      <c r="C392" s="98" t="s">
        <v>357</v>
      </c>
      <c r="D392" s="99" t="s">
        <v>356</v>
      </c>
      <c r="E392" s="100">
        <v>23933829.139999941</v>
      </c>
      <c r="F392" s="100">
        <v>26196114.089999981</v>
      </c>
      <c r="G392" s="100">
        <v>24143120.179999948</v>
      </c>
      <c r="H392" s="100">
        <v>22716468.240000006</v>
      </c>
      <c r="I392" s="100">
        <v>22158659.999999966</v>
      </c>
      <c r="J392" s="100">
        <v>23415048.820000026</v>
      </c>
      <c r="K392" s="100">
        <v>23160505.729999982</v>
      </c>
      <c r="L392" s="100">
        <v>23738403.410000037</v>
      </c>
      <c r="M392" s="100">
        <v>22794201.370000012</v>
      </c>
      <c r="N392" s="100">
        <v>25323139.429999955</v>
      </c>
      <c r="O392" s="100">
        <v>23959184.250000022</v>
      </c>
      <c r="P392" s="100">
        <v>26957741.739999961</v>
      </c>
      <c r="Q392" s="135">
        <f t="shared" si="7"/>
        <v>288496416.39999986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165723746.19999987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2+aAeC5ITiYsN9NgTZrD9BtZ5HkJZ8hml21ttYwPDKrmyyTSuD1huglISajgsvwTHHLgGxLGtkUZ3EQoV/OcIg==" saltValue="zYjgE/OYEMy+bRmUhDh8EA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2025</vt:lpstr>
      <vt:lpstr>2026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 Nedic</cp:lastModifiedBy>
  <cp:lastPrinted>2023-02-27T07:37:40Z</cp:lastPrinted>
  <dcterms:created xsi:type="dcterms:W3CDTF">2023-02-26T18:56:37Z</dcterms:created>
  <dcterms:modified xsi:type="dcterms:W3CDTF">2026-08-31T07:30:02Z</dcterms:modified>
</cp:coreProperties>
</file>