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l 2024\"/>
    </mc:Choice>
  </mc:AlternateContent>
  <xr:revisionPtr revIDLastSave="0" documentId="13_ncr:1_{6B6CD74E-83B2-4E1C-80EA-68782B4D63E5}" xr6:coauthVersionLast="36" xr6:coauthVersionMax="36" xr10:uidLastSave="{00000000-0000-0000-0000-000000000000}"/>
  <workbookProtection workbookAlgorithmName="SHA-512" workbookHashValue="b6LeIKSt4SHmLDVF89qaI8JjDf2Xdm/c8+BlhW/YFQ2GZ7++uamNecD7KGcnS0wQkrpb8svrcEgeO73QzZrmzQ==" workbookSaltValue="ytPqXqXlh2cQtQ/81XVt/w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H99" i="3" l="1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J17" i="2" s="1"/>
  <c r="L97" i="3"/>
  <c r="L95" i="3"/>
  <c r="K98" i="3"/>
  <c r="K96" i="3"/>
  <c r="K99" i="3"/>
  <c r="K97" i="3"/>
  <c r="K95" i="3"/>
  <c r="L100" i="3"/>
  <c r="L98" i="3"/>
  <c r="L96" i="3"/>
  <c r="L94" i="3"/>
  <c r="K100" i="3"/>
  <c r="K94" i="3"/>
  <c r="O89" i="3"/>
  <c r="P89" i="3" s="1"/>
  <c r="M54" i="3"/>
  <c r="M85" i="3"/>
  <c r="O47" i="3"/>
  <c r="P47" i="3" s="1"/>
  <c r="M39" i="3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O100" i="3" l="1"/>
  <c r="P100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<sst xmlns="http://schemas.openxmlformats.org/spreadsheetml/2006/main" count="372" uniqueCount="136">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</sst>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D28" sqref="D28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7</v>
      </c>
      <c r="D6" t="str">
        <f>VLOOKUP(C6,E9:F20,2,FALSE)</f>
        <v>Januar - Jul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3" sqref="J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Jul</v>
      </c>
      <c r="K10" s="171"/>
      <c r="L10" s="160" t="s">
        <v>11</v>
      </c>
      <c r="M10" s="170" t="str">
        <f>IF(J10="Januar","-",'Analitika 2024'!F4)</f>
        <v>Januar - Jul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121416.01999999999</v>
      </c>
      <c r="K13" s="156">
        <f>IFERROR(J13/J$25,"-")</f>
        <v>4.2785676979739521E-4</v>
      </c>
      <c r="L13" s="149"/>
      <c r="M13" s="161">
        <f>IF($J$10="Januar","-",SUMPRODUCT((D13=VALUE(LEFT('Analitika 2024'!$C$9:$C$100,1)))*('Analitika 2024'!$F$9:$F$100)))</f>
        <v>937623.52</v>
      </c>
      <c r="N13" s="156">
        <f>IFERROR(M13/M$25,"-")</f>
        <v>4.9923634541768395E-4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846835.22000000009</v>
      </c>
      <c r="K15" s="156">
        <f>IFERROR(J15/J$25,"-")</f>
        <v>2.9841546591616707E-3</v>
      </c>
      <c r="L15" s="149"/>
      <c r="M15" s="161">
        <f>IF($J$10="Januar","-",SUMPRODUCT((D15=VALUE(LEFT('Analitika 2024'!$C$9:$C$100,1)))*('Analitika 2024'!$F$9:$F$100)))</f>
        <v>6354848.4699999997</v>
      </c>
      <c r="N15" s="156">
        <f>IFERROR(M15/M$25,"-")</f>
        <v>3.38363027182377E-3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3762125.7699999991</v>
      </c>
      <c r="K17" s="156">
        <f>IFERROR(J17/J$25,"-")</f>
        <v>1.3257319582076056E-2</v>
      </c>
      <c r="L17" s="149"/>
      <c r="M17" s="161">
        <f>IF($J$10="Januar","-",SUMPRODUCT((D17=VALUE(LEFT('Analitika 2024'!$C$9:$C$100,1)))*('Analitika 2024'!$F$9:$F$100)))</f>
        <v>25541476.910000011</v>
      </c>
      <c r="N17" s="156">
        <f>IFERROR(M17/M$25,"-")</f>
        <v>1.3599524027638048E-2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160011112.92000005</v>
      </c>
      <c r="K19" s="156">
        <f>IFERROR(J19/J$25,"-")</f>
        <v>0.56386165438166624</v>
      </c>
      <c r="L19" s="149"/>
      <c r="M19" s="161">
        <f>IF($J$10="Januar","-",SUMPRODUCT((D19=VALUE(LEFT('Analitika 2024'!$C$9:$C$100,1)))*('Analitika 2024'!$F$9:$F$100)))</f>
        <v>1122132809.8600001</v>
      </c>
      <c r="N19" s="156">
        <f>IFERROR(M19/M$25,"-")</f>
        <v>0.59747806141614623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4331609.3400000008</v>
      </c>
      <c r="K21" s="156">
        <f>IFERROR(J21/J$25,"-")</f>
        <v>1.5264117372951505E-2</v>
      </c>
      <c r="L21" s="149"/>
      <c r="M21" s="161">
        <f>IF($J$10="Januar","-",SUMPRODUCT((D21=VALUE(LEFT('Analitika 2024'!$C$9:$C$100,1)))*('Analitika 2024'!$F$9:$F$100)))</f>
        <v>24614464.379999999</v>
      </c>
      <c r="N21" s="156">
        <f>IFERROR(M21/M$25,"-")</f>
        <v>1.3105937489158715E-2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114704156.50999995</v>
      </c>
      <c r="K23" s="156">
        <f>IFERROR(J23/J$25,"-")</f>
        <v>0.40420489723434722</v>
      </c>
      <c r="L23" s="149"/>
      <c r="M23" s="161">
        <f>IF($J$10="Januar","-",SUMPRODUCT((D23=VALUE(LEFT('Analitika 2024'!$C$9:$C$100,1)))*('Analitika 2024'!$F$9:$F$100)))</f>
        <v>698534279.87999988</v>
      </c>
      <c r="N23" s="156">
        <f>IFERROR(M23/M$25,"-")</f>
        <v>0.37193361044981543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283777255.77999997</v>
      </c>
      <c r="K25" s="158">
        <f>IFERROR($J25/$J$25,0)</f>
        <v>1</v>
      </c>
      <c r="L25" s="155"/>
      <c r="M25" s="164">
        <f>SUM(M13:M23)</f>
        <v>1878115503.0200002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3IntPvOdfZBejmz7n05Y8jR2nfXTQnA7JBv76rgrF9pGmcwVs0QtgRyLqMP+87TB194VMPmAqBqfCfb0cMLJBw==" saltValue="ejTTwHxYbV1J+F7nEY/Em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7034000000</v>
      </c>
      <c r="E4" s="43" t="s">
        <v>14</v>
      </c>
      <c r="F4" s="44" t="str">
        <f>Master!D6</f>
        <v>Januar - Jul</v>
      </c>
      <c r="G4" s="44"/>
      <c r="H4" s="44"/>
      <c r="I4" s="44"/>
      <c r="J4" s="44"/>
      <c r="K4" s="45" t="s">
        <v>15</v>
      </c>
      <c r="L4" s="46" t="str">
        <f>Master!D4</f>
        <v>Jul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2014096952.285001</v>
      </c>
      <c r="F8" s="75">
        <f>SUM(F9:F100)</f>
        <v>1878115503.0199997</v>
      </c>
      <c r="G8" s="76">
        <f t="shared" ref="G8" si="0">IFERROR(F8/E8,0)</f>
        <v>0.93248515216175176</v>
      </c>
      <c r="H8" s="77">
        <f t="shared" ref="H8" si="1">F8/$D$4</f>
        <v>0.26700533167756607</v>
      </c>
      <c r="I8" s="75">
        <f>SUM(I9:I100)</f>
        <v>-135981449.26500025</v>
      </c>
      <c r="J8" s="78">
        <f t="shared" ref="J8:J9" si="2">IFERROR(I8/E8,0)</f>
        <v>-6.7514847838247682E-2</v>
      </c>
      <c r="K8" s="79">
        <f>SUM(K9:K100)</f>
        <v>301315311.41500008</v>
      </c>
      <c r="L8" s="80">
        <f>SUM(L9:L100)</f>
        <v>283777255.77999991</v>
      </c>
      <c r="M8" s="76">
        <f>IFERROR(L8/K8,0)</f>
        <v>0.94179500685630579</v>
      </c>
      <c r="N8" s="77">
        <f>L8/$D$4</f>
        <v>4.034365308217229E-2</v>
      </c>
      <c r="O8" s="80">
        <f>SUM(O9:O100)</f>
        <v>-17538055.63500008</v>
      </c>
      <c r="P8" s="78">
        <f t="shared" ref="P8:P9" si="3">IFERROR(O8/K8,0)</f>
        <v>-5.8204993143693928E-2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879988.8600000001</v>
      </c>
      <c r="F9" s="86">
        <f>IFERROR(INDEX('2024'!$C$7:$AC$99,MATCH($C9,'2024'!$C$7:$C$99,0),19),0)</f>
        <v>937623.52</v>
      </c>
      <c r="G9" s="87">
        <f t="shared" ref="G9" si="4">IFERROR(F9/E9,0)</f>
        <v>1.0654947609223142</v>
      </c>
      <c r="H9" s="88">
        <f t="shared" ref="H9" si="5">F9/$D$4</f>
        <v>1.3329876599374468E-4</v>
      </c>
      <c r="I9" s="89">
        <f t="shared" ref="I9" si="6">F9-E9</f>
        <v>57634.659999999916</v>
      </c>
      <c r="J9" s="90">
        <f t="shared" si="2"/>
        <v>6.5494760922314293E-2</v>
      </c>
      <c r="K9" s="91">
        <f>VLOOKUP($C9,'2024'!$C$110:$U$201,VLOOKUP($L$4,Master!$D$9:$G$20,4,FALSE),FALSE)</f>
        <v>111537.70000000001</v>
      </c>
      <c r="L9" s="92">
        <f>VLOOKUP($C9,'2024'!$C$8:$U$100,VLOOKUP($L$4,Master!$D$9:$G$20,4,FALSE),FALSE)</f>
        <v>121416.01999999999</v>
      </c>
      <c r="M9" s="87">
        <f>IFERROR(L9/K9,0)</f>
        <v>1.0885648529600302</v>
      </c>
      <c r="N9" s="88">
        <f>L9/$D$4</f>
        <v>1.726130508956497E-5</v>
      </c>
      <c r="O9" s="89">
        <f>L9-K9</f>
        <v>9878.3199999999779</v>
      </c>
      <c r="P9" s="90">
        <f t="shared" si="3"/>
        <v>8.8564852960030346E-2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6964829.879999999</v>
      </c>
      <c r="F10" s="86">
        <f>IFERROR(INDEX('2024'!$C$7:$AC$99,MATCH($C10,'2024'!$C$7:$C$99,0),19),0)</f>
        <v>6124105.8300000001</v>
      </c>
      <c r="G10" s="87">
        <f t="shared" ref="G10:G73" si="7">IFERROR(F10/E10,0)</f>
        <v>0.87929008109527595</v>
      </c>
      <c r="H10" s="88">
        <f t="shared" ref="H10:H73" si="8">F10/$D$4</f>
        <v>8.70643421950526E-4</v>
      </c>
      <c r="I10" s="89">
        <f t="shared" ref="I10:I73" si="9">F10-E10</f>
        <v>-840724.04999999888</v>
      </c>
      <c r="J10" s="90">
        <f t="shared" ref="J10:J73" si="10">IFERROR(I10/E10,0)</f>
        <v>-0.12070991890472406</v>
      </c>
      <c r="K10" s="91">
        <f>VLOOKUP($C10,'2024'!$C$110:$U$201,VLOOKUP($L$4,Master!$D$9:$G$20,4,FALSE),FALSE)</f>
        <v>951180.5499999997</v>
      </c>
      <c r="L10" s="92">
        <f>VLOOKUP($C10,'2024'!$C$8:$U$100,VLOOKUP($L$4,Master!$D$9:$G$20,4,FALSE),FALSE)</f>
        <v>813506.08000000007</v>
      </c>
      <c r="M10" s="92">
        <f t="shared" ref="M10:M73" si="11">IFERROR(L10/K10,0)</f>
        <v>0.85525937215600167</v>
      </c>
      <c r="N10" s="88">
        <f t="shared" ref="N10:N73" si="12">L10/$D$4</f>
        <v>1.156534091555303E-4</v>
      </c>
      <c r="O10" s="92">
        <f t="shared" ref="O10:O73" si="13">L10-K10</f>
        <v>-137674.46999999962</v>
      </c>
      <c r="P10" s="93">
        <f t="shared" ref="P10:P73" si="14">IFERROR(O10/K10,0)</f>
        <v>-0.14474062784399835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291078.8000000001</v>
      </c>
      <c r="F11" s="86">
        <f>IFERROR(INDEX('2024'!$C$7:$AC$99,MATCH($C11,'2024'!$C$7:$C$99,0),19),0)</f>
        <v>208382.63999999996</v>
      </c>
      <c r="G11" s="87">
        <f t="shared" si="7"/>
        <v>0.71589768818615396</v>
      </c>
      <c r="H11" s="88">
        <f t="shared" si="8"/>
        <v>2.9625055444981511E-5</v>
      </c>
      <c r="I11" s="89">
        <f t="shared" si="9"/>
        <v>-82696.160000000149</v>
      </c>
      <c r="J11" s="90">
        <f t="shared" si="10"/>
        <v>-0.28410231181384599</v>
      </c>
      <c r="K11" s="91">
        <f>VLOOKUP($C11,'2024'!$C$110:$U$201,VLOOKUP($L$4,Master!$D$9:$G$20,4,FALSE),FALSE)</f>
        <v>41448.400000000009</v>
      </c>
      <c r="L11" s="92">
        <f>VLOOKUP($C11,'2024'!$C$8:$U$100,VLOOKUP($L$4,Master!$D$9:$G$20,4,FALSE),FALSE)</f>
        <v>28849.14</v>
      </c>
      <c r="M11" s="92">
        <f t="shared" si="11"/>
        <v>0.6960254195578115</v>
      </c>
      <c r="N11" s="88">
        <f t="shared" si="12"/>
        <v>4.1013847028717655E-6</v>
      </c>
      <c r="O11" s="92">
        <f t="shared" si="13"/>
        <v>-12599.260000000009</v>
      </c>
      <c r="P11" s="93">
        <f t="shared" si="14"/>
        <v>-0.3039745804421885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25608.939999999995</v>
      </c>
      <c r="F12" s="86">
        <f>IFERROR(INDEX('2024'!$C$7:$AC$99,MATCH($C12,'2024'!$C$7:$C$99,0),19),0)</f>
        <v>22360</v>
      </c>
      <c r="G12" s="87">
        <f t="shared" si="7"/>
        <v>0.87313258572982733</v>
      </c>
      <c r="H12" s="88">
        <f t="shared" si="8"/>
        <v>3.1788456070514644E-6</v>
      </c>
      <c r="I12" s="89">
        <f t="shared" si="9"/>
        <v>-3248.9399999999951</v>
      </c>
      <c r="J12" s="90">
        <f t="shared" si="10"/>
        <v>-0.12686741427017267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4480</v>
      </c>
      <c r="M12" s="92">
        <f t="shared" si="11"/>
        <v>1.2245723563724231</v>
      </c>
      <c r="N12" s="88">
        <f t="shared" si="12"/>
        <v>6.3690645436451523E-7</v>
      </c>
      <c r="O12" s="92">
        <f t="shared" si="13"/>
        <v>821.57999999999993</v>
      </c>
      <c r="P12" s="93">
        <f t="shared" si="14"/>
        <v>0.22457235637242304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747567.44000000006</v>
      </c>
      <c r="F13" s="86">
        <f>IFERROR(INDEX('2024'!$C$7:$AC$99,MATCH($C13,'2024'!$C$7:$C$99,0),19),0)</f>
        <v>609294.60000000009</v>
      </c>
      <c r="G13" s="87">
        <f t="shared" si="7"/>
        <v>0.81503629960127755</v>
      </c>
      <c r="H13" s="88">
        <f t="shared" si="8"/>
        <v>8.6621353426215536E-5</v>
      </c>
      <c r="I13" s="89">
        <f t="shared" si="9"/>
        <v>-138272.83999999997</v>
      </c>
      <c r="J13" s="90">
        <f t="shared" si="10"/>
        <v>-0.18496370039872251</v>
      </c>
      <c r="K13" s="91">
        <f>VLOOKUP($C13,'2024'!$C$110:$U$201,VLOOKUP($L$4,Master!$D$9:$G$20,4,FALSE),FALSE)</f>
        <v>110102.45999999999</v>
      </c>
      <c r="L13" s="92">
        <f>VLOOKUP($C13,'2024'!$C$8:$U$100,VLOOKUP($L$4,Master!$D$9:$G$20,4,FALSE),FALSE)</f>
        <v>72508.94</v>
      </c>
      <c r="M13" s="92">
        <f t="shared" si="11"/>
        <v>0.65855876426375948</v>
      </c>
      <c r="N13" s="88">
        <f t="shared" si="12"/>
        <v>1.0308350867216378E-5</v>
      </c>
      <c r="O13" s="92">
        <f t="shared" si="13"/>
        <v>-37593.51999999999</v>
      </c>
      <c r="P13" s="93">
        <f t="shared" si="14"/>
        <v>-0.34144123573624052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18931366.770000063</v>
      </c>
      <c r="F14" s="86">
        <f>IFERROR(INDEX('2024'!$C$7:$AC$99,MATCH($C14,'2024'!$C$7:$C$99,0),19),0)</f>
        <v>18101860.420000006</v>
      </c>
      <c r="G14" s="87">
        <f t="shared" si="7"/>
        <v>0.95618349377105993</v>
      </c>
      <c r="H14" s="88">
        <f t="shared" si="8"/>
        <v>2.5734802985499013E-3</v>
      </c>
      <c r="I14" s="89">
        <f t="shared" si="9"/>
        <v>-829506.35000005737</v>
      </c>
      <c r="J14" s="90">
        <f t="shared" si="10"/>
        <v>-4.3816506228940101E-2</v>
      </c>
      <c r="K14" s="91">
        <f>VLOOKUP($C14,'2024'!$C$110:$U$201,VLOOKUP($L$4,Master!$D$9:$G$20,4,FALSE),FALSE)</f>
        <v>2680248.5500000096</v>
      </c>
      <c r="L14" s="92">
        <f>VLOOKUP($C14,'2024'!$C$8:$U$100,VLOOKUP($L$4,Master!$D$9:$G$20,4,FALSE),FALSE)</f>
        <v>2619957.6299999985</v>
      </c>
      <c r="M14" s="92">
        <f t="shared" si="11"/>
        <v>0.97750547425909029</v>
      </c>
      <c r="N14" s="88">
        <f t="shared" si="12"/>
        <v>3.7247051890816016E-4</v>
      </c>
      <c r="O14" s="92">
        <f t="shared" si="13"/>
        <v>-60290.920000011101</v>
      </c>
      <c r="P14" s="93">
        <f t="shared" si="14"/>
        <v>-2.2494525740909696E-2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7520180.9599999851</v>
      </c>
      <c r="F15" s="86">
        <f>IFERROR(INDEX('2024'!$C$7:$AC$99,MATCH($C15,'2024'!$C$7:$C$99,0),19),0)</f>
        <v>6544702.9700000007</v>
      </c>
      <c r="G15" s="87">
        <f t="shared" si="7"/>
        <v>0.87028530361322765</v>
      </c>
      <c r="H15" s="88">
        <f t="shared" si="8"/>
        <v>9.3043829542223497E-4</v>
      </c>
      <c r="I15" s="89">
        <f t="shared" si="9"/>
        <v>-975477.98999998439</v>
      </c>
      <c r="J15" s="90">
        <f t="shared" si="10"/>
        <v>-0.12971469638677235</v>
      </c>
      <c r="K15" s="91">
        <f>VLOOKUP($C15,'2024'!$C$110:$U$201,VLOOKUP($L$4,Master!$D$9:$G$20,4,FALSE),FALSE)</f>
        <v>1005428.649999997</v>
      </c>
      <c r="L15" s="92">
        <f>VLOOKUP($C15,'2024'!$C$8:$U$100,VLOOKUP($L$4,Master!$D$9:$G$20,4,FALSE),FALSE)</f>
        <v>1021891.1400000007</v>
      </c>
      <c r="M15" s="92">
        <f t="shared" si="11"/>
        <v>1.0163736034377018</v>
      </c>
      <c r="N15" s="88">
        <f t="shared" si="12"/>
        <v>1.4527880864373055E-4</v>
      </c>
      <c r="O15" s="92">
        <f t="shared" si="13"/>
        <v>16462.490000003716</v>
      </c>
      <c r="P15" s="93">
        <f t="shared" si="14"/>
        <v>1.6373603437701684E-2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494533.14</v>
      </c>
      <c r="F16" s="86">
        <f>IFERROR(INDEX('2024'!$C$7:$AC$99,MATCH($C16,'2024'!$C$7:$C$99,0),19),0)</f>
        <v>285618.92000000004</v>
      </c>
      <c r="G16" s="87">
        <f t="shared" si="7"/>
        <v>0.57755263883831942</v>
      </c>
      <c r="H16" s="88">
        <f t="shared" si="8"/>
        <v>4.0605476258174589E-5</v>
      </c>
      <c r="I16" s="89">
        <f t="shared" si="9"/>
        <v>-208914.21999999997</v>
      </c>
      <c r="J16" s="90">
        <f t="shared" si="10"/>
        <v>-0.42244736116168063</v>
      </c>
      <c r="K16" s="91">
        <f>VLOOKUP($C16,'2024'!$C$110:$U$201,VLOOKUP($L$4,Master!$D$9:$G$20,4,FALSE),FALSE)</f>
        <v>84400.53</v>
      </c>
      <c r="L16" s="92">
        <f>VLOOKUP($C16,'2024'!$C$8:$U$100,VLOOKUP($L$4,Master!$D$9:$G$20,4,FALSE),FALSE)</f>
        <v>47768.060000000012</v>
      </c>
      <c r="M16" s="92">
        <f t="shared" si="11"/>
        <v>0.56596872081253535</v>
      </c>
      <c r="N16" s="88">
        <f t="shared" si="12"/>
        <v>6.7910235996588015E-6</v>
      </c>
      <c r="O16" s="92">
        <f t="shared" si="13"/>
        <v>-36632.469999999987</v>
      </c>
      <c r="P16" s="93">
        <f t="shared" si="14"/>
        <v>-0.43403127918746465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3608186.2999999989</v>
      </c>
      <c r="F17" s="86">
        <f>IFERROR(INDEX('2024'!$C$7:$AC$99,MATCH($C17,'2024'!$C$7:$C$99,0),19),0)</f>
        <v>2853586.8899999997</v>
      </c>
      <c r="G17" s="87">
        <f t="shared" si="7"/>
        <v>0.79086462082071551</v>
      </c>
      <c r="H17" s="88">
        <f t="shared" si="8"/>
        <v>4.0568480096673295E-4</v>
      </c>
      <c r="I17" s="89">
        <f t="shared" si="9"/>
        <v>-754599.40999999922</v>
      </c>
      <c r="J17" s="90">
        <f t="shared" si="10"/>
        <v>-0.20913537917928446</v>
      </c>
      <c r="K17" s="91">
        <f>VLOOKUP($C17,'2024'!$C$110:$U$201,VLOOKUP($L$4,Master!$D$9:$G$20,4,FALSE),FALSE)</f>
        <v>442195.79999999987</v>
      </c>
      <c r="L17" s="92">
        <f>VLOOKUP($C17,'2024'!$C$8:$U$100,VLOOKUP($L$4,Master!$D$9:$G$20,4,FALSE),FALSE)</f>
        <v>460587.83999999997</v>
      </c>
      <c r="M17" s="92">
        <f t="shared" si="11"/>
        <v>1.0415925253021401</v>
      </c>
      <c r="N17" s="88">
        <f t="shared" si="12"/>
        <v>6.5480216093261303E-5</v>
      </c>
      <c r="O17" s="92">
        <f t="shared" si="13"/>
        <v>18392.040000000095</v>
      </c>
      <c r="P17" s="93">
        <f t="shared" si="14"/>
        <v>4.1592525302140138E-2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774644.81</v>
      </c>
      <c r="F18" s="86">
        <f>IFERROR(INDEX('2024'!$C$7:$AC$99,MATCH($C18,'2024'!$C$7:$C$99,0),19),0)</f>
        <v>590735.07000000007</v>
      </c>
      <c r="G18" s="87">
        <f t="shared" si="7"/>
        <v>0.76258830159850943</v>
      </c>
      <c r="H18" s="88">
        <f t="shared" si="8"/>
        <v>8.3982807790730746E-5</v>
      </c>
      <c r="I18" s="89">
        <f t="shared" si="9"/>
        <v>-183909.74</v>
      </c>
      <c r="J18" s="90">
        <f t="shared" si="10"/>
        <v>-0.2374116984014906</v>
      </c>
      <c r="K18" s="91">
        <f>VLOOKUP($C18,'2024'!$C$110:$U$201,VLOOKUP($L$4,Master!$D$9:$G$20,4,FALSE),FALSE)</f>
        <v>92521.810000000012</v>
      </c>
      <c r="L18" s="92">
        <f>VLOOKUP($C18,'2024'!$C$8:$U$100,VLOOKUP($L$4,Master!$D$9:$G$20,4,FALSE),FALSE)</f>
        <v>101130.75</v>
      </c>
      <c r="M18" s="92">
        <f t="shared" si="11"/>
        <v>1.0930476824869724</v>
      </c>
      <c r="N18" s="88">
        <f t="shared" si="12"/>
        <v>1.4377416832527723E-5</v>
      </c>
      <c r="O18" s="92">
        <f t="shared" si="13"/>
        <v>8608.9399999999878</v>
      </c>
      <c r="P18" s="93">
        <f t="shared" si="14"/>
        <v>9.3047682486972386E-2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291176.31</v>
      </c>
      <c r="F19" s="86">
        <f>IFERROR(INDEX('2024'!$C$7:$AC$99,MATCH($C19,'2024'!$C$7:$C$99,0),19),0)</f>
        <v>337496.02</v>
      </c>
      <c r="G19" s="87">
        <f t="shared" si="7"/>
        <v>1.159077879653053</v>
      </c>
      <c r="H19" s="88">
        <f t="shared" si="8"/>
        <v>4.7980668183110605E-5</v>
      </c>
      <c r="I19" s="89">
        <f t="shared" si="9"/>
        <v>46319.710000000021</v>
      </c>
      <c r="J19" s="90">
        <f t="shared" si="10"/>
        <v>0.15907787965305289</v>
      </c>
      <c r="K19" s="91">
        <f>VLOOKUP($C19,'2024'!$C$110:$U$201,VLOOKUP($L$4,Master!$D$9:$G$20,4,FALSE),FALSE)</f>
        <v>30150.720000000001</v>
      </c>
      <c r="L19" s="92">
        <f>VLOOKUP($C19,'2024'!$C$8:$U$100,VLOOKUP($L$4,Master!$D$9:$G$20,4,FALSE),FALSE)</f>
        <v>90112.07</v>
      </c>
      <c r="M19" s="92">
        <f t="shared" si="11"/>
        <v>2.9887203357001093</v>
      </c>
      <c r="N19" s="88">
        <f t="shared" si="12"/>
        <v>1.2810928348023884E-5</v>
      </c>
      <c r="O19" s="92">
        <f t="shared" si="13"/>
        <v>59961.350000000006</v>
      </c>
      <c r="P19" s="93">
        <f t="shared" si="14"/>
        <v>1.9887203357001095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266540.42</v>
      </c>
      <c r="F20" s="86">
        <f>IFERROR(INDEX('2024'!$C$7:$AC$99,MATCH($C20,'2024'!$C$7:$C$99,0),19),0)</f>
        <v>229516.90000000002</v>
      </c>
      <c r="G20" s="87">
        <f t="shared" si="7"/>
        <v>0.8610960393924495</v>
      </c>
      <c r="H20" s="88">
        <f t="shared" si="8"/>
        <v>3.2629641740119421E-5</v>
      </c>
      <c r="I20" s="89">
        <f t="shared" si="9"/>
        <v>-37023.51999999996</v>
      </c>
      <c r="J20" s="90">
        <f t="shared" si="10"/>
        <v>-0.1389039606075505</v>
      </c>
      <c r="K20" s="91">
        <f>VLOOKUP($C20,'2024'!$C$110:$U$201,VLOOKUP($L$4,Master!$D$9:$G$20,4,FALSE),FALSE)</f>
        <v>43746.98</v>
      </c>
      <c r="L20" s="92">
        <f>VLOOKUP($C20,'2024'!$C$8:$U$100,VLOOKUP($L$4,Master!$D$9:$G$20,4,FALSE),FALSE)</f>
        <v>31160.330000000005</v>
      </c>
      <c r="M20" s="92">
        <f t="shared" si="11"/>
        <v>0.71228528232120258</v>
      </c>
      <c r="N20" s="88">
        <f t="shared" si="12"/>
        <v>4.4299587716804101E-6</v>
      </c>
      <c r="O20" s="92">
        <f t="shared" si="13"/>
        <v>-12586.649999999998</v>
      </c>
      <c r="P20" s="93">
        <f t="shared" si="14"/>
        <v>-0.28771471767879742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23044.49</v>
      </c>
      <c r="F21" s="86">
        <f>IFERROR(INDEX('2024'!$C$7:$AC$99,MATCH($C21,'2024'!$C$7:$C$99,0),19),0)</f>
        <v>16975</v>
      </c>
      <c r="G21" s="87">
        <f t="shared" si="7"/>
        <v>0.73661860167007376</v>
      </c>
      <c r="H21" s="88">
        <f t="shared" si="8"/>
        <v>2.4132783622405458E-6</v>
      </c>
      <c r="I21" s="89">
        <f t="shared" si="9"/>
        <v>-6069.4900000000016</v>
      </c>
      <c r="J21" s="90">
        <f t="shared" si="10"/>
        <v>-0.26338139832992619</v>
      </c>
      <c r="K21" s="91">
        <f>VLOOKUP($C21,'2024'!$C$110:$U$201,VLOOKUP($L$4,Master!$D$9:$G$20,4,FALSE),FALSE)</f>
        <v>3323.11</v>
      </c>
      <c r="L21" s="92">
        <f>VLOOKUP($C21,'2024'!$C$8:$U$100,VLOOKUP($L$4,Master!$D$9:$G$20,4,FALSE),FALSE)</f>
        <v>8225</v>
      </c>
      <c r="M21" s="92">
        <f t="shared" si="11"/>
        <v>2.4750911044172477</v>
      </c>
      <c r="N21" s="88">
        <f t="shared" si="12"/>
        <v>1.169320443559852E-6</v>
      </c>
      <c r="O21" s="92">
        <f t="shared" si="13"/>
        <v>4901.8899999999994</v>
      </c>
      <c r="P21" s="93">
        <f t="shared" si="14"/>
        <v>1.4750911044172474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7350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-7350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3166899.51</v>
      </c>
      <c r="F23" s="86">
        <f>IFERROR(INDEX('2024'!$C$7:$AC$99,MATCH($C23,'2024'!$C$7:$C$99,0),19),0)</f>
        <v>2140944.6</v>
      </c>
      <c r="G23" s="87">
        <f t="shared" si="7"/>
        <v>0.67603805969833264</v>
      </c>
      <c r="H23" s="88">
        <f t="shared" si="8"/>
        <v>3.0437085584304806E-4</v>
      </c>
      <c r="I23" s="89">
        <f t="shared" si="9"/>
        <v>-1025954.9099999997</v>
      </c>
      <c r="J23" s="90">
        <f t="shared" si="10"/>
        <v>-0.32396194030166742</v>
      </c>
      <c r="K23" s="91">
        <f>VLOOKUP($C23,'2024'!$C$110:$U$201,VLOOKUP($L$4,Master!$D$9:$G$20,4,FALSE),FALSE)</f>
        <v>400752.18</v>
      </c>
      <c r="L23" s="92">
        <f>VLOOKUP($C23,'2024'!$C$8:$U$100,VLOOKUP($L$4,Master!$D$9:$G$20,4,FALSE),FALSE)</f>
        <v>443528.81</v>
      </c>
      <c r="M23" s="92">
        <f t="shared" si="11"/>
        <v>1.1067408541607933</v>
      </c>
      <c r="N23" s="88">
        <f t="shared" si="12"/>
        <v>6.3054991470002842E-5</v>
      </c>
      <c r="O23" s="92">
        <f t="shared" si="13"/>
        <v>42776.630000000005</v>
      </c>
      <c r="P23" s="93">
        <f t="shared" si="14"/>
        <v>0.10674085416079335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9233753.5100000016</v>
      </c>
      <c r="F24" s="86">
        <f>IFERROR(INDEX('2024'!$C$7:$AC$99,MATCH($C24,'2024'!$C$7:$C$99,0),19),0)</f>
        <v>7618345.1000000015</v>
      </c>
      <c r="G24" s="87">
        <f t="shared" si="7"/>
        <v>0.82505398175828071</v>
      </c>
      <c r="H24" s="88">
        <f t="shared" si="8"/>
        <v>1.0830743673585445E-3</v>
      </c>
      <c r="I24" s="89">
        <f t="shared" si="9"/>
        <v>-1615408.4100000001</v>
      </c>
      <c r="J24" s="90">
        <f t="shared" si="10"/>
        <v>-0.17494601824171932</v>
      </c>
      <c r="K24" s="91">
        <f>VLOOKUP($C24,'2024'!$C$110:$U$201,VLOOKUP($L$4,Master!$D$9:$G$20,4,FALSE),FALSE)</f>
        <v>1370547.6700000004</v>
      </c>
      <c r="L24" s="92">
        <f>VLOOKUP($C24,'2024'!$C$8:$U$100,VLOOKUP($L$4,Master!$D$9:$G$20,4,FALSE),FALSE)</f>
        <v>934653.58000000007</v>
      </c>
      <c r="M24" s="92">
        <f t="shared" si="11"/>
        <v>0.68195627226888056</v>
      </c>
      <c r="N24" s="88">
        <f t="shared" si="12"/>
        <v>1.328765396644868E-4</v>
      </c>
      <c r="O24" s="92">
        <f t="shared" si="13"/>
        <v>-435894.09000000032</v>
      </c>
      <c r="P24" s="93">
        <f t="shared" si="14"/>
        <v>-0.3180437277311195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321804.9200000001</v>
      </c>
      <c r="F25" s="86">
        <f>IFERROR(INDEX('2024'!$C$7:$AC$99,MATCH($C25,'2024'!$C$7:$C$99,0),19),0)</f>
        <v>250875.69</v>
      </c>
      <c r="G25" s="87">
        <f t="shared" si="7"/>
        <v>0.77958935494211812</v>
      </c>
      <c r="H25" s="88">
        <f t="shared" si="8"/>
        <v>3.5666148706283765E-5</v>
      </c>
      <c r="I25" s="89">
        <f t="shared" si="9"/>
        <v>-70929.230000000098</v>
      </c>
      <c r="J25" s="90">
        <f t="shared" si="10"/>
        <v>-0.22041064505788188</v>
      </c>
      <c r="K25" s="91">
        <f>VLOOKUP($C25,'2024'!$C$110:$U$201,VLOOKUP($L$4,Master!$D$9:$G$20,4,FALSE),FALSE)</f>
        <v>36641.590000000011</v>
      </c>
      <c r="L25" s="92">
        <f>VLOOKUP($C25,'2024'!$C$8:$U$100,VLOOKUP($L$4,Master!$D$9:$G$20,4,FALSE),FALSE)</f>
        <v>30969.919999999998</v>
      </c>
      <c r="M25" s="92">
        <f t="shared" si="11"/>
        <v>0.84521223014612601</v>
      </c>
      <c r="N25" s="88">
        <f t="shared" si="12"/>
        <v>4.4028888257037245E-6</v>
      </c>
      <c r="O25" s="92">
        <f t="shared" si="13"/>
        <v>-5671.6700000000128</v>
      </c>
      <c r="P25" s="93">
        <f t="shared" si="14"/>
        <v>-0.15478776985387399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71230752.620000035</v>
      </c>
      <c r="F26" s="86">
        <f>IFERROR(INDEX('2024'!$C$7:$AC$99,MATCH($C26,'2024'!$C$7:$C$99,0),19),0)</f>
        <v>65636634.960000001</v>
      </c>
      <c r="G26" s="87">
        <f t="shared" si="7"/>
        <v>0.92146485254980548</v>
      </c>
      <c r="H26" s="88">
        <f t="shared" si="8"/>
        <v>9.3313384930338358E-3</v>
      </c>
      <c r="I26" s="89">
        <f t="shared" si="9"/>
        <v>-5594117.6600000337</v>
      </c>
      <c r="J26" s="90">
        <f t="shared" si="10"/>
        <v>-7.8535147450194534E-2</v>
      </c>
      <c r="K26" s="91">
        <f>VLOOKUP($C26,'2024'!$C$110:$U$201,VLOOKUP($L$4,Master!$D$9:$G$20,4,FALSE),FALSE)</f>
        <v>10878715.02</v>
      </c>
      <c r="L26" s="92">
        <f>VLOOKUP($C26,'2024'!$C$8:$U$100,VLOOKUP($L$4,Master!$D$9:$G$20,4,FALSE),FALSE)</f>
        <v>10716501.490000004</v>
      </c>
      <c r="M26" s="92">
        <f t="shared" si="11"/>
        <v>0.98508890712719532</v>
      </c>
      <c r="N26" s="88">
        <f t="shared" si="12"/>
        <v>1.5235287873187381E-3</v>
      </c>
      <c r="O26" s="92">
        <f t="shared" si="13"/>
        <v>-162213.5299999956</v>
      </c>
      <c r="P26" s="93">
        <f t="shared" si="14"/>
        <v>-1.4911092872804716E-2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37584566.039999992</v>
      </c>
      <c r="F27" s="86">
        <f>IFERROR(INDEX('2024'!$C$7:$AC$99,MATCH($C27,'2024'!$C$7:$C$99,0),19),0)</f>
        <v>34697334.450000003</v>
      </c>
      <c r="G27" s="87">
        <f t="shared" si="7"/>
        <v>0.92318039306540867</v>
      </c>
      <c r="H27" s="88">
        <f t="shared" si="8"/>
        <v>4.9328027367074216E-3</v>
      </c>
      <c r="I27" s="89">
        <f t="shared" si="9"/>
        <v>-2887231.5899999887</v>
      </c>
      <c r="J27" s="90">
        <f t="shared" si="10"/>
        <v>-7.681960693459132E-2</v>
      </c>
      <c r="K27" s="91">
        <f>VLOOKUP($C27,'2024'!$C$110:$U$201,VLOOKUP($L$4,Master!$D$9:$G$20,4,FALSE),FALSE)</f>
        <v>5751985.5299999993</v>
      </c>
      <c r="L27" s="92">
        <f>VLOOKUP($C27,'2024'!$C$8:$U$100,VLOOKUP($L$4,Master!$D$9:$G$20,4,FALSE),FALSE)</f>
        <v>4543985.1100000022</v>
      </c>
      <c r="M27" s="92">
        <f t="shared" si="11"/>
        <v>0.78998549045376387</v>
      </c>
      <c r="N27" s="88">
        <f t="shared" si="12"/>
        <v>6.4600300113733331E-4</v>
      </c>
      <c r="O27" s="92">
        <f t="shared" si="13"/>
        <v>-1208000.4199999971</v>
      </c>
      <c r="P27" s="93">
        <f t="shared" si="14"/>
        <v>-0.21001450954623616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319991.00000000006</v>
      </c>
      <c r="F28" s="86">
        <f>IFERROR(INDEX('2024'!$C$7:$AC$99,MATCH($C28,'2024'!$C$7:$C$99,0),19),0)</f>
        <v>271140.37</v>
      </c>
      <c r="G28" s="87">
        <f t="shared" si="7"/>
        <v>0.84733748761683902</v>
      </c>
      <c r="H28" s="88">
        <f t="shared" si="8"/>
        <v>3.8547109752630082E-5</v>
      </c>
      <c r="I28" s="89">
        <f t="shared" si="9"/>
        <v>-48850.630000000063</v>
      </c>
      <c r="J28" s="90">
        <f t="shared" si="10"/>
        <v>-0.15266251238316095</v>
      </c>
      <c r="K28" s="91">
        <f>VLOOKUP($C28,'2024'!$C$110:$U$201,VLOOKUP($L$4,Master!$D$9:$G$20,4,FALSE),FALSE)</f>
        <v>44261.530000000006</v>
      </c>
      <c r="L28" s="92">
        <f>VLOOKUP($C28,'2024'!$C$8:$U$100,VLOOKUP($L$4,Master!$D$9:$G$20,4,FALSE),FALSE)</f>
        <v>45077.909999999989</v>
      </c>
      <c r="M28" s="92">
        <f t="shared" si="11"/>
        <v>1.0184444595566395</v>
      </c>
      <c r="N28" s="88">
        <f t="shared" si="12"/>
        <v>6.4085740688086423E-6</v>
      </c>
      <c r="O28" s="92">
        <f t="shared" si="13"/>
        <v>816.37999999998283</v>
      </c>
      <c r="P28" s="93">
        <f t="shared" si="14"/>
        <v>1.8444459556639429E-2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509892055.04000008</v>
      </c>
      <c r="F29" s="86">
        <f>IFERROR(INDEX('2024'!$C$7:$AC$99,MATCH($C29,'2024'!$C$7:$C$99,0),19),0)</f>
        <v>461795112.50999999</v>
      </c>
      <c r="G29" s="87">
        <f t="shared" si="7"/>
        <v>0.90567230445230806</v>
      </c>
      <c r="H29" s="88">
        <f t="shared" si="8"/>
        <v>6.5651849944555016E-2</v>
      </c>
      <c r="I29" s="89">
        <f t="shared" si="9"/>
        <v>-48096942.530000091</v>
      </c>
      <c r="J29" s="90">
        <f t="shared" si="10"/>
        <v>-9.4327695547691909E-2</v>
      </c>
      <c r="K29" s="91">
        <f>VLOOKUP($C29,'2024'!$C$110:$U$201,VLOOKUP($L$4,Master!$D$9:$G$20,4,FALSE),FALSE)</f>
        <v>64160139.969999999</v>
      </c>
      <c r="L29" s="92">
        <f>VLOOKUP($C29,'2024'!$C$8:$U$100,VLOOKUP($L$4,Master!$D$9:$G$20,4,FALSE),FALSE)</f>
        <v>48527451.270000003</v>
      </c>
      <c r="M29" s="92">
        <f t="shared" si="11"/>
        <v>0.75634889968585595</v>
      </c>
      <c r="N29" s="88">
        <f t="shared" si="12"/>
        <v>6.898983689223771E-3</v>
      </c>
      <c r="O29" s="92">
        <f t="shared" si="13"/>
        <v>-15632688.699999996</v>
      </c>
      <c r="P29" s="93">
        <f t="shared" si="14"/>
        <v>-0.24365110031414408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6101413.3600000022</v>
      </c>
      <c r="F30" s="86">
        <f>IFERROR(INDEX('2024'!$C$7:$AC$99,MATCH($C30,'2024'!$C$7:$C$99,0),19),0)</f>
        <v>5688522.3499999996</v>
      </c>
      <c r="G30" s="87">
        <f t="shared" si="7"/>
        <v>0.93232862852616127</v>
      </c>
      <c r="H30" s="88">
        <f t="shared" si="8"/>
        <v>8.0871799118566959E-4</v>
      </c>
      <c r="I30" s="89">
        <f t="shared" si="9"/>
        <v>-412891.01000000257</v>
      </c>
      <c r="J30" s="90">
        <f t="shared" si="10"/>
        <v>-6.7671371473838712E-2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861562.04</v>
      </c>
      <c r="M30" s="92">
        <f t="shared" si="11"/>
        <v>0.98844872886960045</v>
      </c>
      <c r="N30" s="88">
        <f t="shared" si="12"/>
        <v>1.2248536252487915E-4</v>
      </c>
      <c r="O30" s="92">
        <f t="shared" si="13"/>
        <v>-10068.440000000293</v>
      </c>
      <c r="P30" s="93">
        <f t="shared" si="14"/>
        <v>-1.1551271130399535E-2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6540959.3599999975</v>
      </c>
      <c r="F31" s="86">
        <f>IFERROR(INDEX('2024'!$C$7:$AC$99,MATCH($C31,'2024'!$C$7:$C$99,0),19),0)</f>
        <v>5220188.5600000015</v>
      </c>
      <c r="G31" s="87">
        <f t="shared" si="7"/>
        <v>0.7980768986156801</v>
      </c>
      <c r="H31" s="88">
        <f t="shared" si="8"/>
        <v>7.4213655956781365E-4</v>
      </c>
      <c r="I31" s="89">
        <f t="shared" si="9"/>
        <v>-1320770.7999999961</v>
      </c>
      <c r="J31" s="90">
        <f t="shared" si="10"/>
        <v>-0.20192310138431996</v>
      </c>
      <c r="K31" s="91">
        <f>VLOOKUP($C31,'2024'!$C$110:$U$201,VLOOKUP($L$4,Master!$D$9:$G$20,4,FALSE),FALSE)</f>
        <v>930798.47999999952</v>
      </c>
      <c r="L31" s="92">
        <f>VLOOKUP($C31,'2024'!$C$8:$U$100,VLOOKUP($L$4,Master!$D$9:$G$20,4,FALSE),FALSE)</f>
        <v>666480.52000000025</v>
      </c>
      <c r="M31" s="92">
        <f t="shared" si="11"/>
        <v>0.71603095011500295</v>
      </c>
      <c r="N31" s="88">
        <f t="shared" si="12"/>
        <v>9.475128234290592E-5</v>
      </c>
      <c r="O31" s="92">
        <f t="shared" si="13"/>
        <v>-264317.95999999926</v>
      </c>
      <c r="P31" s="93">
        <f t="shared" si="14"/>
        <v>-0.28396904988499699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9448432.5099999998</v>
      </c>
      <c r="F32" s="86">
        <f>IFERROR(INDEX('2024'!$C$7:$AC$99,MATCH($C32,'2024'!$C$7:$C$99,0),19),0)</f>
        <v>6060914.7399999974</v>
      </c>
      <c r="G32" s="87">
        <f t="shared" si="7"/>
        <v>0.6414730415426334</v>
      </c>
      <c r="H32" s="88">
        <f t="shared" si="8"/>
        <v>8.6165975831674682E-4</v>
      </c>
      <c r="I32" s="89">
        <f t="shared" si="9"/>
        <v>-3387517.7700000023</v>
      </c>
      <c r="J32" s="90">
        <f t="shared" si="10"/>
        <v>-0.35852695845736665</v>
      </c>
      <c r="K32" s="91">
        <f>VLOOKUP($C32,'2024'!$C$110:$U$201,VLOOKUP($L$4,Master!$D$9:$G$20,4,FALSE),FALSE)</f>
        <v>342906.56999999989</v>
      </c>
      <c r="L32" s="92">
        <f>VLOOKUP($C32,'2024'!$C$8:$U$100,VLOOKUP($L$4,Master!$D$9:$G$20,4,FALSE),FALSE)</f>
        <v>299792.14</v>
      </c>
      <c r="M32" s="92">
        <f t="shared" si="11"/>
        <v>0.87426770504863793</v>
      </c>
      <c r="N32" s="88">
        <f t="shared" si="12"/>
        <v>4.2620435029854989E-5</v>
      </c>
      <c r="O32" s="92">
        <f t="shared" si="13"/>
        <v>-43114.429999999877</v>
      </c>
      <c r="P32" s="93">
        <f t="shared" si="14"/>
        <v>-0.12573229495136209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369148.87</v>
      </c>
      <c r="F33" s="86">
        <f>IFERROR(INDEX('2024'!$C$7:$AC$99,MATCH($C33,'2024'!$C$7:$C$99,0),19),0)</f>
        <v>247905.93000000002</v>
      </c>
      <c r="G33" s="87">
        <f t="shared" si="7"/>
        <v>0.67156085294260826</v>
      </c>
      <c r="H33" s="88">
        <f t="shared" si="8"/>
        <v>3.5243947967017345E-5</v>
      </c>
      <c r="I33" s="89">
        <f t="shared" si="9"/>
        <v>-121242.93999999997</v>
      </c>
      <c r="J33" s="90">
        <f t="shared" si="10"/>
        <v>-0.32843914705739169</v>
      </c>
      <c r="K33" s="91">
        <f>VLOOKUP($C33,'2024'!$C$110:$U$201,VLOOKUP($L$4,Master!$D$9:$G$20,4,FALSE),FALSE)</f>
        <v>52061.430000000008</v>
      </c>
      <c r="L33" s="92">
        <f>VLOOKUP($C33,'2024'!$C$8:$U$100,VLOOKUP($L$4,Master!$D$9:$G$20,4,FALSE),FALSE)</f>
        <v>34634.980000000003</v>
      </c>
      <c r="M33" s="92">
        <f t="shared" si="11"/>
        <v>0.66527139189223194</v>
      </c>
      <c r="N33" s="88">
        <f t="shared" si="12"/>
        <v>4.9239380153539953E-6</v>
      </c>
      <c r="O33" s="92">
        <f t="shared" si="13"/>
        <v>-17426.450000000004</v>
      </c>
      <c r="P33" s="93">
        <f t="shared" si="14"/>
        <v>-0.33472860810776811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621331.94000000006</v>
      </c>
      <c r="F34" s="86">
        <f>IFERROR(INDEX('2024'!$C$7:$AC$99,MATCH($C34,'2024'!$C$7:$C$99,0),19),0)</f>
        <v>566143.62999999989</v>
      </c>
      <c r="G34" s="87">
        <f t="shared" si="7"/>
        <v>0.91117741347724668</v>
      </c>
      <c r="H34" s="88">
        <f t="shared" si="8"/>
        <v>8.0486725902758016E-5</v>
      </c>
      <c r="I34" s="89">
        <f t="shared" si="9"/>
        <v>-55188.310000000172</v>
      </c>
      <c r="J34" s="90">
        <f t="shared" si="10"/>
        <v>-8.8822586522753308E-2</v>
      </c>
      <c r="K34" s="91">
        <f>VLOOKUP($C34,'2024'!$C$110:$U$201,VLOOKUP($L$4,Master!$D$9:$G$20,4,FALSE),FALSE)</f>
        <v>81752.140000000014</v>
      </c>
      <c r="L34" s="92">
        <f>VLOOKUP($C34,'2024'!$C$8:$U$100,VLOOKUP($L$4,Master!$D$9:$G$20,4,FALSE),FALSE)</f>
        <v>78001.200000000012</v>
      </c>
      <c r="M34" s="92">
        <f t="shared" si="11"/>
        <v>0.95411814296237385</v>
      </c>
      <c r="N34" s="88">
        <f t="shared" si="12"/>
        <v>1.1089166903611034E-5</v>
      </c>
      <c r="O34" s="92">
        <f t="shared" si="13"/>
        <v>-3750.9400000000023</v>
      </c>
      <c r="P34" s="93">
        <f t="shared" si="14"/>
        <v>-4.5881857037626192E-2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483784.85000000003</v>
      </c>
      <c r="F35" s="86">
        <f>IFERROR(INDEX('2024'!$C$7:$AC$99,MATCH($C35,'2024'!$C$7:$C$99,0),19),0)</f>
        <v>334996.65999999997</v>
      </c>
      <c r="G35" s="87">
        <f t="shared" si="7"/>
        <v>0.69244967055086559</v>
      </c>
      <c r="H35" s="88">
        <f t="shared" si="8"/>
        <v>4.7625342621552453E-5</v>
      </c>
      <c r="I35" s="89">
        <f t="shared" si="9"/>
        <v>-148788.19000000006</v>
      </c>
      <c r="J35" s="90">
        <f t="shared" si="10"/>
        <v>-0.30755032944913435</v>
      </c>
      <c r="K35" s="91">
        <f>VLOOKUP($C35,'2024'!$C$110:$U$201,VLOOKUP($L$4,Master!$D$9:$G$20,4,FALSE),FALSE)</f>
        <v>68233.490000000005</v>
      </c>
      <c r="L35" s="92">
        <f>VLOOKUP($C35,'2024'!$C$8:$U$100,VLOOKUP($L$4,Master!$D$9:$G$20,4,FALSE),FALSE)</f>
        <v>46672.93</v>
      </c>
      <c r="M35" s="92">
        <f t="shared" si="11"/>
        <v>0.68401792140487017</v>
      </c>
      <c r="N35" s="88">
        <f t="shared" si="12"/>
        <v>6.6353326698891098E-6</v>
      </c>
      <c r="O35" s="92">
        <f t="shared" si="13"/>
        <v>-21560.560000000005</v>
      </c>
      <c r="P35" s="93">
        <f t="shared" si="14"/>
        <v>-0.31598207859512978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12049463.380000006</v>
      </c>
      <c r="F36" s="86">
        <f>IFERROR(INDEX('2024'!$C$7:$AC$99,MATCH($C36,'2024'!$C$7:$C$99,0),19),0)</f>
        <v>10663186.08</v>
      </c>
      <c r="G36" s="87">
        <f t="shared" si="7"/>
        <v>0.88495111721730424</v>
      </c>
      <c r="H36" s="88">
        <f t="shared" si="8"/>
        <v>1.5159491157236281E-3</v>
      </c>
      <c r="I36" s="89">
        <f t="shared" si="9"/>
        <v>-1386277.3000000063</v>
      </c>
      <c r="J36" s="90">
        <f t="shared" si="10"/>
        <v>-0.1150488827826958</v>
      </c>
      <c r="K36" s="91">
        <f>VLOOKUP($C36,'2024'!$C$110:$U$201,VLOOKUP($L$4,Master!$D$9:$G$20,4,FALSE),FALSE)</f>
        <v>1558356.6300000013</v>
      </c>
      <c r="L36" s="92">
        <f>VLOOKUP($C36,'2024'!$C$8:$U$100,VLOOKUP($L$4,Master!$D$9:$G$20,4,FALSE),FALSE)</f>
        <v>1406730.41</v>
      </c>
      <c r="M36" s="92">
        <f t="shared" si="11"/>
        <v>0.90270120646260466</v>
      </c>
      <c r="N36" s="88">
        <f t="shared" si="12"/>
        <v>1.9999010662496443E-4</v>
      </c>
      <c r="O36" s="92">
        <f t="shared" si="13"/>
        <v>-151626.22000000137</v>
      </c>
      <c r="P36" s="93">
        <f t="shared" si="14"/>
        <v>-9.7298793537395387E-2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606641.24</v>
      </c>
      <c r="F37" s="86">
        <f>IFERROR(INDEX('2024'!$C$7:$AC$99,MATCH($C37,'2024'!$C$7:$C$99,0),19),0)</f>
        <v>163653.25</v>
      </c>
      <c r="G37" s="87">
        <f t="shared" si="7"/>
        <v>0.269769410994874</v>
      </c>
      <c r="H37" s="88">
        <f t="shared" si="8"/>
        <v>2.326602928632357E-5</v>
      </c>
      <c r="I37" s="89">
        <f t="shared" si="9"/>
        <v>-442987.99</v>
      </c>
      <c r="J37" s="90">
        <f t="shared" si="10"/>
        <v>-0.73023058900512594</v>
      </c>
      <c r="K37" s="91">
        <f>VLOOKUP($C37,'2024'!$C$110:$U$201,VLOOKUP($L$4,Master!$D$9:$G$20,4,FALSE),FALSE)</f>
        <v>98261.289999999979</v>
      </c>
      <c r="L37" s="92">
        <f>VLOOKUP($C37,'2024'!$C$8:$U$100,VLOOKUP($L$4,Master!$D$9:$G$20,4,FALSE),FALSE)</f>
        <v>21872.5</v>
      </c>
      <c r="M37" s="92">
        <f t="shared" si="11"/>
        <v>0.22259528650600868</v>
      </c>
      <c r="N37" s="88">
        <f t="shared" si="12"/>
        <v>3.1095393801535401E-6</v>
      </c>
      <c r="O37" s="92">
        <f t="shared" si="13"/>
        <v>-76388.789999999979</v>
      </c>
      <c r="P37" s="93">
        <f t="shared" si="14"/>
        <v>-0.77740471349399132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173616939.97999993</v>
      </c>
      <c r="F38" s="86">
        <f>IFERROR(INDEX('2024'!$C$7:$AC$99,MATCH($C38,'2024'!$C$7:$C$99,0),19),0)</f>
        <v>172595916.78000003</v>
      </c>
      <c r="G38" s="87">
        <f t="shared" si="7"/>
        <v>0.994119103814884</v>
      </c>
      <c r="H38" s="88">
        <f t="shared" si="8"/>
        <v>2.4537377989764009E-2</v>
      </c>
      <c r="I38" s="89">
        <f t="shared" si="9"/>
        <v>-1021023.1999998987</v>
      </c>
      <c r="J38" s="90">
        <f t="shared" si="10"/>
        <v>-5.8808961851160206E-3</v>
      </c>
      <c r="K38" s="91">
        <f>VLOOKUP($C38,'2024'!$C$110:$U$201,VLOOKUP($L$4,Master!$D$9:$G$20,4,FALSE),FALSE)</f>
        <v>24945461.540000003</v>
      </c>
      <c r="L38" s="92">
        <f>VLOOKUP($C38,'2024'!$C$8:$U$100,VLOOKUP($L$4,Master!$D$9:$G$20,4,FALSE),FALSE)</f>
        <v>26810399.239999998</v>
      </c>
      <c r="M38" s="92">
        <f t="shared" si="11"/>
        <v>1.0747606011221549</v>
      </c>
      <c r="N38" s="88">
        <f t="shared" si="12"/>
        <v>3.8115438214387258E-3</v>
      </c>
      <c r="O38" s="92">
        <f t="shared" si="13"/>
        <v>1864937.6999999955</v>
      </c>
      <c r="P38" s="93">
        <f t="shared" si="14"/>
        <v>7.4760601122154879E-2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1085522.1399999997</v>
      </c>
      <c r="F39" s="86">
        <f>IFERROR(INDEX('2024'!$C$7:$AC$99,MATCH($C39,'2024'!$C$7:$C$99,0),19),0)</f>
        <v>986793.68</v>
      </c>
      <c r="G39" s="87">
        <f t="shared" si="7"/>
        <v>0.9090497960732522</v>
      </c>
      <c r="H39" s="88">
        <f t="shared" si="8"/>
        <v>1.4028912141029288E-4</v>
      </c>
      <c r="I39" s="89">
        <f t="shared" si="9"/>
        <v>-98728.459999999614</v>
      </c>
      <c r="J39" s="90">
        <f t="shared" si="10"/>
        <v>-9.0950203926747769E-2</v>
      </c>
      <c r="K39" s="91">
        <f>VLOOKUP($C39,'2024'!$C$110:$U$201,VLOOKUP($L$4,Master!$D$9:$G$20,4,FALSE),FALSE)</f>
        <v>107616.51000000004</v>
      </c>
      <c r="L39" s="92">
        <f>VLOOKUP($C39,'2024'!$C$8:$U$100,VLOOKUP($L$4,Master!$D$9:$G$20,4,FALSE),FALSE)</f>
        <v>104775.31999999999</v>
      </c>
      <c r="M39" s="92">
        <f t="shared" si="11"/>
        <v>0.97359893941923925</v>
      </c>
      <c r="N39" s="88">
        <f t="shared" si="12"/>
        <v>1.489555302814899E-5</v>
      </c>
      <c r="O39" s="92">
        <f t="shared" si="13"/>
        <v>-2841.190000000046</v>
      </c>
      <c r="P39" s="93">
        <f t="shared" si="14"/>
        <v>-2.6401060580760749E-2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746040.65</v>
      </c>
      <c r="F40" s="86">
        <f>IFERROR(INDEX('2024'!$C$7:$AC$99,MATCH($C40,'2024'!$C$7:$C$99,0),19),0)</f>
        <v>653854.15</v>
      </c>
      <c r="G40" s="87">
        <f t="shared" si="7"/>
        <v>0.87643233649533714</v>
      </c>
      <c r="H40" s="88">
        <f t="shared" si="8"/>
        <v>9.2956234006255341E-5</v>
      </c>
      <c r="I40" s="89">
        <f t="shared" si="9"/>
        <v>-92186.5</v>
      </c>
      <c r="J40" s="90">
        <f t="shared" si="10"/>
        <v>-0.12356766350466292</v>
      </c>
      <c r="K40" s="91">
        <f>VLOOKUP($C40,'2024'!$C$110:$U$201,VLOOKUP($L$4,Master!$D$9:$G$20,4,FALSE),FALSE)</f>
        <v>117027.96</v>
      </c>
      <c r="L40" s="92">
        <f>VLOOKUP($C40,'2024'!$C$8:$U$100,VLOOKUP($L$4,Master!$D$9:$G$20,4,FALSE),FALSE)</f>
        <v>163313.47</v>
      </c>
      <c r="M40" s="92">
        <f t="shared" si="11"/>
        <v>1.3955081332700321</v>
      </c>
      <c r="N40" s="88">
        <f t="shared" si="12"/>
        <v>2.3217723912425364E-5</v>
      </c>
      <c r="O40" s="92">
        <f t="shared" si="13"/>
        <v>46285.509999999995</v>
      </c>
      <c r="P40" s="93">
        <f t="shared" si="14"/>
        <v>0.39550813327003215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475279.73000000004</v>
      </c>
      <c r="F41" s="86">
        <f>IFERROR(INDEX('2024'!$C$7:$AC$99,MATCH($C41,'2024'!$C$7:$C$99,0),19),0)</f>
        <v>402487.80000000005</v>
      </c>
      <c r="G41" s="87">
        <f t="shared" si="7"/>
        <v>0.84684402593815644</v>
      </c>
      <c r="H41" s="88">
        <f t="shared" si="8"/>
        <v>5.722032982655673E-5</v>
      </c>
      <c r="I41" s="89">
        <f t="shared" si="9"/>
        <v>-72791.929999999993</v>
      </c>
      <c r="J41" s="90">
        <f t="shared" si="10"/>
        <v>-0.1531559740618435</v>
      </c>
      <c r="K41" s="91">
        <f>VLOOKUP($C41,'2024'!$C$110:$U$201,VLOOKUP($L$4,Master!$D$9:$G$20,4,FALSE),FALSE)</f>
        <v>71607.569999999992</v>
      </c>
      <c r="L41" s="92">
        <f>VLOOKUP($C41,'2024'!$C$8:$U$100,VLOOKUP($L$4,Master!$D$9:$G$20,4,FALSE),FALSE)</f>
        <v>58986.98000000001</v>
      </c>
      <c r="M41" s="92">
        <f t="shared" si="11"/>
        <v>0.82375341042853456</v>
      </c>
      <c r="N41" s="88">
        <f t="shared" si="12"/>
        <v>8.3859795280068255E-6</v>
      </c>
      <c r="O41" s="92">
        <f t="shared" si="13"/>
        <v>-12620.589999999982</v>
      </c>
      <c r="P41" s="93">
        <f t="shared" si="14"/>
        <v>-0.17624658957146547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258015.62000000008</v>
      </c>
      <c r="F42" s="86">
        <f>IFERROR(INDEX('2024'!$C$7:$AC$99,MATCH($C42,'2024'!$C$7:$C$99,0),19),0)</f>
        <v>198080.37000000002</v>
      </c>
      <c r="G42" s="87">
        <f t="shared" si="7"/>
        <v>0.76770689309430162</v>
      </c>
      <c r="H42" s="88">
        <f t="shared" si="8"/>
        <v>2.8160416548194488E-5</v>
      </c>
      <c r="I42" s="89">
        <f t="shared" si="9"/>
        <v>-59935.250000000058</v>
      </c>
      <c r="J42" s="90">
        <f t="shared" si="10"/>
        <v>-0.23229310690569835</v>
      </c>
      <c r="K42" s="91">
        <f>VLOOKUP($C42,'2024'!$C$110:$U$201,VLOOKUP($L$4,Master!$D$9:$G$20,4,FALSE),FALSE)</f>
        <v>36792.890000000007</v>
      </c>
      <c r="L42" s="92">
        <f>VLOOKUP($C42,'2024'!$C$8:$U$100,VLOOKUP($L$4,Master!$D$9:$G$20,4,FALSE),FALSE)</f>
        <v>42650.420000000006</v>
      </c>
      <c r="M42" s="92">
        <f t="shared" si="11"/>
        <v>1.1592027698829854</v>
      </c>
      <c r="N42" s="88">
        <f t="shared" si="12"/>
        <v>6.0634660221779932E-6</v>
      </c>
      <c r="O42" s="92">
        <f t="shared" si="13"/>
        <v>5857.5299999999988</v>
      </c>
      <c r="P42" s="93">
        <f t="shared" si="14"/>
        <v>0.15920276988298548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17563039.110000014</v>
      </c>
      <c r="F43" s="86">
        <f>IFERROR(INDEX('2024'!$C$7:$AC$99,MATCH($C43,'2024'!$C$7:$C$99,0),19),0)</f>
        <v>11012716.809999999</v>
      </c>
      <c r="G43" s="87">
        <f t="shared" si="7"/>
        <v>0.62703936038778141</v>
      </c>
      <c r="H43" s="88">
        <f t="shared" si="8"/>
        <v>1.5656407179414271E-3</v>
      </c>
      <c r="I43" s="89">
        <f t="shared" si="9"/>
        <v>-6550322.3000000156</v>
      </c>
      <c r="J43" s="90">
        <f t="shared" si="10"/>
        <v>-0.37296063961221859</v>
      </c>
      <c r="K43" s="91">
        <f>VLOOKUP($C43,'2024'!$C$110:$U$201,VLOOKUP($L$4,Master!$D$9:$G$20,4,FALSE),FALSE)</f>
        <v>2509716.7500000019</v>
      </c>
      <c r="L43" s="92">
        <f>VLOOKUP($C43,'2024'!$C$8:$U$100,VLOOKUP($L$4,Master!$D$9:$G$20,4,FALSE),FALSE)</f>
        <v>2224208.7399999993</v>
      </c>
      <c r="M43" s="92">
        <f t="shared" si="11"/>
        <v>0.88623895106887962</v>
      </c>
      <c r="N43" s="88">
        <f t="shared" si="12"/>
        <v>3.1620823713392085E-4</v>
      </c>
      <c r="O43" s="92">
        <f t="shared" si="13"/>
        <v>-285508.01000000257</v>
      </c>
      <c r="P43" s="93">
        <f t="shared" si="14"/>
        <v>-0.11376104893112035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1542249.75</v>
      </c>
      <c r="F44" s="86">
        <f>IFERROR(INDEX('2024'!$C$7:$AC$99,MATCH($C44,'2024'!$C$7:$C$99,0),19),0)</f>
        <v>1235728.1200000001</v>
      </c>
      <c r="G44" s="87">
        <f t="shared" si="7"/>
        <v>0.80125032926735773</v>
      </c>
      <c r="H44" s="88">
        <f t="shared" si="8"/>
        <v>1.7567928916690362E-4</v>
      </c>
      <c r="I44" s="89">
        <f t="shared" si="9"/>
        <v>-306521.62999999989</v>
      </c>
      <c r="J44" s="90">
        <f t="shared" si="10"/>
        <v>-0.1987496707326423</v>
      </c>
      <c r="K44" s="91">
        <f>VLOOKUP($C44,'2024'!$C$110:$U$201,VLOOKUP($L$4,Master!$D$9:$G$20,4,FALSE),FALSE)</f>
        <v>224606.56999999998</v>
      </c>
      <c r="L44" s="92">
        <f>VLOOKUP($C44,'2024'!$C$8:$U$100,VLOOKUP($L$4,Master!$D$9:$G$20,4,FALSE),FALSE)</f>
        <v>185987.31</v>
      </c>
      <c r="M44" s="92">
        <f t="shared" si="11"/>
        <v>0.82805819081783771</v>
      </c>
      <c r="N44" s="88">
        <f t="shared" si="12"/>
        <v>2.6441187091270969E-5</v>
      </c>
      <c r="O44" s="92">
        <f t="shared" si="13"/>
        <v>-38619.25999999998</v>
      </c>
      <c r="P44" s="93">
        <f t="shared" si="14"/>
        <v>-0.17194180918216231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800684.39000000013</v>
      </c>
      <c r="F45" s="86">
        <f>IFERROR(INDEX('2024'!$C$7:$AC$99,MATCH($C45,'2024'!$C$7:$C$99,0),19),0)</f>
        <v>306950.67000000004</v>
      </c>
      <c r="G45" s="87">
        <f t="shared" si="7"/>
        <v>0.38336037748906282</v>
      </c>
      <c r="H45" s="88">
        <f t="shared" si="8"/>
        <v>4.3638139038953661E-5</v>
      </c>
      <c r="I45" s="89">
        <f t="shared" si="9"/>
        <v>-493733.72000000009</v>
      </c>
      <c r="J45" s="90">
        <f t="shared" si="10"/>
        <v>-0.61663962251093718</v>
      </c>
      <c r="K45" s="91">
        <f>VLOOKUP($C45,'2024'!$C$110:$U$201,VLOOKUP($L$4,Master!$D$9:$G$20,4,FALSE),FALSE)</f>
        <v>275365.23000000004</v>
      </c>
      <c r="L45" s="92">
        <f>VLOOKUP($C45,'2024'!$C$8:$U$100,VLOOKUP($L$4,Master!$D$9:$G$20,4,FALSE),FALSE)</f>
        <v>46317.069999999985</v>
      </c>
      <c r="M45" s="92">
        <f t="shared" si="11"/>
        <v>0.16820231806317731</v>
      </c>
      <c r="N45" s="88">
        <f t="shared" si="12"/>
        <v>6.5847412567529119E-6</v>
      </c>
      <c r="O45" s="92">
        <f t="shared" si="13"/>
        <v>-229048.16000000006</v>
      </c>
      <c r="P45" s="93">
        <f t="shared" si="14"/>
        <v>-0.83179768193682269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5678495.1499999985</v>
      </c>
      <c r="F46" s="86">
        <f>IFERROR(INDEX('2024'!$C$7:$AC$99,MATCH($C46,'2024'!$C$7:$C$99,0),19),0)</f>
        <v>3523340.0000000005</v>
      </c>
      <c r="G46" s="87">
        <f t="shared" si="7"/>
        <v>0.6204707245369403</v>
      </c>
      <c r="H46" s="88">
        <f t="shared" si="8"/>
        <v>5.0090133636622133E-4</v>
      </c>
      <c r="I46" s="89">
        <f t="shared" si="9"/>
        <v>-2155155.149999998</v>
      </c>
      <c r="J46" s="90">
        <f t="shared" si="10"/>
        <v>-0.3795292754630597</v>
      </c>
      <c r="K46" s="91">
        <f>VLOOKUP($C46,'2024'!$C$110:$U$201,VLOOKUP($L$4,Master!$D$9:$G$20,4,FALSE),FALSE)</f>
        <v>780665.25999999954</v>
      </c>
      <c r="L46" s="92">
        <f>VLOOKUP($C46,'2024'!$C$8:$U$100,VLOOKUP($L$4,Master!$D$9:$G$20,4,FALSE),FALSE)</f>
        <v>400593.35</v>
      </c>
      <c r="M46" s="92">
        <f t="shared" si="11"/>
        <v>0.513143559122895</v>
      </c>
      <c r="N46" s="88">
        <f t="shared" si="12"/>
        <v>5.6951002274665906E-5</v>
      </c>
      <c r="O46" s="92">
        <f t="shared" si="13"/>
        <v>-380071.90999999957</v>
      </c>
      <c r="P46" s="93">
        <f t="shared" si="14"/>
        <v>-0.486856440877105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39618680.439999998</v>
      </c>
      <c r="F47" s="86">
        <f>IFERROR(INDEX('2024'!$C$7:$AC$99,MATCH($C47,'2024'!$C$7:$C$99,0),19),0)</f>
        <v>47501931.760000005</v>
      </c>
      <c r="G47" s="87">
        <f t="shared" si="7"/>
        <v>1.1989781394142769</v>
      </c>
      <c r="H47" s="88">
        <f t="shared" si="8"/>
        <v>6.7531890474836513E-3</v>
      </c>
      <c r="I47" s="89">
        <f t="shared" si="9"/>
        <v>7883251.3200000077</v>
      </c>
      <c r="J47" s="90">
        <f t="shared" si="10"/>
        <v>0.19897813941427697</v>
      </c>
      <c r="K47" s="91">
        <f>VLOOKUP($C47,'2024'!$C$110:$U$201,VLOOKUP($L$4,Master!$D$9:$G$20,4,FALSE),FALSE)</f>
        <v>9227343.3399999999</v>
      </c>
      <c r="L47" s="92">
        <f>VLOOKUP($C47,'2024'!$C$8:$U$100,VLOOKUP($L$4,Master!$D$9:$G$20,4,FALSE),FALSE)</f>
        <v>10640263.729999999</v>
      </c>
      <c r="M47" s="92">
        <f t="shared" si="11"/>
        <v>1.1531232054490776</v>
      </c>
      <c r="N47" s="88">
        <f t="shared" si="12"/>
        <v>1.5126903227182255E-3</v>
      </c>
      <c r="O47" s="92">
        <f t="shared" si="13"/>
        <v>1412920.3899999987</v>
      </c>
      <c r="P47" s="93">
        <f t="shared" si="14"/>
        <v>0.1531232054490777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590881.9</v>
      </c>
      <c r="F48" s="86">
        <f>IFERROR(INDEX('2024'!$C$7:$AC$99,MATCH($C48,'2024'!$C$7:$C$99,0),19),0)</f>
        <v>517933.87000000005</v>
      </c>
      <c r="G48" s="87">
        <f t="shared" si="7"/>
        <v>0.87654380680809485</v>
      </c>
      <c r="H48" s="88">
        <f t="shared" si="8"/>
        <v>7.3632907307364238E-5</v>
      </c>
      <c r="I48" s="89">
        <f t="shared" si="9"/>
        <v>-72948.02999999997</v>
      </c>
      <c r="J48" s="90">
        <f t="shared" si="10"/>
        <v>-0.12345619319190512</v>
      </c>
      <c r="K48" s="91">
        <f>VLOOKUP($C48,'2024'!$C$110:$U$201,VLOOKUP($L$4,Master!$D$9:$G$20,4,FALSE),FALSE)</f>
        <v>81727.81</v>
      </c>
      <c r="L48" s="92">
        <f>VLOOKUP($C48,'2024'!$C$8:$U$100,VLOOKUP($L$4,Master!$D$9:$G$20,4,FALSE),FALSE)</f>
        <v>84685.599999999991</v>
      </c>
      <c r="M48" s="92">
        <f t="shared" si="11"/>
        <v>1.0361907409485216</v>
      </c>
      <c r="N48" s="88">
        <f t="shared" si="12"/>
        <v>1.2039465453511514E-5</v>
      </c>
      <c r="O48" s="92">
        <f t="shared" si="13"/>
        <v>2957.7899999999936</v>
      </c>
      <c r="P48" s="93">
        <f t="shared" si="14"/>
        <v>3.6190740948521608E-2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477574.17000000016</v>
      </c>
      <c r="F49" s="86">
        <f>IFERROR(INDEX('2024'!$C$7:$AC$99,MATCH($C49,'2024'!$C$7:$C$99,0),19),0)</f>
        <v>392319.36</v>
      </c>
      <c r="G49" s="87">
        <f t="shared" si="7"/>
        <v>0.82148362420857024</v>
      </c>
      <c r="H49" s="88">
        <f t="shared" si="8"/>
        <v>5.5774717088427637E-5</v>
      </c>
      <c r="I49" s="89">
        <f t="shared" si="9"/>
        <v>-85254.810000000172</v>
      </c>
      <c r="J49" s="90">
        <f t="shared" si="10"/>
        <v>-0.17851637579142973</v>
      </c>
      <c r="K49" s="91">
        <f>VLOOKUP($C49,'2024'!$C$110:$U$201,VLOOKUP($L$4,Master!$D$9:$G$20,4,FALSE),FALSE)</f>
        <v>68649.300000000017</v>
      </c>
      <c r="L49" s="92">
        <f>VLOOKUP($C49,'2024'!$C$8:$U$100,VLOOKUP($L$4,Master!$D$9:$G$20,4,FALSE),FALSE)</f>
        <v>67790.34</v>
      </c>
      <c r="M49" s="92">
        <f t="shared" si="11"/>
        <v>0.98748770927015972</v>
      </c>
      <c r="N49" s="88">
        <f t="shared" si="12"/>
        <v>9.6375234574921798E-6</v>
      </c>
      <c r="O49" s="92">
        <f t="shared" si="13"/>
        <v>-858.96000000002095</v>
      </c>
      <c r="P49" s="93">
        <f t="shared" si="14"/>
        <v>-1.2512290729840227E-2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395911.81000000006</v>
      </c>
      <c r="F50" s="86">
        <f>IFERROR(INDEX('2024'!$C$7:$AC$99,MATCH($C50,'2024'!$C$7:$C$99,0),19),0)</f>
        <v>327162.29999999993</v>
      </c>
      <c r="G50" s="87">
        <f t="shared" si="7"/>
        <v>0.82635145438071145</v>
      </c>
      <c r="H50" s="88">
        <f t="shared" si="8"/>
        <v>4.6511558146147277E-5</v>
      </c>
      <c r="I50" s="89">
        <f t="shared" si="9"/>
        <v>-68749.510000000126</v>
      </c>
      <c r="J50" s="90">
        <f t="shared" si="10"/>
        <v>-0.17364854561928858</v>
      </c>
      <c r="K50" s="91">
        <f>VLOOKUP($C50,'2024'!$C$110:$U$201,VLOOKUP($L$4,Master!$D$9:$G$20,4,FALSE),FALSE)</f>
        <v>45408.83</v>
      </c>
      <c r="L50" s="92">
        <f>VLOOKUP($C50,'2024'!$C$8:$U$100,VLOOKUP($L$4,Master!$D$9:$G$20,4,FALSE),FALSE)</f>
        <v>66193.789999999979</v>
      </c>
      <c r="M50" s="92">
        <f t="shared" si="11"/>
        <v>1.4577294768440405</v>
      </c>
      <c r="N50" s="88">
        <f t="shared" si="12"/>
        <v>9.410547341484217E-6</v>
      </c>
      <c r="O50" s="92">
        <f t="shared" si="13"/>
        <v>20784.959999999977</v>
      </c>
      <c r="P50" s="93">
        <f t="shared" si="14"/>
        <v>0.45772947684404058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2510322.7900000028</v>
      </c>
      <c r="F51" s="86">
        <f>IFERROR(INDEX('2024'!$C$7:$AC$99,MATCH($C51,'2024'!$C$7:$C$99,0),19),0)</f>
        <v>2164011.5099999998</v>
      </c>
      <c r="G51" s="87">
        <f t="shared" si="7"/>
        <v>0.86204511970350928</v>
      </c>
      <c r="H51" s="88">
        <f t="shared" si="8"/>
        <v>3.0765020045493317E-4</v>
      </c>
      <c r="I51" s="89">
        <f t="shared" si="9"/>
        <v>-346311.28000000305</v>
      </c>
      <c r="J51" s="90">
        <f t="shared" si="10"/>
        <v>-0.13795488029649075</v>
      </c>
      <c r="K51" s="91">
        <f>VLOOKUP($C51,'2024'!$C$110:$U$201,VLOOKUP($L$4,Master!$D$9:$G$20,4,FALSE),FALSE)</f>
        <v>321941.49000000034</v>
      </c>
      <c r="L51" s="92">
        <f>VLOOKUP($C51,'2024'!$C$8:$U$100,VLOOKUP($L$4,Master!$D$9:$G$20,4,FALSE),FALSE)</f>
        <v>288250.33000000007</v>
      </c>
      <c r="M51" s="92">
        <f t="shared" si="11"/>
        <v>0.89535005258253531</v>
      </c>
      <c r="N51" s="88">
        <f t="shared" si="12"/>
        <v>4.0979574921808371E-5</v>
      </c>
      <c r="O51" s="92">
        <f t="shared" si="13"/>
        <v>-33691.160000000265</v>
      </c>
      <c r="P51" s="93">
        <f t="shared" si="14"/>
        <v>-0.10464994741746468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965389.71000000008</v>
      </c>
      <c r="F52" s="86">
        <f>IFERROR(INDEX('2024'!$C$7:$AC$99,MATCH($C52,'2024'!$C$7:$C$99,0),19),0)</f>
        <v>699649.46</v>
      </c>
      <c r="G52" s="87">
        <f t="shared" si="7"/>
        <v>0.72473266780521195</v>
      </c>
      <c r="H52" s="88">
        <f t="shared" si="8"/>
        <v>9.946679840773386E-5</v>
      </c>
      <c r="I52" s="89">
        <f t="shared" si="9"/>
        <v>-265740.25000000012</v>
      </c>
      <c r="J52" s="90">
        <f t="shared" si="10"/>
        <v>-0.27526733219478805</v>
      </c>
      <c r="K52" s="91">
        <f>VLOOKUP($C52,'2024'!$C$110:$U$201,VLOOKUP($L$4,Master!$D$9:$G$20,4,FALSE),FALSE)</f>
        <v>135104.75999999998</v>
      </c>
      <c r="L52" s="92">
        <f>VLOOKUP($C52,'2024'!$C$8:$U$100,VLOOKUP($L$4,Master!$D$9:$G$20,4,FALSE),FALSE)</f>
        <v>104407.10000000003</v>
      </c>
      <c r="M52" s="92">
        <f t="shared" si="11"/>
        <v>0.77278624380073691</v>
      </c>
      <c r="N52" s="88">
        <f t="shared" si="12"/>
        <v>1.4843204435598526E-5</v>
      </c>
      <c r="O52" s="92">
        <f t="shared" si="13"/>
        <v>-30697.659999999945</v>
      </c>
      <c r="P52" s="93">
        <f t="shared" si="14"/>
        <v>-0.22721375619926307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63537886.640000001</v>
      </c>
      <c r="F53" s="86">
        <f>IFERROR(INDEX('2024'!$C$7:$AC$99,MATCH($C53,'2024'!$C$7:$C$99,0),19),0)</f>
        <v>43519276.799999997</v>
      </c>
      <c r="G53" s="87">
        <f t="shared" si="7"/>
        <v>0.68493428254194755</v>
      </c>
      <c r="H53" s="88">
        <f t="shared" si="8"/>
        <v>6.1869884560705139E-3</v>
      </c>
      <c r="I53" s="89">
        <f t="shared" si="9"/>
        <v>-20018609.840000004</v>
      </c>
      <c r="J53" s="90">
        <f t="shared" si="10"/>
        <v>-0.3150657174580524</v>
      </c>
      <c r="K53" s="91">
        <f>VLOOKUP($C53,'2024'!$C$110:$U$201,VLOOKUP($L$4,Master!$D$9:$G$20,4,FALSE),FALSE)</f>
        <v>12640860.810000001</v>
      </c>
      <c r="L53" s="92">
        <f>VLOOKUP($C53,'2024'!$C$8:$U$100,VLOOKUP($L$4,Master!$D$9:$G$20,4,FALSE),FALSE)</f>
        <v>10827152.540000001</v>
      </c>
      <c r="M53" s="92">
        <f t="shared" si="11"/>
        <v>0.85652019294720805</v>
      </c>
      <c r="N53" s="88">
        <f t="shared" si="12"/>
        <v>1.5392596730167758E-3</v>
      </c>
      <c r="O53" s="92">
        <f t="shared" si="13"/>
        <v>-1813708.2699999996</v>
      </c>
      <c r="P53" s="93">
        <f t="shared" si="14"/>
        <v>-0.14347980705279195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10691655.779999999</v>
      </c>
      <c r="F54" s="86">
        <f>IFERROR(INDEX('2024'!$C$7:$AC$99,MATCH($C54,'2024'!$C$7:$C$99,0),19),0)</f>
        <v>10885744.109999999</v>
      </c>
      <c r="G54" s="87">
        <f t="shared" si="7"/>
        <v>1.018153252778963</v>
      </c>
      <c r="H54" s="88">
        <f t="shared" si="8"/>
        <v>1.5475894384418538E-3</v>
      </c>
      <c r="I54" s="89">
        <f t="shared" si="9"/>
        <v>194088.33000000007</v>
      </c>
      <c r="J54" s="90">
        <f t="shared" si="10"/>
        <v>1.8153252778962931E-2</v>
      </c>
      <c r="K54" s="91">
        <f>VLOOKUP($C54,'2024'!$C$110:$U$201,VLOOKUP($L$4,Master!$D$9:$G$20,4,FALSE),FALSE)</f>
        <v>1745142.0900000003</v>
      </c>
      <c r="L54" s="92">
        <f>VLOOKUP($C54,'2024'!$C$8:$U$100,VLOOKUP($L$4,Master!$D$9:$G$20,4,FALSE),FALSE)</f>
        <v>2425879.5699999998</v>
      </c>
      <c r="M54" s="92">
        <f t="shared" si="11"/>
        <v>1.3900756757290744</v>
      </c>
      <c r="N54" s="88">
        <f t="shared" si="12"/>
        <v>3.4487909724196755E-4</v>
      </c>
      <c r="O54" s="92">
        <f t="shared" si="13"/>
        <v>680737.47999999952</v>
      </c>
      <c r="P54" s="93">
        <f t="shared" si="14"/>
        <v>0.39007567572907453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35765.56</v>
      </c>
      <c r="F55" s="86">
        <f>IFERROR(INDEX('2024'!$C$7:$AC$99,MATCH($C55,'2024'!$C$7:$C$99,0),19),0)</f>
        <v>32829.269999999997</v>
      </c>
      <c r="G55" s="87">
        <f t="shared" si="7"/>
        <v>0.91790174682012526</v>
      </c>
      <c r="H55" s="88">
        <f t="shared" si="8"/>
        <v>4.6672263292578894E-6</v>
      </c>
      <c r="I55" s="89">
        <f t="shared" si="9"/>
        <v>-2936.2900000000009</v>
      </c>
      <c r="J55" s="90">
        <f t="shared" si="10"/>
        <v>-8.209825317987475E-2</v>
      </c>
      <c r="K55" s="91">
        <f>VLOOKUP($C55,'2024'!$C$110:$U$201,VLOOKUP($L$4,Master!$D$9:$G$20,4,FALSE),FALSE)</f>
        <v>5097.4699999999993</v>
      </c>
      <c r="L55" s="92">
        <f>VLOOKUP($C55,'2024'!$C$8:$U$100,VLOOKUP($L$4,Master!$D$9:$G$20,4,FALSE),FALSE)</f>
        <v>6874.0299999999988</v>
      </c>
      <c r="M55" s="92">
        <f t="shared" si="11"/>
        <v>1.3485179902971474</v>
      </c>
      <c r="N55" s="88">
        <f t="shared" si="12"/>
        <v>9.772576059141313E-7</v>
      </c>
      <c r="O55" s="92">
        <f t="shared" si="13"/>
        <v>1776.5599999999995</v>
      </c>
      <c r="P55" s="93">
        <f t="shared" si="14"/>
        <v>0.34851799029714736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27107581.380000003</v>
      </c>
      <c r="F56" s="86">
        <f>IFERROR(INDEX('2024'!$C$7:$AC$99,MATCH($C56,'2024'!$C$7:$C$99,0),19),0)</f>
        <v>22279559.079999998</v>
      </c>
      <c r="G56" s="87">
        <f t="shared" si="7"/>
        <v>0.8218940217380617</v>
      </c>
      <c r="H56" s="88">
        <f t="shared" si="8"/>
        <v>3.1674095934034687E-3</v>
      </c>
      <c r="I56" s="89">
        <f t="shared" si="9"/>
        <v>-4828022.3000000045</v>
      </c>
      <c r="J56" s="90">
        <f t="shared" si="10"/>
        <v>-0.17810597826193833</v>
      </c>
      <c r="K56" s="91">
        <f>VLOOKUP($C56,'2024'!$C$110:$U$201,VLOOKUP($L$4,Master!$D$9:$G$20,4,FALSE),FALSE)</f>
        <v>5032550.1100000003</v>
      </c>
      <c r="L56" s="92">
        <f>VLOOKUP($C56,'2024'!$C$8:$U$100,VLOOKUP($L$4,Master!$D$9:$G$20,4,FALSE),FALSE)</f>
        <v>5267829.55</v>
      </c>
      <c r="M56" s="92">
        <f t="shared" si="11"/>
        <v>1.0467515344819884</v>
      </c>
      <c r="N56" s="88">
        <f t="shared" si="12"/>
        <v>7.4890951805516059E-4</v>
      </c>
      <c r="O56" s="92">
        <f t="shared" si="13"/>
        <v>235279.43999999948</v>
      </c>
      <c r="P56" s="93">
        <f t="shared" si="14"/>
        <v>4.6751534481988391E-2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3627545.4600000009</v>
      </c>
      <c r="F57" s="86">
        <f>IFERROR(INDEX('2024'!$C$7:$AC$99,MATCH($C57,'2024'!$C$7:$C$99,0),19),0)</f>
        <v>3983829.5300000007</v>
      </c>
      <c r="G57" s="87">
        <f t="shared" si="7"/>
        <v>1.0982162936146911</v>
      </c>
      <c r="H57" s="88">
        <f t="shared" si="8"/>
        <v>5.6636757605914138E-4</v>
      </c>
      <c r="I57" s="89">
        <f t="shared" si="9"/>
        <v>356284.06999999983</v>
      </c>
      <c r="J57" s="90">
        <f t="shared" si="10"/>
        <v>9.8216293614691114E-2</v>
      </c>
      <c r="K57" s="91">
        <f>VLOOKUP($C57,'2024'!$C$110:$U$201,VLOOKUP($L$4,Master!$D$9:$G$20,4,FALSE),FALSE)</f>
        <v>685254.71000000008</v>
      </c>
      <c r="L57" s="92">
        <f>VLOOKUP($C57,'2024'!$C$8:$U$100,VLOOKUP($L$4,Master!$D$9:$G$20,4,FALSE),FALSE)</f>
        <v>587254.97000000032</v>
      </c>
      <c r="M57" s="92">
        <f t="shared" si="11"/>
        <v>0.8569878636806455</v>
      </c>
      <c r="N57" s="88">
        <f t="shared" si="12"/>
        <v>8.3488053738982134E-5</v>
      </c>
      <c r="O57" s="92">
        <f t="shared" si="13"/>
        <v>-97999.739999999758</v>
      </c>
      <c r="P57" s="93">
        <f t="shared" si="14"/>
        <v>-0.14301213631935453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350491.80000000005</v>
      </c>
      <c r="F58" s="86">
        <f>IFERROR(INDEX('2024'!$C$7:$AC$99,MATCH($C58,'2024'!$C$7:$C$99,0),19),0)</f>
        <v>141203.56</v>
      </c>
      <c r="G58" s="87">
        <f t="shared" si="7"/>
        <v>0.4028726492317366</v>
      </c>
      <c r="H58" s="88">
        <f t="shared" si="8"/>
        <v>2.007443275518908E-5</v>
      </c>
      <c r="I58" s="89">
        <f t="shared" si="9"/>
        <v>-209288.24000000005</v>
      </c>
      <c r="J58" s="90">
        <f t="shared" si="10"/>
        <v>-0.5971273507682634</v>
      </c>
      <c r="K58" s="91">
        <f>VLOOKUP($C58,'2024'!$C$110:$U$201,VLOOKUP($L$4,Master!$D$9:$G$20,4,FALSE),FALSE)</f>
        <v>124612.05</v>
      </c>
      <c r="L58" s="92">
        <f>VLOOKUP($C58,'2024'!$C$8:$U$100,VLOOKUP($L$4,Master!$D$9:$G$20,4,FALSE),FALSE)</f>
        <v>22398.18</v>
      </c>
      <c r="M58" s="92">
        <f t="shared" si="11"/>
        <v>0.17974329127881292</v>
      </c>
      <c r="N58" s="88">
        <f t="shared" si="12"/>
        <v>3.1842735285754905E-6</v>
      </c>
      <c r="O58" s="92">
        <f t="shared" si="13"/>
        <v>-102213.87</v>
      </c>
      <c r="P58" s="93">
        <f t="shared" si="14"/>
        <v>-0.82025670872118706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2912941.94</v>
      </c>
      <c r="F59" s="86">
        <f>IFERROR(INDEX('2024'!$C$7:$AC$99,MATCH($C59,'2024'!$C$7:$C$99,0),19),0)</f>
        <v>1886950.88</v>
      </c>
      <c r="G59" s="87">
        <f t="shared" si="7"/>
        <v>0.6477818366678465</v>
      </c>
      <c r="H59" s="88">
        <f t="shared" si="8"/>
        <v>2.6826142735285753E-4</v>
      </c>
      <c r="I59" s="89">
        <f t="shared" si="9"/>
        <v>-1025991.06</v>
      </c>
      <c r="J59" s="90">
        <f t="shared" si="10"/>
        <v>-0.3522181633321535</v>
      </c>
      <c r="K59" s="91">
        <f>VLOOKUP($C59,'2024'!$C$110:$U$201,VLOOKUP($L$4,Master!$D$9:$G$20,4,FALSE),FALSE)</f>
        <v>412106.06999999995</v>
      </c>
      <c r="L59" s="92">
        <f>VLOOKUP($C59,'2024'!$C$8:$U$100,VLOOKUP($L$4,Master!$D$9:$G$20,4,FALSE),FALSE)</f>
        <v>428294.12</v>
      </c>
      <c r="M59" s="92">
        <f t="shared" si="11"/>
        <v>1.0392812704748562</v>
      </c>
      <c r="N59" s="88">
        <f t="shared" si="12"/>
        <v>6.0889127096957632E-5</v>
      </c>
      <c r="O59" s="92">
        <f t="shared" si="13"/>
        <v>16188.050000000047</v>
      </c>
      <c r="P59" s="93">
        <f t="shared" si="14"/>
        <v>3.9281270474856265E-2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3329668.1900000004</v>
      </c>
      <c r="F60" s="86">
        <f>IFERROR(INDEX('2024'!$C$7:$AC$99,MATCH($C60,'2024'!$C$7:$C$99,0),19),0)</f>
        <v>1431549.3399999999</v>
      </c>
      <c r="G60" s="87">
        <f t="shared" si="7"/>
        <v>0.42993753680903551</v>
      </c>
      <c r="H60" s="88">
        <f t="shared" si="8"/>
        <v>2.0351852999715665E-4</v>
      </c>
      <c r="I60" s="89">
        <f t="shared" si="9"/>
        <v>-1898118.8500000006</v>
      </c>
      <c r="J60" s="90">
        <f t="shared" si="10"/>
        <v>-0.57006246319096443</v>
      </c>
      <c r="K60" s="91">
        <f>VLOOKUP($C60,'2024'!$C$110:$U$201,VLOOKUP($L$4,Master!$D$9:$G$20,4,FALSE),FALSE)</f>
        <v>490715.42000000004</v>
      </c>
      <c r="L60" s="92">
        <f>VLOOKUP($C60,'2024'!$C$8:$U$100,VLOOKUP($L$4,Master!$D$9:$G$20,4,FALSE),FALSE)</f>
        <v>142763.87999999998</v>
      </c>
      <c r="M60" s="92">
        <f t="shared" si="11"/>
        <v>0.2909300873406423</v>
      </c>
      <c r="N60" s="88">
        <f t="shared" si="12"/>
        <v>2.0296258174580605E-5</v>
      </c>
      <c r="O60" s="92">
        <f t="shared" si="13"/>
        <v>-347951.54000000004</v>
      </c>
      <c r="P60" s="93">
        <f t="shared" si="14"/>
        <v>-0.7090699126593577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2828421.86</v>
      </c>
      <c r="F61" s="86">
        <f>IFERROR(INDEX('2024'!$C$7:$AC$99,MATCH($C61,'2024'!$C$7:$C$99,0),19),0)</f>
        <v>1941055.0699999998</v>
      </c>
      <c r="G61" s="87">
        <f t="shared" si="7"/>
        <v>0.68626787872442763</v>
      </c>
      <c r="H61" s="88">
        <f t="shared" si="8"/>
        <v>2.7595323713392096E-4</v>
      </c>
      <c r="I61" s="89">
        <f t="shared" si="9"/>
        <v>-887366.79</v>
      </c>
      <c r="J61" s="90">
        <f t="shared" si="10"/>
        <v>-0.31373212127557243</v>
      </c>
      <c r="K61" s="91">
        <f>VLOOKUP($C61,'2024'!$C$110:$U$201,VLOOKUP($L$4,Master!$D$9:$G$20,4,FALSE),FALSE)</f>
        <v>406959.73</v>
      </c>
      <c r="L61" s="92">
        <f>VLOOKUP($C61,'2024'!$C$8:$U$100,VLOOKUP($L$4,Master!$D$9:$G$20,4,FALSE),FALSE)</f>
        <v>910912.35999999987</v>
      </c>
      <c r="M61" s="92">
        <f t="shared" si="11"/>
        <v>2.2383353753453687</v>
      </c>
      <c r="N61" s="88">
        <f t="shared" si="12"/>
        <v>1.2950133067955643E-4</v>
      </c>
      <c r="O61" s="92">
        <f t="shared" si="13"/>
        <v>503952.62999999989</v>
      </c>
      <c r="P61" s="93">
        <f t="shared" si="14"/>
        <v>1.2383353753453687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4520322.29</v>
      </c>
      <c r="F62" s="86">
        <f>IFERROR(INDEX('2024'!$C$7:$AC$99,MATCH($C62,'2024'!$C$7:$C$99,0),19),0)</f>
        <v>5525027.1799999997</v>
      </c>
      <c r="G62" s="87">
        <f t="shared" si="7"/>
        <v>1.2222639948090956</v>
      </c>
      <c r="H62" s="88">
        <f t="shared" si="8"/>
        <v>7.8547443559852143E-4</v>
      </c>
      <c r="I62" s="89">
        <f t="shared" si="9"/>
        <v>1004704.8899999997</v>
      </c>
      <c r="J62" s="90">
        <f t="shared" si="10"/>
        <v>0.22226399480909573</v>
      </c>
      <c r="K62" s="91">
        <f>VLOOKUP($C62,'2024'!$C$110:$U$201,VLOOKUP($L$4,Master!$D$9:$G$20,4,FALSE),FALSE)</f>
        <v>741667.57</v>
      </c>
      <c r="L62" s="92">
        <f>VLOOKUP($C62,'2024'!$C$8:$U$100,VLOOKUP($L$4,Master!$D$9:$G$20,4,FALSE),FALSE)</f>
        <v>520059.31000000006</v>
      </c>
      <c r="M62" s="92">
        <f t="shared" si="11"/>
        <v>0.70120270999580059</v>
      </c>
      <c r="N62" s="88">
        <f t="shared" si="12"/>
        <v>7.3935073926642032E-5</v>
      </c>
      <c r="O62" s="92">
        <f t="shared" si="13"/>
        <v>-221608.25999999989</v>
      </c>
      <c r="P62" s="93">
        <f t="shared" si="14"/>
        <v>-0.29879729000419947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4118614.93</v>
      </c>
      <c r="F63" s="86">
        <f>IFERROR(INDEX('2024'!$C$7:$AC$99,MATCH($C63,'2024'!$C$7:$C$99,0),19),0)</f>
        <v>3043846.2500000005</v>
      </c>
      <c r="G63" s="87">
        <f t="shared" si="7"/>
        <v>0.73904608751563972</v>
      </c>
      <c r="H63" s="88">
        <f t="shared" si="8"/>
        <v>4.3273333096388974E-4</v>
      </c>
      <c r="I63" s="89">
        <f t="shared" si="9"/>
        <v>-1074768.6799999997</v>
      </c>
      <c r="J63" s="90">
        <f t="shared" si="10"/>
        <v>-0.26095391248436028</v>
      </c>
      <c r="K63" s="91">
        <f>VLOOKUP($C63,'2024'!$C$110:$U$201,VLOOKUP($L$4,Master!$D$9:$G$20,4,FALSE),FALSE)</f>
        <v>584940.2300000001</v>
      </c>
      <c r="L63" s="92">
        <f>VLOOKUP($C63,'2024'!$C$8:$U$100,VLOOKUP($L$4,Master!$D$9:$G$20,4,FALSE),FALSE)</f>
        <v>391920.00000000017</v>
      </c>
      <c r="M63" s="92">
        <f t="shared" si="11"/>
        <v>0.67001717423334028</v>
      </c>
      <c r="N63" s="88">
        <f t="shared" si="12"/>
        <v>5.5717941427352885E-5</v>
      </c>
      <c r="O63" s="92">
        <f t="shared" si="13"/>
        <v>-193020.22999999992</v>
      </c>
      <c r="P63" s="93">
        <f t="shared" si="14"/>
        <v>-0.32998282576665977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13742296.26</v>
      </c>
      <c r="F64" s="86">
        <f>IFERROR(INDEX('2024'!$C$7:$AC$99,MATCH($C64,'2024'!$C$7:$C$99,0),19),0)</f>
        <v>9856789.8499999996</v>
      </c>
      <c r="G64" s="87">
        <f t="shared" si="7"/>
        <v>0.71725930394110127</v>
      </c>
      <c r="H64" s="88">
        <f t="shared" si="8"/>
        <v>1.4013064899061701E-3</v>
      </c>
      <c r="I64" s="89">
        <f t="shared" si="9"/>
        <v>-3885506.41</v>
      </c>
      <c r="J64" s="90">
        <f t="shared" si="10"/>
        <v>-0.28274069605889868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1063409.68</v>
      </c>
      <c r="M64" s="92">
        <f t="shared" si="11"/>
        <v>0.54167568644747</v>
      </c>
      <c r="N64" s="88">
        <f t="shared" si="12"/>
        <v>1.5118135911288029E-4</v>
      </c>
      <c r="O64" s="92">
        <f t="shared" si="13"/>
        <v>-899775.50000000023</v>
      </c>
      <c r="P64" s="93">
        <f t="shared" si="14"/>
        <v>-0.45832431355253006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142972081.12000003</v>
      </c>
      <c r="F66" s="86">
        <f>IFERROR(INDEX('2024'!$C$7:$AC$99,MATCH($C66,'2024'!$C$7:$C$99,0),19),0)</f>
        <v>136425649.44</v>
      </c>
      <c r="G66" s="87">
        <f t="shared" si="7"/>
        <v>0.95421181793873833</v>
      </c>
      <c r="H66" s="88">
        <f t="shared" si="8"/>
        <v>1.9395173363662213E-2</v>
      </c>
      <c r="I66" s="89">
        <f t="shared" si="9"/>
        <v>-6546431.680000037</v>
      </c>
      <c r="J66" s="90">
        <f t="shared" si="10"/>
        <v>-4.5788182061261694E-2</v>
      </c>
      <c r="K66" s="91">
        <f>VLOOKUP($C66,'2024'!$C$110:$U$201,VLOOKUP($L$4,Master!$D$9:$G$20,4,FALSE),FALSE)</f>
        <v>20000167.580000006</v>
      </c>
      <c r="L66" s="92">
        <f>VLOOKUP($C66,'2024'!$C$8:$U$100,VLOOKUP($L$4,Master!$D$9:$G$20,4,FALSE),FALSE)</f>
        <v>19706703.750000007</v>
      </c>
      <c r="M66" s="92">
        <f t="shared" si="11"/>
        <v>0.98532693144564154</v>
      </c>
      <c r="N66" s="88">
        <f t="shared" si="12"/>
        <v>2.8016354492465178E-3</v>
      </c>
      <c r="O66" s="92">
        <f t="shared" si="13"/>
        <v>-293463.82999999821</v>
      </c>
      <c r="P66" s="93">
        <f t="shared" si="14"/>
        <v>-1.4673068554358489E-2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46914.939999999995</v>
      </c>
      <c r="F67" s="86">
        <f>IFERROR(INDEX('2024'!$C$7:$AC$99,MATCH($C67,'2024'!$C$7:$C$99,0),19),0)</f>
        <v>32889.630000000005</v>
      </c>
      <c r="G67" s="87">
        <f t="shared" si="7"/>
        <v>0.70104810962137021</v>
      </c>
      <c r="H67" s="88">
        <f t="shared" si="8"/>
        <v>4.6758075063974983E-6</v>
      </c>
      <c r="I67" s="89">
        <f t="shared" si="9"/>
        <v>-14025.30999999999</v>
      </c>
      <c r="J67" s="90">
        <f t="shared" si="10"/>
        <v>-0.29895189037862974</v>
      </c>
      <c r="K67" s="91">
        <f>VLOOKUP($C67,'2024'!$C$110:$U$201,VLOOKUP($L$4,Master!$D$9:$G$20,4,FALSE),FALSE)</f>
        <v>6092.43</v>
      </c>
      <c r="L67" s="92">
        <f>VLOOKUP($C67,'2024'!$C$8:$U$100,VLOOKUP($L$4,Master!$D$9:$G$20,4,FALSE),FALSE)</f>
        <v>10947.95</v>
      </c>
      <c r="M67" s="92">
        <f t="shared" si="11"/>
        <v>1.7969759192965697</v>
      </c>
      <c r="N67" s="88">
        <f t="shared" si="12"/>
        <v>1.5564330395223203E-6</v>
      </c>
      <c r="O67" s="92">
        <f t="shared" si="13"/>
        <v>4855.5200000000004</v>
      </c>
      <c r="P67" s="93">
        <f t="shared" si="14"/>
        <v>0.79697591929656975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236851.10000000006</v>
      </c>
      <c r="F68" s="86">
        <f>IFERROR(INDEX('2024'!$C$7:$AC$99,MATCH($C68,'2024'!$C$7:$C$99,0),19),0)</f>
        <v>207801.22000000003</v>
      </c>
      <c r="G68" s="87">
        <f t="shared" si="7"/>
        <v>0.87734960910040094</v>
      </c>
      <c r="H68" s="88">
        <f t="shared" si="8"/>
        <v>2.9542396929201028E-5</v>
      </c>
      <c r="I68" s="89">
        <f t="shared" si="9"/>
        <v>-29049.880000000034</v>
      </c>
      <c r="J68" s="90">
        <f t="shared" si="10"/>
        <v>-0.12265039089959906</v>
      </c>
      <c r="K68" s="91">
        <f>VLOOKUP($C68,'2024'!$C$110:$U$201,VLOOKUP($L$4,Master!$D$9:$G$20,4,FALSE),FALSE)</f>
        <v>32279.740000000009</v>
      </c>
      <c r="L68" s="92">
        <f>VLOOKUP($C68,'2024'!$C$8:$U$100,VLOOKUP($L$4,Master!$D$9:$G$20,4,FALSE),FALSE)</f>
        <v>30242.11</v>
      </c>
      <c r="M68" s="92">
        <f t="shared" si="11"/>
        <v>0.93687588561741797</v>
      </c>
      <c r="N68" s="88">
        <f t="shared" si="12"/>
        <v>4.2994185385271543E-6</v>
      </c>
      <c r="O68" s="92">
        <f t="shared" si="13"/>
        <v>-2037.6300000000083</v>
      </c>
      <c r="P68" s="93">
        <f t="shared" si="14"/>
        <v>-6.3124114382582003E-2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1250623.0199999991</v>
      </c>
      <c r="F69" s="86">
        <f>IFERROR(INDEX('2024'!$C$7:$AC$99,MATCH($C69,'2024'!$C$7:$C$99,0),19),0)</f>
        <v>1153124.31</v>
      </c>
      <c r="G69" s="87">
        <f t="shared" si="7"/>
        <v>0.92203988856690078</v>
      </c>
      <c r="H69" s="88">
        <f t="shared" si="8"/>
        <v>1.6393578475973843E-4</v>
      </c>
      <c r="I69" s="89">
        <f t="shared" si="9"/>
        <v>-97498.709999999031</v>
      </c>
      <c r="J69" s="90">
        <f t="shared" si="10"/>
        <v>-7.7960111433099236E-2</v>
      </c>
      <c r="K69" s="91">
        <f>VLOOKUP($C69,'2024'!$C$110:$U$201,VLOOKUP($L$4,Master!$D$9:$G$20,4,FALSE),FALSE)</f>
        <v>203262.6399999999</v>
      </c>
      <c r="L69" s="92">
        <f>VLOOKUP($C69,'2024'!$C$8:$U$100,VLOOKUP($L$4,Master!$D$9:$G$20,4,FALSE),FALSE)</f>
        <v>190775.85</v>
      </c>
      <c r="M69" s="92">
        <f t="shared" si="11"/>
        <v>0.93856819925196333</v>
      </c>
      <c r="N69" s="88">
        <f t="shared" si="12"/>
        <v>2.7121957634347455E-5</v>
      </c>
      <c r="O69" s="92">
        <f t="shared" si="13"/>
        <v>-12486.789999999892</v>
      </c>
      <c r="P69" s="93">
        <f t="shared" si="14"/>
        <v>-6.143180074803662E-2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7079168.75</v>
      </c>
      <c r="F70" s="86">
        <f>IFERROR(INDEX('2024'!$C$7:$AC$99,MATCH($C70,'2024'!$C$7:$C$99,0),19),0)</f>
        <v>4822912.96</v>
      </c>
      <c r="G70" s="87">
        <f t="shared" si="7"/>
        <v>0.68128238361318905</v>
      </c>
      <c r="H70" s="88">
        <f t="shared" si="8"/>
        <v>6.8565723059425647E-4</v>
      </c>
      <c r="I70" s="89">
        <f t="shared" si="9"/>
        <v>-2256255.79</v>
      </c>
      <c r="J70" s="90">
        <f t="shared" si="10"/>
        <v>-0.31871761638681095</v>
      </c>
      <c r="K70" s="91">
        <f>VLOOKUP($C70,'2024'!$C$110:$U$201,VLOOKUP($L$4,Master!$D$9:$G$20,4,FALSE),FALSE)</f>
        <v>604596.34</v>
      </c>
      <c r="L70" s="92">
        <f>VLOOKUP($C70,'2024'!$C$8:$U$100,VLOOKUP($L$4,Master!$D$9:$G$20,4,FALSE),FALSE)</f>
        <v>932300.14999999991</v>
      </c>
      <c r="M70" s="92">
        <f t="shared" si="11"/>
        <v>1.5420208299640052</v>
      </c>
      <c r="N70" s="88">
        <f t="shared" si="12"/>
        <v>1.3254196047767983E-4</v>
      </c>
      <c r="O70" s="92">
        <f t="shared" si="13"/>
        <v>327703.80999999994</v>
      </c>
      <c r="P70" s="93">
        <f t="shared" si="14"/>
        <v>0.54202082996400536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1292839.4100000001</v>
      </c>
      <c r="F71" s="86">
        <f>IFERROR(INDEX('2024'!$C$7:$AC$99,MATCH($C71,'2024'!$C$7:$C$99,0),19),0)</f>
        <v>977529.59999999986</v>
      </c>
      <c r="G71" s="87">
        <f t="shared" si="7"/>
        <v>0.75611061392381262</v>
      </c>
      <c r="H71" s="88">
        <f t="shared" si="8"/>
        <v>1.3897207847597383E-4</v>
      </c>
      <c r="I71" s="89">
        <f t="shared" si="9"/>
        <v>-315309.81000000029</v>
      </c>
      <c r="J71" s="90">
        <f t="shared" si="10"/>
        <v>-0.24388938607618735</v>
      </c>
      <c r="K71" s="91">
        <f>VLOOKUP($C71,'2024'!$C$110:$U$201,VLOOKUP($L$4,Master!$D$9:$G$20,4,FALSE),FALSE)</f>
        <v>177417.49000000002</v>
      </c>
      <c r="L71" s="92">
        <f>VLOOKUP($C71,'2024'!$C$8:$U$100,VLOOKUP($L$4,Master!$D$9:$G$20,4,FALSE),FALSE)</f>
        <v>179126.99999999997</v>
      </c>
      <c r="M71" s="92">
        <f t="shared" si="11"/>
        <v>1.0096355212780879</v>
      </c>
      <c r="N71" s="88">
        <f t="shared" si="12"/>
        <v>2.5465880011373326E-5</v>
      </c>
      <c r="O71" s="92">
        <f t="shared" si="13"/>
        <v>1709.5099999999511</v>
      </c>
      <c r="P71" s="93">
        <f t="shared" si="14"/>
        <v>9.6355212780879201E-3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4181879.7</v>
      </c>
      <c r="F72" s="86">
        <f>IFERROR(INDEX('2024'!$C$7:$AC$99,MATCH($C72,'2024'!$C$7:$C$99,0),19),0)</f>
        <v>3834936.9600000004</v>
      </c>
      <c r="G72" s="87">
        <f t="shared" si="7"/>
        <v>0.91703665220211861</v>
      </c>
      <c r="H72" s="88">
        <f t="shared" si="8"/>
        <v>5.4520002274665918E-4</v>
      </c>
      <c r="I72" s="89">
        <f t="shared" si="9"/>
        <v>-346942.73999999976</v>
      </c>
      <c r="J72" s="90">
        <f t="shared" si="10"/>
        <v>-8.2963347797881351E-2</v>
      </c>
      <c r="K72" s="91">
        <f>VLOOKUP($C72,'2024'!$C$110:$U$201,VLOOKUP($L$4,Master!$D$9:$G$20,4,FALSE),FALSE)</f>
        <v>617595.05999999982</v>
      </c>
      <c r="L72" s="92">
        <f>VLOOKUP($C72,'2024'!$C$8:$U$100,VLOOKUP($L$4,Master!$D$9:$G$20,4,FALSE),FALSE)</f>
        <v>613511.61000000022</v>
      </c>
      <c r="M72" s="92">
        <f t="shared" si="11"/>
        <v>0.99338814335723535</v>
      </c>
      <c r="N72" s="88">
        <f t="shared" si="12"/>
        <v>8.7220871481376208E-5</v>
      </c>
      <c r="O72" s="92">
        <f t="shared" si="13"/>
        <v>-4083.4499999996042</v>
      </c>
      <c r="P72" s="93">
        <f t="shared" si="14"/>
        <v>-6.6118566427646056E-3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10102603.710000001</v>
      </c>
      <c r="F73" s="86">
        <f>IFERROR(INDEX('2024'!$C$7:$AC$99,MATCH($C73,'2024'!$C$7:$C$99,0),19),0)</f>
        <v>8920363.3900000006</v>
      </c>
      <c r="G73" s="87">
        <f t="shared" si="7"/>
        <v>0.88297667077351882</v>
      </c>
      <c r="H73" s="88">
        <f t="shared" si="8"/>
        <v>1.2681779058856982E-3</v>
      </c>
      <c r="I73" s="89">
        <f t="shared" si="9"/>
        <v>-1182240.3200000003</v>
      </c>
      <c r="J73" s="90">
        <f t="shared" si="10"/>
        <v>-0.11702332922648118</v>
      </c>
      <c r="K73" s="91">
        <f>VLOOKUP($C73,'2024'!$C$110:$U$201,VLOOKUP($L$4,Master!$D$9:$G$20,4,FALSE),FALSE)</f>
        <v>3615084.0200000005</v>
      </c>
      <c r="L73" s="92">
        <f>VLOOKUP($C73,'2024'!$C$8:$U$100,VLOOKUP($L$4,Master!$D$9:$G$20,4,FALSE),FALSE)</f>
        <v>3785925.58</v>
      </c>
      <c r="M73" s="92">
        <f t="shared" si="11"/>
        <v>1.0472579776997823</v>
      </c>
      <c r="N73" s="88">
        <f t="shared" si="12"/>
        <v>5.382322405459198E-4</v>
      </c>
      <c r="O73" s="92">
        <f t="shared" si="13"/>
        <v>170841.55999999959</v>
      </c>
      <c r="P73" s="93">
        <f t="shared" si="14"/>
        <v>4.7257977699782357E-2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4783962.83</v>
      </c>
      <c r="F74" s="86">
        <f>IFERROR(INDEX('2024'!$C$7:$AC$99,MATCH($C74,'2024'!$C$7:$C$99,0),19),0)</f>
        <v>4761444.7500000009</v>
      </c>
      <c r="G74" s="87">
        <f t="shared" ref="G74:G93" si="15">IFERROR(F74/E74,0)</f>
        <v>0.99529300690657763</v>
      </c>
      <c r="H74" s="88">
        <f t="shared" ref="H74:H93" si="16">F74/$D$4</f>
        <v>6.7691850298549916E-4</v>
      </c>
      <c r="I74" s="89">
        <f t="shared" ref="I74:I93" si="17">F74-E74</f>
        <v>-22518.079999999143</v>
      </c>
      <c r="J74" s="90">
        <f t="shared" ref="J74:J93" si="18">IFERROR(I74/E74,0)</f>
        <v>-4.7069930934223294E-3</v>
      </c>
      <c r="K74" s="91">
        <f>VLOOKUP($C74,'2024'!$C$110:$U$201,VLOOKUP($L$4,Master!$D$9:$G$20,4,FALSE),FALSE)</f>
        <v>408371.61000000022</v>
      </c>
      <c r="L74" s="92">
        <f>VLOOKUP($C74,'2024'!$C$8:$U$100,VLOOKUP($L$4,Master!$D$9:$G$20,4,FALSE),FALSE)</f>
        <v>290848.45999999996</v>
      </c>
      <c r="M74" s="92">
        <f t="shared" ref="M74:M93" si="19">IFERROR(L74/K74,0)</f>
        <v>0.71221518067820588</v>
      </c>
      <c r="N74" s="88">
        <f t="shared" ref="N74:N93" si="20">L74/$D$4</f>
        <v>4.1348942280352565E-5</v>
      </c>
      <c r="O74" s="92">
        <f t="shared" ref="O74:O93" si="21">L74-K74</f>
        <v>-117523.15000000026</v>
      </c>
      <c r="P74" s="93">
        <f t="shared" ref="P74:P93" si="22">IFERROR(O74/K74,0)</f>
        <v>-0.28778481932179417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1872963.2399999995</v>
      </c>
      <c r="F75" s="86">
        <f>IFERROR(INDEX('2024'!$C$7:$AC$99,MATCH($C75,'2024'!$C$7:$C$99,0),19),0)</f>
        <v>1881191.91</v>
      </c>
      <c r="G75" s="87">
        <f t="shared" si="15"/>
        <v>1.0043933964235199</v>
      </c>
      <c r="H75" s="88">
        <f t="shared" si="16"/>
        <v>2.6744269405743528E-4</v>
      </c>
      <c r="I75" s="89">
        <f t="shared" si="17"/>
        <v>8228.6700000003912</v>
      </c>
      <c r="J75" s="90">
        <f t="shared" si="18"/>
        <v>4.3933964235199794E-3</v>
      </c>
      <c r="K75" s="91">
        <f>VLOOKUP($C75,'2024'!$C$110:$U$201,VLOOKUP($L$4,Master!$D$9:$G$20,4,FALSE),FALSE)</f>
        <v>260672.92999999993</v>
      </c>
      <c r="L75" s="92">
        <f>VLOOKUP($C75,'2024'!$C$8:$U$100,VLOOKUP($L$4,Master!$D$9:$G$20,4,FALSE),FALSE)</f>
        <v>477078.67</v>
      </c>
      <c r="M75" s="92">
        <f t="shared" si="19"/>
        <v>1.8301811008914508</v>
      </c>
      <c r="N75" s="88">
        <f t="shared" si="20"/>
        <v>6.782466164344612E-5</v>
      </c>
      <c r="O75" s="92">
        <f t="shared" si="21"/>
        <v>216405.74000000005</v>
      </c>
      <c r="P75" s="93">
        <f t="shared" si="22"/>
        <v>0.83018110089145081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1545979.0499999996</v>
      </c>
      <c r="F76" s="86">
        <f>IFERROR(INDEX('2024'!$C$7:$AC$99,MATCH($C76,'2024'!$C$7:$C$99,0),19),0)</f>
        <v>3469103.5300000007</v>
      </c>
      <c r="G76" s="87">
        <f t="shared" si="15"/>
        <v>2.2439524843496437</v>
      </c>
      <c r="H76" s="88">
        <f t="shared" si="16"/>
        <v>4.931907207847598E-4</v>
      </c>
      <c r="I76" s="89">
        <f t="shared" si="17"/>
        <v>1923124.4800000011</v>
      </c>
      <c r="J76" s="90">
        <f t="shared" si="18"/>
        <v>1.2439524843496435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234034.70000000004</v>
      </c>
      <c r="M76" s="92">
        <f t="shared" si="19"/>
        <v>1.0596798837603916</v>
      </c>
      <c r="N76" s="88">
        <f t="shared" si="20"/>
        <v>3.3271922092692641E-5</v>
      </c>
      <c r="O76" s="92">
        <f t="shared" si="21"/>
        <v>13180.550000000105</v>
      </c>
      <c r="P76" s="93">
        <f t="shared" si="22"/>
        <v>5.9679883760391683E-2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1157790.9800000004</v>
      </c>
      <c r="F77" s="86">
        <f>IFERROR(INDEX('2024'!$C$7:$AC$99,MATCH($C77,'2024'!$C$7:$C$99,0),19),0)</f>
        <v>983689.71000000008</v>
      </c>
      <c r="G77" s="87">
        <f t="shared" si="15"/>
        <v>0.8496263375622426</v>
      </c>
      <c r="H77" s="88">
        <f t="shared" si="16"/>
        <v>1.3984784048905318E-4</v>
      </c>
      <c r="I77" s="89">
        <f t="shared" si="17"/>
        <v>-174101.27000000037</v>
      </c>
      <c r="J77" s="90">
        <f t="shared" si="18"/>
        <v>-0.15037366243775738</v>
      </c>
      <c r="K77" s="91">
        <f>VLOOKUP($C77,'2024'!$C$110:$U$201,VLOOKUP($L$4,Master!$D$9:$G$20,4,FALSE),FALSE)</f>
        <v>160510.71000000008</v>
      </c>
      <c r="L77" s="92">
        <f>VLOOKUP($C77,'2024'!$C$8:$U$100,VLOOKUP($L$4,Master!$D$9:$G$20,4,FALSE),FALSE)</f>
        <v>136344.76999999999</v>
      </c>
      <c r="M77" s="92">
        <f t="shared" si="19"/>
        <v>0.84944344212295819</v>
      </c>
      <c r="N77" s="88">
        <f t="shared" si="20"/>
        <v>1.9383675007108328E-5</v>
      </c>
      <c r="O77" s="92">
        <f t="shared" si="21"/>
        <v>-24165.94000000009</v>
      </c>
      <c r="P77" s="93">
        <f t="shared" si="22"/>
        <v>-0.15055655787704184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1060824.0299999998</v>
      </c>
      <c r="F78" s="86">
        <f>IFERROR(INDEX('2024'!$C$7:$AC$99,MATCH($C78,'2024'!$C$7:$C$99,0),19),0)</f>
        <v>2127980.1800000002</v>
      </c>
      <c r="G78" s="87">
        <f t="shared" si="15"/>
        <v>2.0059690578464751</v>
      </c>
      <c r="H78" s="88">
        <f t="shared" si="16"/>
        <v>3.0252774808075064E-4</v>
      </c>
      <c r="I78" s="89">
        <f t="shared" si="17"/>
        <v>1067156.1500000004</v>
      </c>
      <c r="J78" s="90">
        <f t="shared" si="18"/>
        <v>1.0059690578464748</v>
      </c>
      <c r="K78" s="91">
        <f>VLOOKUP($C78,'2024'!$C$110:$U$201,VLOOKUP($L$4,Master!$D$9:$G$20,4,FALSE),FALSE)</f>
        <v>141937.55999999997</v>
      </c>
      <c r="L78" s="92">
        <f>VLOOKUP($C78,'2024'!$C$8:$U$100,VLOOKUP($L$4,Master!$D$9:$G$20,4,FALSE),FALSE)</f>
        <v>167396.20000000001</v>
      </c>
      <c r="M78" s="92">
        <f t="shared" si="19"/>
        <v>1.1793650672873344</v>
      </c>
      <c r="N78" s="88">
        <f t="shared" si="20"/>
        <v>2.379815183394939E-5</v>
      </c>
      <c r="O78" s="92">
        <f t="shared" si="21"/>
        <v>25458.640000000043</v>
      </c>
      <c r="P78" s="93">
        <f t="shared" si="22"/>
        <v>0.17936506728733428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321021.22000000009</v>
      </c>
      <c r="F79" s="86">
        <f>IFERROR(INDEX('2024'!$C$7:$AC$99,MATCH($C79,'2024'!$C$7:$C$99,0),19),0)</f>
        <v>103445.94999999998</v>
      </c>
      <c r="G79" s="87">
        <f t="shared" si="15"/>
        <v>0.3222402244935707</v>
      </c>
      <c r="H79" s="88">
        <f t="shared" si="16"/>
        <v>1.4706560989479667E-5</v>
      </c>
      <c r="I79" s="89">
        <f t="shared" si="17"/>
        <v>-217575.27000000011</v>
      </c>
      <c r="J79" s="90">
        <f t="shared" si="18"/>
        <v>-0.6777597755064293</v>
      </c>
      <c r="K79" s="91">
        <f>VLOOKUP($C79,'2024'!$C$110:$U$201,VLOOKUP($L$4,Master!$D$9:$G$20,4,FALSE),FALSE)</f>
        <v>45324.460000000006</v>
      </c>
      <c r="L79" s="92">
        <f>VLOOKUP($C79,'2024'!$C$8:$U$100,VLOOKUP($L$4,Master!$D$9:$G$20,4,FALSE),FALSE)</f>
        <v>23174.34</v>
      </c>
      <c r="M79" s="92">
        <f t="shared" si="19"/>
        <v>0.51129875568291372</v>
      </c>
      <c r="N79" s="88">
        <f t="shared" si="20"/>
        <v>3.2946175717941426E-6</v>
      </c>
      <c r="O79" s="92">
        <f t="shared" si="21"/>
        <v>-22150.120000000006</v>
      </c>
      <c r="P79" s="93">
        <f t="shared" si="22"/>
        <v>-0.48870124431708623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481735.97000000003</v>
      </c>
      <c r="F80" s="86">
        <f>IFERROR(INDEX('2024'!$C$7:$AC$99,MATCH($C80,'2024'!$C$7:$C$99,0),19),0)</f>
        <v>428482.74000000005</v>
      </c>
      <c r="G80" s="87">
        <f t="shared" si="15"/>
        <v>0.88945556629288036</v>
      </c>
      <c r="H80" s="88">
        <f t="shared" si="16"/>
        <v>6.0915942564685816E-5</v>
      </c>
      <c r="I80" s="89">
        <f t="shared" si="17"/>
        <v>-53253.229999999981</v>
      </c>
      <c r="J80" s="90">
        <f t="shared" si="18"/>
        <v>-0.11054443370711964</v>
      </c>
      <c r="K80" s="91">
        <f>VLOOKUP($C80,'2024'!$C$110:$U$201,VLOOKUP($L$4,Master!$D$9:$G$20,4,FALSE),FALSE)</f>
        <v>79028.259999999995</v>
      </c>
      <c r="L80" s="92">
        <f>VLOOKUP($C80,'2024'!$C$8:$U$100,VLOOKUP($L$4,Master!$D$9:$G$20,4,FALSE),FALSE)</f>
        <v>63959.560000000005</v>
      </c>
      <c r="M80" s="92">
        <f t="shared" si="19"/>
        <v>0.80932517051495256</v>
      </c>
      <c r="N80" s="88">
        <f t="shared" si="20"/>
        <v>9.0929144156951956E-6</v>
      </c>
      <c r="O80" s="92">
        <f t="shared" si="21"/>
        <v>-15068.69999999999</v>
      </c>
      <c r="P80" s="93">
        <f t="shared" si="22"/>
        <v>-0.19067482948504738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1985925.44</v>
      </c>
      <c r="F81" s="86">
        <f>IFERROR(INDEX('2024'!$C$7:$AC$99,MATCH($C81,'2024'!$C$7:$C$99,0),19),0)</f>
        <v>1325558.0200000003</v>
      </c>
      <c r="G81" s="87">
        <f t="shared" si="15"/>
        <v>0.66747622710347088</v>
      </c>
      <c r="H81" s="88">
        <f t="shared" si="16"/>
        <v>1.8845010235996591E-4</v>
      </c>
      <c r="I81" s="89">
        <f t="shared" si="17"/>
        <v>-660367.41999999969</v>
      </c>
      <c r="J81" s="90">
        <f t="shared" si="18"/>
        <v>-0.33252377289652912</v>
      </c>
      <c r="K81" s="91">
        <f>VLOOKUP($C81,'2024'!$C$110:$U$201,VLOOKUP($L$4,Master!$D$9:$G$20,4,FALSE),FALSE)</f>
        <v>271615.48</v>
      </c>
      <c r="L81" s="92">
        <f>VLOOKUP($C81,'2024'!$C$8:$U$100,VLOOKUP($L$4,Master!$D$9:$G$20,4,FALSE),FALSE)</f>
        <v>229871.19999999992</v>
      </c>
      <c r="M81" s="92">
        <f t="shared" si="19"/>
        <v>0.84631111599383047</v>
      </c>
      <c r="N81" s="88">
        <f t="shared" si="20"/>
        <v>3.268001137332953E-5</v>
      </c>
      <c r="O81" s="92">
        <f t="shared" si="21"/>
        <v>-41744.280000000057</v>
      </c>
      <c r="P81" s="93">
        <f t="shared" si="22"/>
        <v>-0.15368888400616953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1676502.21</v>
      </c>
      <c r="F82" s="86">
        <f>IFERROR(INDEX('2024'!$C$7:$AC$99,MATCH($C82,'2024'!$C$7:$C$99,0),19),0)</f>
        <v>1557852.35</v>
      </c>
      <c r="G82" s="87">
        <f t="shared" si="15"/>
        <v>0.92922773421217264</v>
      </c>
      <c r="H82" s="88">
        <f t="shared" si="16"/>
        <v>2.2147460193346603E-4</v>
      </c>
      <c r="I82" s="89">
        <f t="shared" si="17"/>
        <v>-118649.85999999987</v>
      </c>
      <c r="J82" s="90">
        <f t="shared" si="18"/>
        <v>-7.0772265787827304E-2</v>
      </c>
      <c r="K82" s="91">
        <f>VLOOKUP($C82,'2024'!$C$110:$U$201,VLOOKUP($L$4,Master!$D$9:$G$20,4,FALSE),FALSE)</f>
        <v>259626.59000000003</v>
      </c>
      <c r="L82" s="92">
        <f>VLOOKUP($C82,'2024'!$C$8:$U$100,VLOOKUP($L$4,Master!$D$9:$G$20,4,FALSE),FALSE)</f>
        <v>236516.08</v>
      </c>
      <c r="M82" s="92">
        <f t="shared" si="19"/>
        <v>0.91098558125344542</v>
      </c>
      <c r="N82" s="88">
        <f t="shared" si="20"/>
        <v>3.3624691498436164E-5</v>
      </c>
      <c r="O82" s="92">
        <f t="shared" si="21"/>
        <v>-23110.510000000038</v>
      </c>
      <c r="P82" s="93">
        <f t="shared" si="22"/>
        <v>-8.9014418746554566E-2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275741.68999999994</v>
      </c>
      <c r="F83" s="86">
        <f>IFERROR(INDEX('2024'!$C$7:$AC$99,MATCH($C83,'2024'!$C$7:$C$99,0),19),0)</f>
        <v>275741.68999999994</v>
      </c>
      <c r="G83" s="87">
        <f t="shared" si="15"/>
        <v>1</v>
      </c>
      <c r="H83" s="88">
        <f t="shared" si="16"/>
        <v>3.9201263861245373E-5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5.6001805516064828E-6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6949691.2799999975</v>
      </c>
      <c r="F84" s="86">
        <f>IFERROR(INDEX('2024'!$C$7:$AC$99,MATCH($C84,'2024'!$C$7:$C$99,0),19),0)</f>
        <v>7033578.9199999999</v>
      </c>
      <c r="G84" s="87">
        <f t="shared" si="15"/>
        <v>1.0120707002110174</v>
      </c>
      <c r="H84" s="88">
        <f t="shared" si="16"/>
        <v>9.9994013647995445E-4</v>
      </c>
      <c r="I84" s="89">
        <f t="shared" si="17"/>
        <v>83887.640000002459</v>
      </c>
      <c r="J84" s="90">
        <f t="shared" si="18"/>
        <v>1.2070700211017501E-2</v>
      </c>
      <c r="K84" s="91">
        <f>VLOOKUP($C84,'2024'!$C$110:$U$201,VLOOKUP($L$4,Master!$D$9:$G$20,4,FALSE),FALSE)</f>
        <v>1160470.05</v>
      </c>
      <c r="L84" s="92">
        <f>VLOOKUP($C84,'2024'!$C$8:$U$100,VLOOKUP($L$4,Master!$D$9:$G$20,4,FALSE),FALSE)</f>
        <v>1731662.9400000002</v>
      </c>
      <c r="M84" s="92">
        <f t="shared" si="19"/>
        <v>1.4922082133873253</v>
      </c>
      <c r="N84" s="88">
        <f t="shared" si="20"/>
        <v>2.4618466590844475E-4</v>
      </c>
      <c r="O84" s="92">
        <f t="shared" si="21"/>
        <v>571192.89000000013</v>
      </c>
      <c r="P84" s="93">
        <f t="shared" si="22"/>
        <v>0.49220821338732534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469148.89</v>
      </c>
      <c r="F85" s="86">
        <f>IFERROR(INDEX('2024'!$C$7:$AC$99,MATCH($C85,'2024'!$C$7:$C$99,0),19),0)</f>
        <v>617308.82999999996</v>
      </c>
      <c r="G85" s="87">
        <f t="shared" si="15"/>
        <v>1.3158057988797542</v>
      </c>
      <c r="H85" s="88">
        <f t="shared" si="16"/>
        <v>8.7760709411430194E-5</v>
      </c>
      <c r="I85" s="89">
        <f t="shared" si="17"/>
        <v>148159.93999999994</v>
      </c>
      <c r="J85" s="90">
        <f t="shared" si="18"/>
        <v>0.31580579887975424</v>
      </c>
      <c r="K85" s="91">
        <f>VLOOKUP($C85,'2024'!$C$110:$U$201,VLOOKUP($L$4,Master!$D$9:$G$20,4,FALSE),FALSE)</f>
        <v>66947.350000000006</v>
      </c>
      <c r="L85" s="92">
        <f>VLOOKUP($C85,'2024'!$C$8:$U$100,VLOOKUP($L$4,Master!$D$9:$G$20,4,FALSE),FALSE)</f>
        <v>124711.43999999999</v>
      </c>
      <c r="M85" s="92">
        <f t="shared" si="19"/>
        <v>1.8628286257783164</v>
      </c>
      <c r="N85" s="88">
        <f t="shared" si="20"/>
        <v>1.7729803810065396E-5</v>
      </c>
      <c r="O85" s="92">
        <f t="shared" si="21"/>
        <v>57764.089999999982</v>
      </c>
      <c r="P85" s="93">
        <f t="shared" si="22"/>
        <v>0.86282862577831654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210000</v>
      </c>
      <c r="F86" s="86">
        <f>IFERROR(INDEX('2024'!$C$7:$AC$99,MATCH($C86,'2024'!$C$7:$C$99,0),19),0)</f>
        <v>210000</v>
      </c>
      <c r="G86" s="87">
        <f t="shared" si="15"/>
        <v>1</v>
      </c>
      <c r="H86" s="88">
        <f t="shared" si="16"/>
        <v>2.9854990048336651E-5</v>
      </c>
      <c r="I86" s="89">
        <f t="shared" si="17"/>
        <v>0</v>
      </c>
      <c r="J86" s="90">
        <f t="shared" si="18"/>
        <v>0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30000</v>
      </c>
      <c r="M86" s="92">
        <f t="shared" si="19"/>
        <v>1</v>
      </c>
      <c r="N86" s="88">
        <f t="shared" si="20"/>
        <v>4.2649985783338076E-6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318689.47000000015</v>
      </c>
      <c r="F87" s="86">
        <f>IFERROR(INDEX('2024'!$C$7:$AC$99,MATCH($C87,'2024'!$C$7:$C$99,0),19),0)</f>
        <v>258546.3</v>
      </c>
      <c r="G87" s="87">
        <f t="shared" si="15"/>
        <v>0.81127970748452993</v>
      </c>
      <c r="H87" s="88">
        <f t="shared" si="16"/>
        <v>3.6756653397782201E-5</v>
      </c>
      <c r="I87" s="89">
        <f t="shared" si="17"/>
        <v>-60143.170000000158</v>
      </c>
      <c r="J87" s="90">
        <f t="shared" si="18"/>
        <v>-0.18872029251547009</v>
      </c>
      <c r="K87" s="91">
        <f>VLOOKUP($C87,'2024'!$C$110:$U$201,VLOOKUP($L$4,Master!$D$9:$G$20,4,FALSE),FALSE)</f>
        <v>42754.290000000015</v>
      </c>
      <c r="L87" s="92">
        <f>VLOOKUP($C87,'2024'!$C$8:$U$100,VLOOKUP($L$4,Master!$D$9:$G$20,4,FALSE),FALSE)</f>
        <v>42062.64</v>
      </c>
      <c r="M87" s="92">
        <f t="shared" si="19"/>
        <v>0.98382267604022855</v>
      </c>
      <c r="N87" s="88">
        <f t="shared" si="20"/>
        <v>5.9799033266988908E-6</v>
      </c>
      <c r="O87" s="92">
        <f t="shared" si="21"/>
        <v>-691.65000000001601</v>
      </c>
      <c r="P87" s="93">
        <f t="shared" si="22"/>
        <v>-1.6177323959771422E-2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52153.219999999994</v>
      </c>
      <c r="F88" s="86">
        <f>IFERROR(INDEX('2024'!$C$7:$AC$99,MATCH($C88,'2024'!$C$7:$C$99,0),19),0)</f>
        <v>52473.760000000002</v>
      </c>
      <c r="G88" s="87">
        <f t="shared" si="15"/>
        <v>1.0061461209873523</v>
      </c>
      <c r="H88" s="88">
        <f t="shared" si="16"/>
        <v>7.4600170599943132E-6</v>
      </c>
      <c r="I88" s="89">
        <f t="shared" si="17"/>
        <v>320.54000000000815</v>
      </c>
      <c r="J88" s="90">
        <f t="shared" si="18"/>
        <v>6.1461209873524244E-3</v>
      </c>
      <c r="K88" s="91">
        <f>VLOOKUP($C88,'2024'!$C$110:$U$201,VLOOKUP($L$4,Master!$D$9:$G$20,4,FALSE),FALSE)</f>
        <v>6424.7099999999982</v>
      </c>
      <c r="L88" s="92">
        <f>VLOOKUP($C88,'2024'!$C$8:$U$100,VLOOKUP($L$4,Master!$D$9:$G$20,4,FALSE),FALSE)</f>
        <v>6492.9999999999991</v>
      </c>
      <c r="M88" s="92">
        <f t="shared" si="19"/>
        <v>1.0106292735391949</v>
      </c>
      <c r="N88" s="88">
        <f t="shared" si="20"/>
        <v>9.2308785897071352E-7</v>
      </c>
      <c r="O88" s="92">
        <f t="shared" si="21"/>
        <v>68.290000000000873</v>
      </c>
      <c r="P88" s="93">
        <f t="shared" si="22"/>
        <v>1.0629273539194904E-2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318860.40000000008</v>
      </c>
      <c r="F89" s="86">
        <f>IFERROR(INDEX('2024'!$C$7:$AC$99,MATCH($C89,'2024'!$C$7:$C$99,0),19),0)</f>
        <v>274256.88</v>
      </c>
      <c r="G89" s="87">
        <f t="shared" si="15"/>
        <v>0.86011583752639065</v>
      </c>
      <c r="H89" s="88">
        <f t="shared" si="16"/>
        <v>3.899017344327552E-5</v>
      </c>
      <c r="I89" s="89">
        <f t="shared" si="17"/>
        <v>-44603.520000000077</v>
      </c>
      <c r="J89" s="90">
        <f t="shared" si="18"/>
        <v>-0.13988416247360935</v>
      </c>
      <c r="K89" s="91">
        <f>VLOOKUP($C89,'2024'!$C$110:$U$201,VLOOKUP($L$4,Master!$D$9:$G$20,4,FALSE),FALSE)</f>
        <v>46596.340000000004</v>
      </c>
      <c r="L89" s="92">
        <f>VLOOKUP($C89,'2024'!$C$8:$U$100,VLOOKUP($L$4,Master!$D$9:$G$20,4,FALSE),FALSE)</f>
        <v>40311.099999999991</v>
      </c>
      <c r="M89" s="92">
        <f t="shared" si="19"/>
        <v>0.86511301102189542</v>
      </c>
      <c r="N89" s="88">
        <f t="shared" si="20"/>
        <v>5.7308928063690633E-6</v>
      </c>
      <c r="O89" s="92">
        <f t="shared" si="21"/>
        <v>-6285.2400000000125</v>
      </c>
      <c r="P89" s="93">
        <f t="shared" si="22"/>
        <v>-0.13488698897810456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10916334.52</v>
      </c>
      <c r="F90" s="86">
        <f>IFERROR(INDEX('2024'!$C$7:$AC$99,MATCH($C90,'2024'!$C$7:$C$99,0),19),0)</f>
        <v>10916334.52</v>
      </c>
      <c r="G90" s="87">
        <f t="shared" si="15"/>
        <v>1</v>
      </c>
      <c r="H90" s="88">
        <f t="shared" si="16"/>
        <v>1.5519383736138754E-3</v>
      </c>
      <c r="I90" s="89">
        <f t="shared" si="17"/>
        <v>0</v>
      </c>
      <c r="J90" s="90">
        <f t="shared" si="18"/>
        <v>0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1559476.36</v>
      </c>
      <c r="M90" s="92">
        <f t="shared" si="19"/>
        <v>1</v>
      </c>
      <c r="N90" s="88">
        <f t="shared" si="20"/>
        <v>2.2170548194483936E-4</v>
      </c>
      <c r="O90" s="92">
        <f t="shared" si="21"/>
        <v>0</v>
      </c>
      <c r="P90" s="93">
        <f t="shared" si="22"/>
        <v>0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268579.60000000009</v>
      </c>
      <c r="F91" s="86">
        <f>IFERROR(INDEX('2024'!$C$7:$AC$99,MATCH($C91,'2024'!$C$7:$C$99,0),19),0)</f>
        <v>254518.93000000008</v>
      </c>
      <c r="G91" s="87">
        <f t="shared" si="15"/>
        <v>0.94764803432576405</v>
      </c>
      <c r="H91" s="88">
        <f t="shared" si="16"/>
        <v>3.6184095820301405E-5</v>
      </c>
      <c r="I91" s="89">
        <f t="shared" si="17"/>
        <v>-14060.670000000013</v>
      </c>
      <c r="J91" s="90">
        <f t="shared" si="18"/>
        <v>-5.2351965674235897E-2</v>
      </c>
      <c r="K91" s="91">
        <f>VLOOKUP($C91,'2024'!$C$110:$U$201,VLOOKUP($L$4,Master!$D$9:$G$20,4,FALSE),FALSE)</f>
        <v>41249.850000000013</v>
      </c>
      <c r="L91" s="92">
        <f>VLOOKUP($C91,'2024'!$C$8:$U$100,VLOOKUP($L$4,Master!$D$9:$G$20,4,FALSE),FALSE)</f>
        <v>39657.360000000008</v>
      </c>
      <c r="M91" s="92">
        <f t="shared" si="19"/>
        <v>0.96139404143287788</v>
      </c>
      <c r="N91" s="88">
        <f t="shared" si="20"/>
        <v>5.637952800682401E-6</v>
      </c>
      <c r="O91" s="92">
        <f t="shared" si="21"/>
        <v>-1592.4900000000052</v>
      </c>
      <c r="P91" s="93">
        <f t="shared" si="22"/>
        <v>-3.8605958567122178E-2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1462050.4299999997</v>
      </c>
      <c r="F92" s="97">
        <f>IFERROR(INDEX('2024'!$C$7:$AC$99,MATCH($C92,'2024'!$C$7:$C$99,0),19),0)</f>
        <v>891262.99000000011</v>
      </c>
      <c r="G92" s="98">
        <f t="shared" si="15"/>
        <v>0.60959798083025107</v>
      </c>
      <c r="H92" s="99">
        <f t="shared" si="16"/>
        <v>1.2670784617571795E-4</v>
      </c>
      <c r="I92" s="100">
        <f t="shared" si="17"/>
        <v>-570787.43999999959</v>
      </c>
      <c r="J92" s="101">
        <f t="shared" si="18"/>
        <v>-0.39040201916974898</v>
      </c>
      <c r="K92" s="102">
        <f>VLOOKUP($C92,'2024'!$C$110:$U$201,VLOOKUP($L$4,Master!$D$9:$G$20,4,FALSE),FALSE)</f>
        <v>198021.71</v>
      </c>
      <c r="L92" s="104">
        <f>VLOOKUP($C92,'2024'!$C$8:$U$100,VLOOKUP($L$4,Master!$D$9:$G$20,4,FALSE),FALSE)</f>
        <v>117735.42000000001</v>
      </c>
      <c r="M92" s="103">
        <f t="shared" si="19"/>
        <v>0.59455814213502156</v>
      </c>
      <c r="N92" s="99">
        <f t="shared" si="20"/>
        <v>1.6738046630651124E-5</v>
      </c>
      <c r="O92" s="104">
        <f t="shared" si="21"/>
        <v>-80286.289999999979</v>
      </c>
      <c r="P92" s="105">
        <f t="shared" si="22"/>
        <v>-0.40544185786497844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219214.96000000002</v>
      </c>
      <c r="F93" s="97">
        <f>IFERROR(INDEX('2024'!$C$7:$AC$99,MATCH($C93,'2024'!$C$7:$C$99,0),19),0)</f>
        <v>248247.74000000005</v>
      </c>
      <c r="G93" s="98">
        <f t="shared" si="15"/>
        <v>1.1324397750956414</v>
      </c>
      <c r="H93" s="99">
        <f t="shared" si="16"/>
        <v>3.5292541939152693E-5</v>
      </c>
      <c r="I93" s="100">
        <f t="shared" si="17"/>
        <v>29032.780000000028</v>
      </c>
      <c r="J93" s="101">
        <f t="shared" si="18"/>
        <v>0.13243977509564139</v>
      </c>
      <c r="K93" s="102">
        <f>VLOOKUP($C93,'2024'!$C$110:$U$201,VLOOKUP($L$4,Master!$D$9:$G$20,4,FALSE),FALSE)</f>
        <v>33104.32</v>
      </c>
      <c r="L93" s="104">
        <f>VLOOKUP($C93,'2024'!$C$8:$U$100,VLOOKUP($L$4,Master!$D$9:$G$20,4,FALSE),FALSE)</f>
        <v>34377.290000000015</v>
      </c>
      <c r="M93" s="104">
        <f t="shared" si="19"/>
        <v>1.0384532894800442</v>
      </c>
      <c r="N93" s="99">
        <f t="shared" si="20"/>
        <v>4.8873030992323023E-6</v>
      </c>
      <c r="O93" s="104">
        <f t="shared" si="21"/>
        <v>1272.9700000000157</v>
      </c>
      <c r="P93" s="105">
        <f t="shared" si="22"/>
        <v>3.8453289480044166E-2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105123.76999999999</v>
      </c>
      <c r="F94" s="97">
        <f>IFERROR(INDEX('2024'!$C$7:$AC$99,MATCH($C94,'2024'!$C$7:$C$99,0),19),0)</f>
        <v>69587.37</v>
      </c>
      <c r="G94" s="98">
        <f t="shared" ref="G94:G100" si="23">IFERROR(F94/E94,0)</f>
        <v>0.66195656795794144</v>
      </c>
      <c r="H94" s="99">
        <f t="shared" ref="H94:H100" si="24">F94/$D$4</f>
        <v>9.8930011373329527E-6</v>
      </c>
      <c r="I94" s="100">
        <f t="shared" ref="I94:I100" si="25">F94-E94</f>
        <v>-35536.399999999994</v>
      </c>
      <c r="J94" s="101">
        <f t="shared" ref="J94:J100" si="26">IFERROR(I94/E94,0)</f>
        <v>-0.33804343204205861</v>
      </c>
      <c r="K94" s="102">
        <f>VLOOKUP($C94,'2024'!$C$110:$U$201,VLOOKUP($L$4,Master!$D$9:$G$20,4,FALSE),FALSE)</f>
        <v>17321.84</v>
      </c>
      <c r="L94" s="104">
        <f>VLOOKUP($C94,'2024'!$C$8:$U$100,VLOOKUP($L$4,Master!$D$9:$G$20,4,FALSE),FALSE)</f>
        <v>0</v>
      </c>
      <c r="M94" s="104">
        <f t="shared" ref="M94:M100" si="27">IFERROR(L94/K94,0)</f>
        <v>0</v>
      </c>
      <c r="N94" s="99">
        <f t="shared" ref="N94:N100" si="28">L94/$D$4</f>
        <v>0</v>
      </c>
      <c r="O94" s="104">
        <f t="shared" ref="O94:O100" si="29">L94-K94</f>
        <v>-17321.84</v>
      </c>
      <c r="P94" s="105">
        <f t="shared" ref="P94:P100" si="30">IFERROR(O94/K94,0)</f>
        <v>-1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1881487.21</v>
      </c>
      <c r="F95" s="97">
        <f>IFERROR(INDEX('2024'!$C$7:$AC$99,MATCH($C95,'2024'!$C$7:$C$99,0),19),0)</f>
        <v>200713.34000000003</v>
      </c>
      <c r="G95" s="98">
        <f t="shared" si="23"/>
        <v>0.10667802519901266</v>
      </c>
      <c r="H95" s="99">
        <f t="shared" si="24"/>
        <v>2.8534736991754339E-5</v>
      </c>
      <c r="I95" s="100">
        <f t="shared" si="25"/>
        <v>-1680773.8699999999</v>
      </c>
      <c r="J95" s="101">
        <f t="shared" si="26"/>
        <v>-0.8933219748009873</v>
      </c>
      <c r="K95" s="102">
        <f>VLOOKUP($C95,'2024'!$C$110:$U$201,VLOOKUP($L$4,Master!$D$9:$G$20,4,FALSE),FALSE)</f>
        <v>39567.579999999994</v>
      </c>
      <c r="L95" s="104">
        <f>VLOOKUP($C95,'2024'!$C$8:$U$100,VLOOKUP($L$4,Master!$D$9:$G$20,4,FALSE),FALSE)</f>
        <v>35383.279999999999</v>
      </c>
      <c r="M95" s="104">
        <f t="shared" si="27"/>
        <v>0.89424928186156449</v>
      </c>
      <c r="N95" s="99">
        <f t="shared" si="28"/>
        <v>5.0303212965595679E-6</v>
      </c>
      <c r="O95" s="104">
        <f t="shared" si="29"/>
        <v>-4184.2999999999956</v>
      </c>
      <c r="P95" s="105">
        <f t="shared" si="30"/>
        <v>-0.10575071813843546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427527417.96000004</v>
      </c>
      <c r="F96" s="97">
        <f>IFERROR(INDEX('2024'!$C$7:$AC$99,MATCH($C96,'2024'!$C$7:$C$99,0),19),0)</f>
        <v>419489381.14999992</v>
      </c>
      <c r="G96" s="98">
        <f t="shared" si="23"/>
        <v>0.98119878054054499</v>
      </c>
      <c r="H96" s="99">
        <f t="shared" si="24"/>
        <v>5.9637387141029272E-2</v>
      </c>
      <c r="I96" s="100">
        <f t="shared" si="25"/>
        <v>-8038036.8100001216</v>
      </c>
      <c r="J96" s="101">
        <f t="shared" si="26"/>
        <v>-1.8801219459455041E-2</v>
      </c>
      <c r="K96" s="102">
        <f>VLOOKUP($C96,'2024'!$C$110:$U$201,VLOOKUP($L$4,Master!$D$9:$G$20,4,FALSE),FALSE)</f>
        <v>63788976.460000008</v>
      </c>
      <c r="L96" s="104">
        <f>VLOOKUP($C96,'2024'!$C$8:$U$100,VLOOKUP($L$4,Master!$D$9:$G$20,4,FALSE),FALSE)</f>
        <v>61966306.849999957</v>
      </c>
      <c r="M96" s="104">
        <f t="shared" si="27"/>
        <v>0.97142657381964748</v>
      </c>
      <c r="N96" s="99">
        <f t="shared" si="28"/>
        <v>8.8095403539948762E-3</v>
      </c>
      <c r="O96" s="104">
        <f t="shared" si="29"/>
        <v>-1822669.6100000516</v>
      </c>
      <c r="P96" s="105">
        <f t="shared" si="30"/>
        <v>-2.8573426180352468E-2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242584249.01499999</v>
      </c>
      <c r="F97" s="97">
        <f>IFERROR(INDEX('2024'!$C$7:$AC$99,MATCH($C97,'2024'!$C$7:$C$99,0),19),0)</f>
        <v>238226545.60999998</v>
      </c>
      <c r="G97" s="98">
        <f t="shared" si="23"/>
        <v>0.98203632996497414</v>
      </c>
      <c r="H97" s="99">
        <f t="shared" si="24"/>
        <v>3.3867862611600796E-2</v>
      </c>
      <c r="I97" s="100">
        <f t="shared" si="25"/>
        <v>-4357703.4050000012</v>
      </c>
      <c r="J97" s="101">
        <f t="shared" si="26"/>
        <v>-1.7963670035025837E-2</v>
      </c>
      <c r="K97" s="102">
        <f>VLOOKUP($C97,'2024'!$C$110:$U$201,VLOOKUP($L$4,Master!$D$9:$G$20,4,FALSE),FALSE)</f>
        <v>36596989.355000004</v>
      </c>
      <c r="L97" s="104">
        <f>VLOOKUP($C97,'2024'!$C$8:$U$100,VLOOKUP($L$4,Master!$D$9:$G$20,4,FALSE),FALSE)</f>
        <v>39481719.549999982</v>
      </c>
      <c r="M97" s="104">
        <f t="shared" si="27"/>
        <v>1.0788242488205073</v>
      </c>
      <c r="N97" s="99">
        <f t="shared" si="28"/>
        <v>5.6129825916974669E-3</v>
      </c>
      <c r="O97" s="104">
        <f t="shared" si="29"/>
        <v>2884730.1949999779</v>
      </c>
      <c r="P97" s="105">
        <f t="shared" si="30"/>
        <v>7.8824248820507314E-2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36622534.050000004</v>
      </c>
      <c r="F98" s="97">
        <f>IFERROR(INDEX('2024'!$C$7:$AC$99,MATCH($C98,'2024'!$C$7:$C$99,0),19),0)</f>
        <v>33035575.219999976</v>
      </c>
      <c r="G98" s="98">
        <f t="shared" si="23"/>
        <v>0.90205596300073543</v>
      </c>
      <c r="H98" s="99">
        <f t="shared" si="24"/>
        <v>4.6965560449246484E-3</v>
      </c>
      <c r="I98" s="100">
        <f t="shared" si="25"/>
        <v>-3586958.830000028</v>
      </c>
      <c r="J98" s="101">
        <f t="shared" si="26"/>
        <v>-9.79440369992646E-2</v>
      </c>
      <c r="K98" s="102">
        <f>VLOOKUP($C98,'2024'!$C$110:$U$201,VLOOKUP($L$4,Master!$D$9:$G$20,4,FALSE),FALSE)</f>
        <v>5336382.2100000009</v>
      </c>
      <c r="L98" s="104">
        <f>VLOOKUP($C98,'2024'!$C$8:$U$100,VLOOKUP($L$4,Master!$D$9:$G$20,4,FALSE),FALSE)</f>
        <v>5710181.589999998</v>
      </c>
      <c r="M98" s="104">
        <f t="shared" si="27"/>
        <v>1.0700473401810544</v>
      </c>
      <c r="N98" s="99">
        <f t="shared" si="28"/>
        <v>8.1179721211259567E-4</v>
      </c>
      <c r="O98" s="104">
        <f t="shared" si="29"/>
        <v>373799.37999999709</v>
      </c>
      <c r="P98" s="105">
        <f t="shared" si="30"/>
        <v>7.0047340181054435E-2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9187871.1600000001</v>
      </c>
      <c r="F99" s="97">
        <f>IFERROR(INDEX('2024'!$C$7:$AC$99,MATCH($C99,'2024'!$C$7:$C$99,0),19),0)</f>
        <v>7544992.6100000003</v>
      </c>
      <c r="G99" s="98">
        <f t="shared" si="23"/>
        <v>0.82119051068626436</v>
      </c>
      <c r="H99" s="99">
        <f t="shared" si="24"/>
        <v>1.0726460918396362E-3</v>
      </c>
      <c r="I99" s="100">
        <f t="shared" si="25"/>
        <v>-1642878.5499999998</v>
      </c>
      <c r="J99" s="101">
        <f t="shared" si="26"/>
        <v>-0.17880948931373564</v>
      </c>
      <c r="K99" s="102">
        <f>VLOOKUP($C99,'2024'!$C$110:$U$201,VLOOKUP($L$4,Master!$D$9:$G$20,4,FALSE),FALSE)</f>
        <v>9069407.8800000008</v>
      </c>
      <c r="L99" s="104">
        <f>VLOOKUP($C99,'2024'!$C$8:$U$100,VLOOKUP($L$4,Master!$D$9:$G$20,4,FALSE),FALSE)</f>
        <v>7453312.6400000006</v>
      </c>
      <c r="M99" s="104">
        <f t="shared" si="27"/>
        <v>0.82180807596449168</v>
      </c>
      <c r="N99" s="99">
        <f t="shared" si="28"/>
        <v>1.0596122604492465E-3</v>
      </c>
      <c r="O99" s="104">
        <f t="shared" si="29"/>
        <v>-1616095.2400000002</v>
      </c>
      <c r="P99" s="105">
        <f t="shared" si="30"/>
        <v>-0.17819192403550826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752823.24</v>
      </c>
      <c r="F100" s="97">
        <f>IFERROR(INDEX('2024'!$C$7:$AC$99,MATCH($C100,'2024'!$C$7:$C$99,0),19),0)</f>
        <v>237785.29</v>
      </c>
      <c r="G100" s="98">
        <f t="shared" si="23"/>
        <v>0.3158580625114602</v>
      </c>
      <c r="H100" s="99">
        <f t="shared" si="24"/>
        <v>3.3805130793289738E-5</v>
      </c>
      <c r="I100" s="100">
        <f t="shared" si="25"/>
        <v>-515037.94999999995</v>
      </c>
      <c r="J100" s="101">
        <f t="shared" si="26"/>
        <v>-0.6841419374885398</v>
      </c>
      <c r="K100" s="102">
        <f>VLOOKUP($C100,'2024'!$C$110:$U$201,VLOOKUP($L$4,Master!$D$9:$G$20,4,FALSE),FALSE)</f>
        <v>107627.46</v>
      </c>
      <c r="L100" s="104">
        <f>VLOOKUP($C100,'2024'!$C$8:$U$100,VLOOKUP($L$4,Master!$D$9:$G$20,4,FALSE),FALSE)</f>
        <v>92635.88</v>
      </c>
      <c r="M100" s="104">
        <f t="shared" si="27"/>
        <v>0.86070859611478334</v>
      </c>
      <c r="N100" s="99">
        <f t="shared" si="28"/>
        <v>1.3169729883423373E-5</v>
      </c>
      <c r="O100" s="104">
        <f t="shared" si="29"/>
        <v>-14991.580000000002</v>
      </c>
      <c r="P100" s="105">
        <f t="shared" si="30"/>
        <v>-0.13929140388521666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wfybOIuNRti1ewsn8I0ndMvFc6nT6NMCOdJdQaHO40fOZA1IptRXhu4lzctR+fp/dQ1grrvNRoIG91hAcqcujg==" saltValue="5Kp+z8ZqF+fnm/4tP15W6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zoomScale="70" zoomScaleNormal="70" workbookViewId="0">
      <selection activeCell="E2" sqref="E2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v>173468574.64000002</v>
      </c>
      <c r="F7" s="132">
        <v>221667702.74000004</v>
      </c>
      <c r="G7" s="132">
        <v>293198345.29999995</v>
      </c>
      <c r="H7" s="132">
        <v>376557572.68000007</v>
      </c>
      <c r="I7" s="132">
        <v>256082919.09</v>
      </c>
      <c r="J7" s="132">
        <v>273363132.79000002</v>
      </c>
      <c r="K7" s="132">
        <v>283777255.77999991</v>
      </c>
      <c r="L7" s="132">
        <f t="shared" ref="L7:Q7" si="0">SUM(L8:L100)</f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1878115503.0199997</v>
      </c>
      <c r="R7" s="133"/>
      <c r="S7" s="134"/>
      <c r="T7" s="131"/>
      <c r="U7" s="132">
        <f>SUM(U8:U100)</f>
        <v>1878115503.0199997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/>
      <c r="M8" s="137"/>
      <c r="N8" s="137"/>
      <c r="O8" s="137"/>
      <c r="P8" s="137"/>
      <c r="Q8" s="137">
        <f>SUM(E8:P8)</f>
        <v>937623.52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937623.52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>
        <v>916383.87000000011</v>
      </c>
      <c r="K9" s="137">
        <v>813506.08000000007</v>
      </c>
      <c r="L9" s="137"/>
      <c r="M9" s="137"/>
      <c r="N9" s="137"/>
      <c r="O9" s="137"/>
      <c r="P9" s="137"/>
      <c r="Q9" s="137">
        <f t="shared" ref="Q9:Q60" si="1">SUM(E9:P9)</f>
        <v>6124105.8300000001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6124105.8300000001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/>
      <c r="M10" s="137"/>
      <c r="N10" s="137"/>
      <c r="O10" s="137"/>
      <c r="P10" s="137"/>
      <c r="Q10" s="137">
        <f t="shared" si="1"/>
        <v>208382.63999999996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208382.63999999996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/>
      <c r="M11" s="137"/>
      <c r="N11" s="137"/>
      <c r="O11" s="137"/>
      <c r="P11" s="137"/>
      <c r="Q11" s="137">
        <f t="shared" si="1"/>
        <v>22360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22360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/>
      <c r="M12" s="137"/>
      <c r="N12" s="137"/>
      <c r="O12" s="137"/>
      <c r="P12" s="137"/>
      <c r="Q12" s="137">
        <f t="shared" si="1"/>
        <v>609294.60000000009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609294.60000000009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2069006.31</v>
      </c>
      <c r="F13" s="137">
        <v>2788066.9800000032</v>
      </c>
      <c r="G13" s="137">
        <v>2663670.8699999987</v>
      </c>
      <c r="H13" s="137">
        <v>2644471.680000003</v>
      </c>
      <c r="I13" s="137">
        <v>2542398.6400000029</v>
      </c>
      <c r="J13" s="137">
        <v>2774288.3100000005</v>
      </c>
      <c r="K13" s="137">
        <v>2619957.6299999985</v>
      </c>
      <c r="L13" s="137"/>
      <c r="M13" s="137"/>
      <c r="N13" s="137"/>
      <c r="O13" s="137"/>
      <c r="P13" s="137"/>
      <c r="Q13" s="137">
        <f t="shared" si="1"/>
        <v>18101860.420000006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18101860.420000006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/>
      <c r="M14" s="137"/>
      <c r="N14" s="137"/>
      <c r="O14" s="137"/>
      <c r="P14" s="137"/>
      <c r="Q14" s="137">
        <f t="shared" si="1"/>
        <v>6544702.9700000007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6544702.9700000007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/>
      <c r="M15" s="137"/>
      <c r="N15" s="137"/>
      <c r="O15" s="137"/>
      <c r="P15" s="137"/>
      <c r="Q15" s="137">
        <f t="shared" si="1"/>
        <v>285618.92000000004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285618.92000000004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/>
      <c r="M16" s="137"/>
      <c r="N16" s="137"/>
      <c r="O16" s="137"/>
      <c r="P16" s="137"/>
      <c r="Q16" s="137">
        <f t="shared" si="1"/>
        <v>2853586.8899999997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2853586.8899999997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/>
      <c r="M17" s="137"/>
      <c r="N17" s="137"/>
      <c r="O17" s="137"/>
      <c r="P17" s="137"/>
      <c r="Q17" s="137">
        <f t="shared" si="1"/>
        <v>590735.07000000007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590735.07000000007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/>
      <c r="M18" s="137"/>
      <c r="N18" s="137"/>
      <c r="O18" s="137"/>
      <c r="P18" s="137"/>
      <c r="Q18" s="137">
        <f t="shared" si="1"/>
        <v>337496.02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337496.02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/>
      <c r="M19" s="137"/>
      <c r="N19" s="137"/>
      <c r="O19" s="137"/>
      <c r="P19" s="137"/>
      <c r="Q19" s="137">
        <f t="shared" si="1"/>
        <v>229516.90000000002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229516.90000000002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/>
      <c r="M20" s="137"/>
      <c r="N20" s="137"/>
      <c r="O20" s="137"/>
      <c r="P20" s="137"/>
      <c r="Q20" s="137">
        <f t="shared" si="1"/>
        <v>16975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16975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295610.45000000007</v>
      </c>
      <c r="G22" s="137">
        <v>394829.58</v>
      </c>
      <c r="H22" s="137">
        <v>339701.67000000004</v>
      </c>
      <c r="I22" s="137">
        <v>274313.33000000007</v>
      </c>
      <c r="J22" s="137">
        <v>290216.55999999994</v>
      </c>
      <c r="K22" s="137">
        <v>443528.81</v>
      </c>
      <c r="L22" s="137"/>
      <c r="M22" s="137"/>
      <c r="N22" s="137"/>
      <c r="O22" s="137"/>
      <c r="P22" s="137"/>
      <c r="Q22" s="137">
        <f t="shared" si="1"/>
        <v>2140944.6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2140944.6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/>
      <c r="M23" s="137"/>
      <c r="N23" s="137"/>
      <c r="O23" s="137"/>
      <c r="P23" s="137"/>
      <c r="Q23" s="137">
        <f t="shared" si="1"/>
        <v>7618345.1000000015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7618345.1000000015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/>
      <c r="M24" s="137"/>
      <c r="N24" s="137"/>
      <c r="O24" s="137"/>
      <c r="P24" s="137"/>
      <c r="Q24" s="137">
        <f t="shared" si="1"/>
        <v>250875.69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250875.69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9729414.2500000019</v>
      </c>
      <c r="H25" s="137">
        <v>9187632.7300000023</v>
      </c>
      <c r="I25" s="137">
        <v>9068972.1999999899</v>
      </c>
      <c r="J25" s="137">
        <v>10023794.360000003</v>
      </c>
      <c r="K25" s="137">
        <v>10716501.490000004</v>
      </c>
      <c r="L25" s="137"/>
      <c r="M25" s="137"/>
      <c r="N25" s="137"/>
      <c r="O25" s="137"/>
      <c r="P25" s="137"/>
      <c r="Q25" s="137">
        <f t="shared" si="1"/>
        <v>65636634.960000001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65636634.960000001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/>
      <c r="M26" s="137"/>
      <c r="N26" s="137"/>
      <c r="O26" s="137"/>
      <c r="P26" s="137"/>
      <c r="Q26" s="137">
        <f t="shared" si="1"/>
        <v>34697334.450000003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34697334.450000003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/>
      <c r="M27" s="137"/>
      <c r="N27" s="137"/>
      <c r="O27" s="137"/>
      <c r="P27" s="137"/>
      <c r="Q27" s="137">
        <f t="shared" si="1"/>
        <v>271140.37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271140.37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64642413.289999999</v>
      </c>
      <c r="K28" s="137">
        <v>48527451.270000003</v>
      </c>
      <c r="L28" s="137"/>
      <c r="M28" s="137"/>
      <c r="N28" s="137"/>
      <c r="O28" s="137"/>
      <c r="P28" s="137"/>
      <c r="Q28" s="137">
        <f t="shared" si="1"/>
        <v>461795112.50999999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461795112.50999999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861562.04</v>
      </c>
      <c r="L29" s="137"/>
      <c r="M29" s="137"/>
      <c r="N29" s="137"/>
      <c r="O29" s="137"/>
      <c r="P29" s="137"/>
      <c r="Q29" s="137">
        <f t="shared" si="1"/>
        <v>5688522.3499999996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5688522.3499999996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894246.97000000009</v>
      </c>
      <c r="G30" s="137">
        <v>767156.05</v>
      </c>
      <c r="H30" s="137">
        <v>823526.24999999977</v>
      </c>
      <c r="I30" s="137">
        <v>738740.56000000029</v>
      </c>
      <c r="J30" s="137">
        <v>740214.33000000019</v>
      </c>
      <c r="K30" s="137">
        <v>666480.52000000025</v>
      </c>
      <c r="L30" s="137"/>
      <c r="M30" s="137"/>
      <c r="N30" s="137"/>
      <c r="O30" s="137"/>
      <c r="P30" s="137"/>
      <c r="Q30" s="137">
        <f t="shared" si="1"/>
        <v>5220188.5600000015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5220188.5600000015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/>
      <c r="M31" s="137"/>
      <c r="N31" s="137"/>
      <c r="O31" s="137"/>
      <c r="P31" s="137"/>
      <c r="Q31" s="137">
        <f t="shared" si="1"/>
        <v>6060914.7399999974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6060914.7399999974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/>
      <c r="M32" s="137"/>
      <c r="N32" s="137"/>
      <c r="O32" s="137"/>
      <c r="P32" s="137"/>
      <c r="Q32" s="137">
        <f t="shared" si="1"/>
        <v>247905.93000000002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247905.93000000002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/>
      <c r="M33" s="137"/>
      <c r="N33" s="137"/>
      <c r="O33" s="137"/>
      <c r="P33" s="137"/>
      <c r="Q33" s="137">
        <f t="shared" si="1"/>
        <v>566143.62999999989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566143.62999999989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/>
      <c r="M34" s="137"/>
      <c r="N34" s="137"/>
      <c r="O34" s="137"/>
      <c r="P34" s="137"/>
      <c r="Q34" s="137">
        <f t="shared" si="1"/>
        <v>334996.65999999997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334996.65999999997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/>
      <c r="M35" s="137"/>
      <c r="N35" s="137"/>
      <c r="O35" s="137"/>
      <c r="P35" s="137"/>
      <c r="Q35" s="137">
        <f t="shared" si="1"/>
        <v>10663186.08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10663186.08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/>
      <c r="M36" s="137"/>
      <c r="N36" s="137"/>
      <c r="O36" s="137"/>
      <c r="P36" s="137"/>
      <c r="Q36" s="137">
        <f t="shared" si="1"/>
        <v>163653.25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163653.25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27220710.769999992</v>
      </c>
      <c r="J37" s="137">
        <v>27018793.189999983</v>
      </c>
      <c r="K37" s="137">
        <v>26810399.239999998</v>
      </c>
      <c r="L37" s="137"/>
      <c r="M37" s="137"/>
      <c r="N37" s="137"/>
      <c r="O37" s="137"/>
      <c r="P37" s="137"/>
      <c r="Q37" s="137">
        <f t="shared" si="1"/>
        <v>172595916.78000003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172595916.78000003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/>
      <c r="M38" s="137"/>
      <c r="N38" s="137"/>
      <c r="O38" s="137"/>
      <c r="P38" s="137"/>
      <c r="Q38" s="137">
        <f t="shared" si="1"/>
        <v>986793.68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986793.68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/>
      <c r="M39" s="137"/>
      <c r="N39" s="137"/>
      <c r="O39" s="137"/>
      <c r="P39" s="137"/>
      <c r="Q39" s="137">
        <f t="shared" si="1"/>
        <v>653854.15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653854.15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/>
      <c r="M40" s="137"/>
      <c r="N40" s="137"/>
      <c r="O40" s="137"/>
      <c r="P40" s="137"/>
      <c r="Q40" s="137">
        <f t="shared" si="1"/>
        <v>402487.80000000005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402487.80000000005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/>
      <c r="M41" s="137"/>
      <c r="N41" s="137"/>
      <c r="O41" s="137"/>
      <c r="P41" s="137"/>
      <c r="Q41" s="137">
        <f t="shared" si="1"/>
        <v>198080.37000000002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198080.37000000002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1936889.4599999983</v>
      </c>
      <c r="K42" s="137">
        <v>2224208.7399999993</v>
      </c>
      <c r="L42" s="137"/>
      <c r="M42" s="137"/>
      <c r="N42" s="137"/>
      <c r="O42" s="137"/>
      <c r="P42" s="137"/>
      <c r="Q42" s="137">
        <f t="shared" si="1"/>
        <v>11012716.809999999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11012716.809999999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172357.82</v>
      </c>
      <c r="G43" s="137">
        <v>181090.99</v>
      </c>
      <c r="H43" s="137">
        <v>169350.33999999997</v>
      </c>
      <c r="I43" s="137">
        <v>171812.51</v>
      </c>
      <c r="J43" s="137">
        <v>196570.50000000006</v>
      </c>
      <c r="K43" s="137">
        <v>185987.31</v>
      </c>
      <c r="L43" s="137"/>
      <c r="M43" s="137"/>
      <c r="N43" s="137"/>
      <c r="O43" s="137"/>
      <c r="P43" s="137"/>
      <c r="Q43" s="137">
        <f t="shared" si="1"/>
        <v>1235728.1200000001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1235728.1200000001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/>
      <c r="M44" s="137"/>
      <c r="N44" s="137"/>
      <c r="O44" s="137"/>
      <c r="P44" s="137"/>
      <c r="Q44" s="137">
        <f t="shared" si="1"/>
        <v>306950.67000000004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306950.67000000004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400593.35</v>
      </c>
      <c r="L45" s="137"/>
      <c r="M45" s="137"/>
      <c r="N45" s="137"/>
      <c r="O45" s="137"/>
      <c r="P45" s="137"/>
      <c r="Q45" s="137">
        <f t="shared" si="1"/>
        <v>3523340.0000000005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3523340.0000000005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/>
      <c r="M46" s="137"/>
      <c r="N46" s="137"/>
      <c r="O46" s="137"/>
      <c r="P46" s="137"/>
      <c r="Q46" s="137">
        <f t="shared" si="1"/>
        <v>47501931.760000005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47501931.760000005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/>
      <c r="M47" s="137"/>
      <c r="N47" s="137"/>
      <c r="O47" s="137"/>
      <c r="P47" s="137"/>
      <c r="Q47" s="137">
        <f t="shared" si="1"/>
        <v>517933.87000000005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517933.87000000005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62823.839999999989</v>
      </c>
      <c r="G48" s="137">
        <v>62276.259999999995</v>
      </c>
      <c r="H48" s="137">
        <v>56049.919999999991</v>
      </c>
      <c r="I48" s="137">
        <v>56607.360000000001</v>
      </c>
      <c r="J48" s="137">
        <v>46649.369999999988</v>
      </c>
      <c r="K48" s="137">
        <v>67790.34</v>
      </c>
      <c r="L48" s="137"/>
      <c r="M48" s="137"/>
      <c r="N48" s="137"/>
      <c r="O48" s="137"/>
      <c r="P48" s="137"/>
      <c r="Q48" s="137">
        <f t="shared" si="1"/>
        <v>392319.36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392319.36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/>
      <c r="M49" s="137"/>
      <c r="N49" s="137"/>
      <c r="O49" s="137"/>
      <c r="P49" s="137"/>
      <c r="Q49" s="137">
        <f t="shared" si="1"/>
        <v>327162.29999999993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327162.29999999993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/>
      <c r="M50" s="137"/>
      <c r="N50" s="137"/>
      <c r="O50" s="137"/>
      <c r="P50" s="137"/>
      <c r="Q50" s="137">
        <f t="shared" si="1"/>
        <v>2164011.5099999998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2164011.5099999998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/>
      <c r="M51" s="137"/>
      <c r="N51" s="137"/>
      <c r="O51" s="137"/>
      <c r="P51" s="137"/>
      <c r="Q51" s="137">
        <f t="shared" si="1"/>
        <v>699649.46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699649.46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/>
      <c r="M52" s="137"/>
      <c r="N52" s="137"/>
      <c r="O52" s="137"/>
      <c r="P52" s="137"/>
      <c r="Q52" s="137">
        <f t="shared" si="1"/>
        <v>43519276.799999997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43519276.799999997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/>
      <c r="M53" s="137"/>
      <c r="N53" s="137"/>
      <c r="O53" s="137"/>
      <c r="P53" s="137"/>
      <c r="Q53" s="137">
        <f t="shared" si="1"/>
        <v>10885744.109999999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10885744.109999999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/>
      <c r="M54" s="137"/>
      <c r="N54" s="137"/>
      <c r="O54" s="137"/>
      <c r="P54" s="137"/>
      <c r="Q54" s="137">
        <f t="shared" si="1"/>
        <v>32829.269999999997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32829.269999999997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5267829.55</v>
      </c>
      <c r="L55" s="137"/>
      <c r="M55" s="137"/>
      <c r="N55" s="137"/>
      <c r="O55" s="137"/>
      <c r="P55" s="137"/>
      <c r="Q55" s="137">
        <f t="shared" si="1"/>
        <v>22279559.079999998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22279559.079999998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/>
      <c r="M56" s="137"/>
      <c r="N56" s="137"/>
      <c r="O56" s="137"/>
      <c r="P56" s="137"/>
      <c r="Q56" s="137">
        <f t="shared" si="1"/>
        <v>3983829.5300000007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3983829.5300000007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/>
      <c r="M57" s="137"/>
      <c r="N57" s="137"/>
      <c r="O57" s="137"/>
      <c r="P57" s="137"/>
      <c r="Q57" s="137">
        <f t="shared" si="1"/>
        <v>141203.56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141203.56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/>
      <c r="M58" s="137"/>
      <c r="N58" s="137"/>
      <c r="O58" s="137"/>
      <c r="P58" s="137"/>
      <c r="Q58" s="137">
        <f t="shared" si="1"/>
        <v>1886950.88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1886950.88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/>
      <c r="M59" s="137"/>
      <c r="N59" s="137"/>
      <c r="O59" s="137"/>
      <c r="P59" s="137"/>
      <c r="Q59" s="137">
        <f t="shared" si="1"/>
        <v>1431549.3399999999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1431549.3399999999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/>
      <c r="M60" s="137"/>
      <c r="N60" s="137"/>
      <c r="O60" s="137"/>
      <c r="P60" s="137"/>
      <c r="Q60" s="137">
        <f t="shared" si="1"/>
        <v>1941055.0699999998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1941055.0699999998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>
        <v>1239923.1499999999</v>
      </c>
      <c r="K61" s="137">
        <v>520059.31000000006</v>
      </c>
      <c r="L61" s="137"/>
      <c r="M61" s="137"/>
      <c r="N61" s="137"/>
      <c r="O61" s="137"/>
      <c r="P61" s="137"/>
      <c r="Q61" s="137">
        <f t="shared" ref="Q61:Q90" si="2">SUM(E61:P61)</f>
        <v>5525027.1799999997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5525027.1799999997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/>
      <c r="M62" s="137"/>
      <c r="N62" s="137"/>
      <c r="O62" s="137"/>
      <c r="P62" s="137"/>
      <c r="Q62" s="137">
        <f t="shared" si="2"/>
        <v>3043846.2500000005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3043846.2500000005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/>
      <c r="M63" s="137"/>
      <c r="N63" s="137"/>
      <c r="O63" s="137"/>
      <c r="P63" s="137"/>
      <c r="Q63" s="137">
        <f t="shared" ref="Q63:Q81" si="3">SUM(E63:P63)</f>
        <v>9856789.8499999996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9856789.8499999996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/>
      <c r="M65" s="137"/>
      <c r="N65" s="137"/>
      <c r="O65" s="137"/>
      <c r="P65" s="137"/>
      <c r="Q65" s="137">
        <f t="shared" si="3"/>
        <v>136425649.44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136425649.44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/>
      <c r="M66" s="137"/>
      <c r="N66" s="137"/>
      <c r="O66" s="137"/>
      <c r="P66" s="137"/>
      <c r="Q66" s="137">
        <f t="shared" si="3"/>
        <v>32889.630000000005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32889.630000000005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/>
      <c r="M67" s="137"/>
      <c r="N67" s="137"/>
      <c r="O67" s="137"/>
      <c r="P67" s="137"/>
      <c r="Q67" s="137">
        <f t="shared" si="3"/>
        <v>207801.22000000003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207801.22000000003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/>
      <c r="M68" s="137"/>
      <c r="N68" s="137"/>
      <c r="O68" s="137"/>
      <c r="P68" s="137"/>
      <c r="Q68" s="137">
        <f t="shared" si="3"/>
        <v>1153124.31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1153124.31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/>
      <c r="M69" s="137"/>
      <c r="N69" s="137"/>
      <c r="O69" s="137"/>
      <c r="P69" s="137"/>
      <c r="Q69" s="137">
        <f t="shared" si="3"/>
        <v>4822912.96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4822912.96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/>
      <c r="M70" s="137"/>
      <c r="N70" s="137"/>
      <c r="O70" s="137"/>
      <c r="P70" s="137"/>
      <c r="Q70" s="137">
        <f t="shared" si="3"/>
        <v>977529.59999999986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977529.59999999986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/>
      <c r="M71" s="137"/>
      <c r="N71" s="137"/>
      <c r="O71" s="137"/>
      <c r="P71" s="137"/>
      <c r="Q71" s="137">
        <f t="shared" si="3"/>
        <v>3834936.9600000004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3834936.9600000004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/>
      <c r="M72" s="137"/>
      <c r="N72" s="137"/>
      <c r="O72" s="137"/>
      <c r="P72" s="137"/>
      <c r="Q72" s="137">
        <f t="shared" si="3"/>
        <v>8920363.3900000006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8920363.3900000006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/>
      <c r="M73" s="137"/>
      <c r="N73" s="137"/>
      <c r="O73" s="137"/>
      <c r="P73" s="137"/>
      <c r="Q73" s="137">
        <f t="shared" si="3"/>
        <v>4761444.7500000009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4761444.7500000009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/>
      <c r="M74" s="137"/>
      <c r="N74" s="137"/>
      <c r="O74" s="137"/>
      <c r="P74" s="137"/>
      <c r="Q74" s="137">
        <f t="shared" si="3"/>
        <v>1881191.91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1881191.91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/>
      <c r="M75" s="137"/>
      <c r="N75" s="137"/>
      <c r="O75" s="137"/>
      <c r="P75" s="137"/>
      <c r="Q75" s="137">
        <f t="shared" si="3"/>
        <v>3469103.5300000007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3469103.5300000007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136756.92000000004</v>
      </c>
      <c r="H76" s="137">
        <v>132175</v>
      </c>
      <c r="I76" s="137">
        <v>155812.74000000002</v>
      </c>
      <c r="J76" s="137">
        <v>150008.27000000002</v>
      </c>
      <c r="K76" s="137">
        <v>136344.76999999999</v>
      </c>
      <c r="L76" s="137"/>
      <c r="M76" s="137"/>
      <c r="N76" s="137"/>
      <c r="O76" s="137"/>
      <c r="P76" s="137"/>
      <c r="Q76" s="137">
        <f t="shared" si="3"/>
        <v>983689.71000000008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983689.71000000008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86289.880000000019</v>
      </c>
      <c r="G77" s="137">
        <v>203428.4</v>
      </c>
      <c r="H77" s="137">
        <v>432415.65</v>
      </c>
      <c r="I77" s="137">
        <v>174698.95</v>
      </c>
      <c r="J77" s="137">
        <v>636700.93000000005</v>
      </c>
      <c r="K77" s="137">
        <v>167396.20000000001</v>
      </c>
      <c r="L77" s="137"/>
      <c r="M77" s="137"/>
      <c r="N77" s="137"/>
      <c r="O77" s="137"/>
      <c r="P77" s="137"/>
      <c r="Q77" s="137">
        <f t="shared" si="3"/>
        <v>2127980.1800000002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2127980.1800000002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/>
      <c r="M78" s="137"/>
      <c r="N78" s="137"/>
      <c r="O78" s="137"/>
      <c r="P78" s="137"/>
      <c r="Q78" s="137">
        <f t="shared" si="3"/>
        <v>103445.94999999998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103445.94999999998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60320.890000000014</v>
      </c>
      <c r="G79" s="137">
        <v>63050.550000000017</v>
      </c>
      <c r="H79" s="137">
        <v>62176.55</v>
      </c>
      <c r="I79" s="137">
        <v>66118.789999999994</v>
      </c>
      <c r="J79" s="137">
        <v>66055.790000000008</v>
      </c>
      <c r="K79" s="137">
        <v>63959.560000000005</v>
      </c>
      <c r="L79" s="137"/>
      <c r="M79" s="137"/>
      <c r="N79" s="137"/>
      <c r="O79" s="137"/>
      <c r="P79" s="137"/>
      <c r="Q79" s="137">
        <f t="shared" si="3"/>
        <v>428482.74000000005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428482.74000000005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171504.35000000009</v>
      </c>
      <c r="G80" s="137">
        <v>179608.22000000003</v>
      </c>
      <c r="H80" s="137">
        <v>213990.08000000007</v>
      </c>
      <c r="I80" s="137">
        <v>177323.29000000007</v>
      </c>
      <c r="J80" s="137">
        <v>195630.34</v>
      </c>
      <c r="K80" s="137">
        <v>229871.19999999992</v>
      </c>
      <c r="L80" s="137"/>
      <c r="M80" s="137"/>
      <c r="N80" s="137"/>
      <c r="O80" s="137"/>
      <c r="P80" s="137"/>
      <c r="Q80" s="137">
        <f t="shared" si="3"/>
        <v>1325558.0200000003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1325558.0200000003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</v>
      </c>
      <c r="G81" s="137">
        <v>282174.88999999996</v>
      </c>
      <c r="H81" s="137">
        <v>183102.97999999998</v>
      </c>
      <c r="I81" s="137">
        <v>188167.33</v>
      </c>
      <c r="J81" s="137">
        <v>372669.44</v>
      </c>
      <c r="K81" s="137">
        <v>236516.08</v>
      </c>
      <c r="L81" s="137"/>
      <c r="M81" s="137"/>
      <c r="N81" s="137"/>
      <c r="O81" s="137"/>
      <c r="P81" s="137"/>
      <c r="Q81" s="137">
        <f t="shared" si="3"/>
        <v>1557852.35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1557852.35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>
        <v>39391.67</v>
      </c>
      <c r="I82" s="137">
        <v>39391.67</v>
      </c>
      <c r="J82" s="137">
        <v>39391.67</v>
      </c>
      <c r="K82" s="137">
        <v>39391.67</v>
      </c>
      <c r="L82" s="137"/>
      <c r="M82" s="137"/>
      <c r="N82" s="137"/>
      <c r="O82" s="137"/>
      <c r="P82" s="137"/>
      <c r="Q82" s="137">
        <f t="shared" si="2"/>
        <v>275741.68999999994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275741.68999999994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858826.38999999966</v>
      </c>
      <c r="G83" s="137">
        <v>900940.57999999973</v>
      </c>
      <c r="H83" s="137">
        <v>826678.29000000027</v>
      </c>
      <c r="I83" s="137">
        <v>895148.41000000015</v>
      </c>
      <c r="J83" s="137">
        <v>1141091.6899999997</v>
      </c>
      <c r="K83" s="137">
        <v>1731662.9400000002</v>
      </c>
      <c r="L83" s="137"/>
      <c r="M83" s="137"/>
      <c r="N83" s="137"/>
      <c r="O83" s="137"/>
      <c r="P83" s="137"/>
      <c r="Q83" s="137">
        <f t="shared" si="2"/>
        <v>7033578.9199999999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7033578.9199999999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76561.010000000009</v>
      </c>
      <c r="G84" s="137">
        <v>90445.319999999992</v>
      </c>
      <c r="H84" s="137">
        <v>78710.729999999981</v>
      </c>
      <c r="I84" s="137">
        <v>89811.91</v>
      </c>
      <c r="J84" s="137">
        <v>95127.11</v>
      </c>
      <c r="K84" s="137">
        <v>124711.43999999999</v>
      </c>
      <c r="L84" s="137"/>
      <c r="M84" s="137"/>
      <c r="N84" s="137"/>
      <c r="O84" s="137"/>
      <c r="P84" s="137"/>
      <c r="Q84" s="137">
        <f t="shared" si="2"/>
        <v>617308.82999999996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617308.82999999996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>
        <v>30000</v>
      </c>
      <c r="I85" s="137">
        <v>30000</v>
      </c>
      <c r="J85" s="137">
        <v>30000</v>
      </c>
      <c r="K85" s="137">
        <v>30000</v>
      </c>
      <c r="L85" s="137"/>
      <c r="M85" s="137"/>
      <c r="N85" s="137"/>
      <c r="O85" s="137"/>
      <c r="P85" s="137"/>
      <c r="Q85" s="137">
        <f t="shared" si="2"/>
        <v>210000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210000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31286.91</v>
      </c>
      <c r="G86" s="137">
        <v>40415.81</v>
      </c>
      <c r="H86" s="137">
        <v>45045.71</v>
      </c>
      <c r="I86" s="137">
        <v>34748.89</v>
      </c>
      <c r="J86" s="137">
        <v>50111.01</v>
      </c>
      <c r="K86" s="137">
        <v>42062.64</v>
      </c>
      <c r="L86" s="137"/>
      <c r="M86" s="137"/>
      <c r="N86" s="137"/>
      <c r="O86" s="137"/>
      <c r="P86" s="137"/>
      <c r="Q86" s="137">
        <f t="shared" si="2"/>
        <v>258546.3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258546.3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8580.239999999998</v>
      </c>
      <c r="H87" s="137">
        <v>7917.4499999999989</v>
      </c>
      <c r="I87" s="137">
        <v>8131.8300000000008</v>
      </c>
      <c r="J87" s="137">
        <v>6179.1200000000008</v>
      </c>
      <c r="K87" s="137">
        <v>6492.9999999999991</v>
      </c>
      <c r="L87" s="137"/>
      <c r="M87" s="137"/>
      <c r="N87" s="137"/>
      <c r="O87" s="137"/>
      <c r="P87" s="137"/>
      <c r="Q87" s="137">
        <f t="shared" si="2"/>
        <v>52473.760000000002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52473.760000000002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37552.459999999992</v>
      </c>
      <c r="G88" s="137">
        <v>43127.320000000022</v>
      </c>
      <c r="H88" s="137">
        <v>37445.779999999992</v>
      </c>
      <c r="I88" s="137">
        <v>39609.119999999995</v>
      </c>
      <c r="J88" s="137">
        <v>43967.829999999987</v>
      </c>
      <c r="K88" s="137">
        <v>40311.099999999991</v>
      </c>
      <c r="L88" s="137"/>
      <c r="M88" s="137"/>
      <c r="N88" s="137"/>
      <c r="O88" s="137"/>
      <c r="P88" s="137"/>
      <c r="Q88" s="137">
        <f t="shared" si="2"/>
        <v>274256.88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274256.88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>
        <v>1705327.72</v>
      </c>
      <c r="I89" s="137">
        <v>1559476.36</v>
      </c>
      <c r="J89" s="137">
        <v>1559476.3599999999</v>
      </c>
      <c r="K89" s="137">
        <v>1559476.36</v>
      </c>
      <c r="L89" s="137"/>
      <c r="M89" s="137"/>
      <c r="N89" s="137"/>
      <c r="O89" s="137"/>
      <c r="P89" s="137"/>
      <c r="Q89" s="137">
        <f t="shared" si="2"/>
        <v>10916334.52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10916334.52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30973.430000000008</v>
      </c>
      <c r="H90" s="137">
        <v>41242.610000000022</v>
      </c>
      <c r="I90" s="137">
        <v>36132.780000000021</v>
      </c>
      <c r="J90" s="137">
        <v>36237.420000000013</v>
      </c>
      <c r="K90" s="137">
        <v>39657.360000000008</v>
      </c>
      <c r="L90" s="137"/>
      <c r="M90" s="137"/>
      <c r="N90" s="137"/>
      <c r="O90" s="137"/>
      <c r="P90" s="137"/>
      <c r="Q90" s="137">
        <f t="shared" si="2"/>
        <v>254518.93000000008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254518.93000000008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111779.54</v>
      </c>
      <c r="F91" s="137">
        <v>154965.41</v>
      </c>
      <c r="G91" s="137">
        <v>165720.90000000005</v>
      </c>
      <c r="H91" s="137">
        <v>115239.59999999999</v>
      </c>
      <c r="I91" s="137">
        <v>119919.00000000003</v>
      </c>
      <c r="J91" s="137">
        <v>105903.12000000004</v>
      </c>
      <c r="K91" s="137">
        <v>117735.42000000001</v>
      </c>
      <c r="L91" s="137"/>
      <c r="M91" s="137"/>
      <c r="N91" s="137"/>
      <c r="O91" s="137"/>
      <c r="P91" s="137"/>
      <c r="Q91" s="137">
        <f t="shared" ref="Q91:Q99" si="4">SUM(E91:P91)</f>
        <v>891262.99000000011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891262.99000000011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31200.420000000002</v>
      </c>
      <c r="G92" s="137">
        <v>46597.55000000001</v>
      </c>
      <c r="H92" s="137">
        <v>38160.39</v>
      </c>
      <c r="I92" s="137">
        <v>35639.550000000003</v>
      </c>
      <c r="J92" s="137">
        <v>35118.920000000006</v>
      </c>
      <c r="K92" s="137">
        <v>34377.290000000015</v>
      </c>
      <c r="L92" s="137"/>
      <c r="M92" s="137"/>
      <c r="N92" s="137"/>
      <c r="O92" s="137"/>
      <c r="P92" s="137"/>
      <c r="Q92" s="137">
        <f t="shared" si="4"/>
        <v>248247.74000000005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248247.74000000005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>
        <v>43158.25</v>
      </c>
      <c r="I93" s="137">
        <v>8214.56</v>
      </c>
      <c r="J93" s="137">
        <v>0</v>
      </c>
      <c r="K93" s="137">
        <v>0</v>
      </c>
      <c r="L93" s="137"/>
      <c r="M93" s="137"/>
      <c r="N93" s="137"/>
      <c r="O93" s="137"/>
      <c r="P93" s="137"/>
      <c r="Q93" s="137">
        <f t="shared" si="4"/>
        <v>69587.37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69587.37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>
        <v>36910.139999999992</v>
      </c>
      <c r="I94" s="137">
        <v>29412.830000000005</v>
      </c>
      <c r="J94" s="137">
        <v>30734.830000000005</v>
      </c>
      <c r="K94" s="137">
        <v>35383.279999999999</v>
      </c>
      <c r="L94" s="137"/>
      <c r="M94" s="137"/>
      <c r="N94" s="137"/>
      <c r="O94" s="137"/>
      <c r="P94" s="137"/>
      <c r="Q94" s="137">
        <f t="shared" si="4"/>
        <v>200713.34000000003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200713.34000000003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50196321.829999998</v>
      </c>
      <c r="F95" s="137">
        <v>60762697.570000008</v>
      </c>
      <c r="G95" s="137">
        <v>61527975.640000001</v>
      </c>
      <c r="H95" s="137">
        <v>61514605.559999995</v>
      </c>
      <c r="I95" s="137">
        <v>61238391.089999989</v>
      </c>
      <c r="J95" s="137">
        <v>62283082.609999955</v>
      </c>
      <c r="K95" s="137">
        <v>61966306.849999957</v>
      </c>
      <c r="L95" s="137"/>
      <c r="M95" s="137"/>
      <c r="N95" s="137"/>
      <c r="O95" s="137"/>
      <c r="P95" s="137"/>
      <c r="Q95" s="137">
        <f t="shared" si="4"/>
        <v>419489381.14999992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419489381.14999992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17592987.049999997</v>
      </c>
      <c r="F96" s="137">
        <v>37587317.230000004</v>
      </c>
      <c r="G96" s="137">
        <v>36704277.379999995</v>
      </c>
      <c r="H96" s="137">
        <v>36822698.270000003</v>
      </c>
      <c r="I96" s="137">
        <v>34287752.449999996</v>
      </c>
      <c r="J96" s="137">
        <v>35749793.680000015</v>
      </c>
      <c r="K96" s="137">
        <v>39481719.549999982</v>
      </c>
      <c r="L96" s="137"/>
      <c r="M96" s="137"/>
      <c r="N96" s="137"/>
      <c r="O96" s="137"/>
      <c r="P96" s="137"/>
      <c r="Q96" s="137">
        <f t="shared" si="4"/>
        <v>238226545.60999998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238226545.60999998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>
        <v>4697367.4800000004</v>
      </c>
      <c r="I97" s="137">
        <v>4387795.1299999962</v>
      </c>
      <c r="J97" s="137">
        <v>5207660.1799999978</v>
      </c>
      <c r="K97" s="137">
        <v>5710181.589999998</v>
      </c>
      <c r="L97" s="137"/>
      <c r="M97" s="137"/>
      <c r="N97" s="137"/>
      <c r="O97" s="137"/>
      <c r="P97" s="137"/>
      <c r="Q97" s="137">
        <f t="shared" si="4"/>
        <v>33035575.219999976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33035575.219999976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</v>
      </c>
      <c r="G98" s="137">
        <v>16568.879999999997</v>
      </c>
      <c r="H98" s="137">
        <v>17229.16</v>
      </c>
      <c r="I98" s="137">
        <v>14775.35</v>
      </c>
      <c r="J98" s="137">
        <v>19266.3</v>
      </c>
      <c r="K98" s="137">
        <v>7453312.6400000006</v>
      </c>
      <c r="L98" s="137"/>
      <c r="M98" s="137"/>
      <c r="N98" s="137"/>
      <c r="O98" s="137"/>
      <c r="P98" s="137"/>
      <c r="Q98" s="137">
        <f t="shared" si="4"/>
        <v>7544992.6100000003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7544992.6100000003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22934.589999999997</v>
      </c>
      <c r="H99" s="137">
        <v>23680.750000000004</v>
      </c>
      <c r="I99" s="137">
        <v>25941.560000000005</v>
      </c>
      <c r="J99" s="137">
        <v>22706.909999999996</v>
      </c>
      <c r="K99" s="137">
        <v>92635.88</v>
      </c>
      <c r="L99" s="137"/>
      <c r="M99" s="137"/>
      <c r="N99" s="137"/>
      <c r="O99" s="137"/>
      <c r="P99" s="137"/>
      <c r="Q99" s="137">
        <f t="shared" si="4"/>
        <v>237785.29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237785.29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2014096952.285001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879988.8600000001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6964829.879999999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291078.8000000001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25608.939999999995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747567.44000000006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18931366.770000063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7520180.9599999851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494533.14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3608186.2999999989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774644.81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291176.31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266540.42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23044.49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7350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3166899.51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9233753.5100000016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321804.9200000001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71230752.620000035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37584566.039999992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319991.00000000006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509892055.04000008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6101413.3600000022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6540959.3599999975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9448432.5099999998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369148.87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621331.94000000006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483784.85000000003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12049463.380000006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606641.24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173616939.97999993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1085522.1399999997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746040.65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475279.73000000004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258015.62000000008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17563039.110000014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1542249.75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800684.39000000013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5678495.1499999985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39618680.439999998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590881.9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477574.17000000016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395911.81000000006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2510322.7900000028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965389.71000000008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63537886.640000001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10691655.779999999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35765.56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27107581.380000003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3627545.4600000009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350491.80000000005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2912941.94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3329668.1900000004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2828421.86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4520322.29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4118614.93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13742296.26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142972081.12000003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46914.939999999995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236851.10000000006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1250623.0199999991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7079168.75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1292839.4100000001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4181879.7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10102603.710000001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4783962.83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1872963.2399999995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1545979.0499999996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1157790.9800000004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1060824.0299999998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321021.22000000009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481735.97000000003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1985925.44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1676502.21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275741.68999999994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6949691.2799999975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469148.89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210000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318689.47000000015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52153.219999999994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318860.40000000008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10916334.52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268579.60000000009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1462050.4299999997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219214.96000000002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105123.76999999999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1881487.21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427527417.96000004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242584249.01499999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36622534.050000004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9187871.1600000001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752823.24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dsLCICoq8D6a5l4PZ9W2U9an/iY2bCOoKChbbEkCRKrs4Q95HBnhv5zok80CvSLGWvPDSNvya+VYGQUfoSsFKA==" saltValue="Xn0loLpyQGotLv5tlD7CVw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2024-08-30T11:59:28Z</dcterms:modified>
</cp:coreProperties>
</file>