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Mart 2023 - GDDS\"/>
    </mc:Choice>
  </mc:AlternateContent>
  <xr:revisionPtr revIDLastSave="0" documentId="13_ncr:1_{000255D3-1E68-4C22-93E2-831E3CA925E6}" xr6:coauthVersionLast="36" xr6:coauthVersionMax="36" xr10:uidLastSave="{00000000-0000-0000-0000-000000000000}"/>
  <bookViews>
    <workbookView xWindow="0" yWindow="0" windowWidth="23040" windowHeight="9075" firstSheet="1" activeTab="2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94" i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I132" i="3" s="1"/>
  <c r="J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I148" i="3" s="1"/>
  <c r="J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I174" i="3" s="1"/>
  <c r="J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I179" i="3" s="1"/>
  <c r="J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I104" i="3" s="1"/>
  <c r="J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I257" i="3" s="1"/>
  <c r="J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K9" i="3"/>
  <c r="F16" i="4"/>
  <c r="F10" i="4"/>
  <c r="F19" i="4"/>
  <c r="F12" i="4"/>
  <c r="F20" i="4"/>
  <c r="F17" i="4"/>
  <c r="F11" i="4"/>
  <c r="F13" i="4"/>
  <c r="D6" i="4"/>
  <c r="F4" i="3" s="1"/>
  <c r="F18" i="4"/>
  <c r="F14" i="4"/>
  <c r="G84" i="3" l="1"/>
  <c r="G39" i="3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M201" i="3" s="1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M47" i="3" s="1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M36" i="3" s="1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10" i="2" l="1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<sst xmlns="http://schemas.openxmlformats.org/spreadsheetml/2006/main" count="1771" uniqueCount="588">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</sst>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43" fontId="8" fillId="0" borderId="55" xfId="1" applyFont="1" applyFill="1" applyBorder="1" applyAlignment="1" applyProtection="1">
      <alignment horizontal="right" vertical="center" wrapText="1" indent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Fill="1" applyBorder="1" applyAlignment="1" applyProtection="1">
      <alignment horizontal="right" vertical="center" wrapText="1" indent="1"/>
    </xf>
    <xf numFmtId="166" fontId="8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31</v>
      </c>
      <c r="C2" s="149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50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3</v>
      </c>
      <c r="D6" t="str">
        <f>VLOOKUP(C6,E9:F20,2,FALSE)</f>
        <v>Januar - Mart</v>
      </c>
    </row>
    <row r="8" spans="2:7" x14ac:dyDescent="0.25">
      <c r="D8" t="s">
        <v>5</v>
      </c>
      <c r="F8" t="s">
        <v>6</v>
      </c>
      <c r="G8" s="124" t="s">
        <v>32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zoomScale="85" zoomScaleNormal="85" zoomScaleSheetLayoutView="85" workbookViewId="0">
      <selection activeCell="J13" sqref="J1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61" customFormat="1" ht="18" x14ac:dyDescent="0.25">
      <c r="C7" s="161" t="s">
        <v>587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7" t="s">
        <v>583</v>
      </c>
      <c r="E10" s="147"/>
      <c r="F10" s="147"/>
      <c r="G10" s="147"/>
      <c r="H10" s="127" t="s">
        <v>34</v>
      </c>
      <c r="I10" s="140" t="s">
        <v>5</v>
      </c>
      <c r="J10" s="162" t="str">
        <f>'Analitika 2023'!L4</f>
        <v>Mart</v>
      </c>
      <c r="K10" s="163"/>
      <c r="L10" s="140" t="s">
        <v>6</v>
      </c>
      <c r="M10" s="162" t="str">
        <f>IF(J10="Januar","-",'Analitika 2023'!F4)</f>
        <v>Januar - Mart</v>
      </c>
      <c r="N10" s="163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35</v>
      </c>
      <c r="F13" s="23"/>
      <c r="G13" s="24"/>
      <c r="H13" s="25"/>
      <c r="I13" s="25"/>
      <c r="J13" s="141">
        <f>SUMPRODUCT((D13=VALUE(LEFT('Analitika 2023'!$C$9:$C$286,2)))*('Analitika 2023'!$L$9:$L$286))</f>
        <v>8923086.2000000011</v>
      </c>
      <c r="K13" s="136">
        <f>IFERROR($J13/$J$37,0)</f>
        <v>4.4253145752000379E-2</v>
      </c>
      <c r="L13" s="129"/>
      <c r="M13" s="141">
        <f>IF($J$10="Januar","-",
SUMPRODUCT((D13=VALUE(LEFT('Analitika 2023'!$C$9:$C$286,2)))*('Analitika 2023'!$F$9:$F$286)))</f>
        <v>19172674.059999999</v>
      </c>
      <c r="N13" s="136">
        <f>IF($J$10="Januar","-",IFERROR($M13/$M$37,0))</f>
        <v>3.6579794416555143E-2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36</v>
      </c>
      <c r="F15" s="23"/>
      <c r="G15" s="23"/>
      <c r="H15" s="25"/>
      <c r="I15" s="25"/>
      <c r="J15" s="141">
        <f>SUMPRODUCT((D15=VALUE(LEFT('Analitika 2023'!$C$9:$C$286,2)))*('Analitika 2023'!$L$9:$L$286))</f>
        <v>5696672.700000002</v>
      </c>
      <c r="K15" s="136">
        <f>IFERROR($J15/$J$37,0)</f>
        <v>2.8252073514042887E-2</v>
      </c>
      <c r="L15" s="129"/>
      <c r="M15" s="141">
        <f>IF($J$10="Januar","-",
SUMPRODUCT((D15=VALUE(LEFT('Analitika 2023'!$C$9:$C$286,2)))*('Analitika 2023'!$F$9:$F$286)))</f>
        <v>14656754.900000004</v>
      </c>
      <c r="N15" s="136">
        <f>IF($J$10="Januar","-",IFERROR($M15/$M$37,0))</f>
        <v>2.7963813465873809E-2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37</v>
      </c>
      <c r="F17" s="23"/>
      <c r="G17" s="23"/>
      <c r="H17" s="25"/>
      <c r="I17" s="25"/>
      <c r="J17" s="141">
        <f>SUMPRODUCT((D17=VALUE(LEFT('Analitika 2023'!$C$9:$C$286,2)))*('Analitika 2023'!$L$9:$L$286))</f>
        <v>14660768.839999994</v>
      </c>
      <c r="K17" s="136">
        <f>IFERROR($J17/$J$37,0)</f>
        <v>7.2708603925949439E-2</v>
      </c>
      <c r="L17" s="129"/>
      <c r="M17" s="141">
        <f>IF($J$10="Januar","-",
SUMPRODUCT((D17=VALUE(LEFT('Analitika 2023'!$C$9:$C$286,2)))*('Analitika 2023'!$F$9:$F$286)))</f>
        <v>39632920.35999997</v>
      </c>
      <c r="N17" s="136">
        <f>IF($J$10="Januar","-",IFERROR($M17/$M$37,0))</f>
        <v>7.5616164670589597E-2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38</v>
      </c>
      <c r="F19" s="23"/>
      <c r="G19" s="23"/>
      <c r="H19" s="25"/>
      <c r="I19" s="25"/>
      <c r="J19" s="141">
        <f>SUMPRODUCT((D19=VALUE(LEFT('Analitika 2023'!$C$9:$C$286,2)))*('Analitika 2023'!$L$9:$L$286))</f>
        <v>22559428.45999999</v>
      </c>
      <c r="K19" s="136">
        <f>IFERROR($J19/$J$37,0)</f>
        <v>0.11188120940961042</v>
      </c>
      <c r="L19" s="129"/>
      <c r="M19" s="141">
        <f>IF($J$10="Januar","-",
SUMPRODUCT((D19=VALUE(LEFT('Analitika 2023'!$C$9:$C$286,2)))*('Analitika 2023'!$F$9:$F$286)))</f>
        <v>76108965.640000015</v>
      </c>
      <c r="N19" s="136">
        <f>IF($J$10="Januar","-",IFERROR($M19/$M$37,0))</f>
        <v>0.14520928628188759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39</v>
      </c>
      <c r="F21" s="23"/>
      <c r="G21" s="24"/>
      <c r="H21" s="25"/>
      <c r="I21" s="25"/>
      <c r="J21" s="141">
        <f>SUMPRODUCT((D21=VALUE(LEFT('Analitika 2023'!$C$9:$C$286,2)))*('Analitika 2023'!$L$9:$L$286))</f>
        <v>7864163.7700000005</v>
      </c>
      <c r="K21" s="136">
        <f>IFERROR($J21/$J$37,0)</f>
        <v>3.9001526795898349E-2</v>
      </c>
      <c r="L21" s="129"/>
      <c r="M21" s="141">
        <f>IF($J$10="Januar","-",
SUMPRODUCT((D21=VALUE(LEFT('Analitika 2023'!$C$9:$C$286,2)))*('Analitika 2023'!$F$9:$F$286)))</f>
        <v>17000960.120000001</v>
      </c>
      <c r="N21" s="136">
        <f>IF($J$10="Januar","-",IFERROR($M21/$M$37,0))</f>
        <v>3.2436353120460483E-2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40</v>
      </c>
      <c r="F23" s="23"/>
      <c r="G23" s="23"/>
      <c r="H23" s="25"/>
      <c r="I23" s="25"/>
      <c r="J23" s="141">
        <f>SUMPRODUCT((D23=VALUE(LEFT('Analitika 2023'!$C$9:$C$286,2)))*('Analitika 2023'!$L$9:$L$286))</f>
        <v>4208472.54</v>
      </c>
      <c r="K23" s="136">
        <f>IFERROR($J23/$J$37,0)</f>
        <v>2.0871494966159941E-2</v>
      </c>
      <c r="L23" s="129"/>
      <c r="M23" s="141">
        <f>IF($J$10="Januar","-",
SUMPRODUCT((D23=VALUE(LEFT('Analitika 2023'!$C$9:$C$286,2)))*('Analitika 2023'!$F$9:$F$286)))</f>
        <v>6071733.6600000001</v>
      </c>
      <c r="N23" s="136">
        <f>IF($J$10="Januar","-",IFERROR($M23/$M$37,0))</f>
        <v>1.1584339687819111E-2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41</v>
      </c>
      <c r="F25" s="23"/>
      <c r="G25" s="23"/>
      <c r="H25" s="25"/>
      <c r="I25" s="25"/>
      <c r="J25" s="141">
        <f>SUMPRODUCT((D25=VALUE(LEFT('Analitika 2023'!$C$9:$C$286,2)))*('Analitika 2023'!$L$9:$L$286))</f>
        <v>14626776.82</v>
      </c>
      <c r="K25" s="136">
        <f>IFERROR($J25/$J$37,0)</f>
        <v>7.2540023932240016E-2</v>
      </c>
      <c r="L25" s="129"/>
      <c r="M25" s="141">
        <f>IF($J$10="Januar","-",
SUMPRODUCT((D25=VALUE(LEFT('Analitika 2023'!$C$9:$C$286,2)))*('Analitika 2023'!$F$9:$F$286)))</f>
        <v>18547860.780000001</v>
      </c>
      <c r="N25" s="136">
        <f>IF($J$10="Januar","-",IFERROR($M25/$M$37,0))</f>
        <v>3.5387705026227637E-2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42</v>
      </c>
      <c r="F27" s="23"/>
      <c r="G27" s="23"/>
      <c r="H27" s="25"/>
      <c r="I27" s="25"/>
      <c r="J27" s="141">
        <f>SUMPRODUCT((D27=VALUE(LEFT('Analitika 2023'!$C$9:$C$286,2)))*('Analitika 2023'!$L$9:$L$286))</f>
        <v>1637148.54</v>
      </c>
      <c r="K27" s="136">
        <f>IFERROR($J27/$J$37,0)</f>
        <v>8.1192730109784905E-3</v>
      </c>
      <c r="L27" s="129"/>
      <c r="M27" s="141">
        <f>IF($J$10="Januar","-",
SUMPRODUCT((D27=VALUE(LEFT('Analitika 2023'!$C$9:$C$286,2)))*('Analitika 2023'!$F$9:$F$286)))</f>
        <v>4376597.3100000005</v>
      </c>
      <c r="N27" s="136">
        <f>IF($J$10="Januar","-",IFERROR($M27/$M$37,0))</f>
        <v>8.3501669794645381E-3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43</v>
      </c>
      <c r="F29" s="23"/>
      <c r="G29" s="24"/>
      <c r="H29" s="25"/>
      <c r="I29" s="25"/>
      <c r="J29" s="141">
        <f>SUMPRODUCT((D29=VALUE(LEFT('Analitika 2023'!$C$9:$C$286,2)))*('Analitika 2023'!$L$9:$L$286))</f>
        <v>23789435.560000002</v>
      </c>
      <c r="K29" s="136">
        <f>IFERROR($J29/$J$37,0)</f>
        <v>0.11798130552571606</v>
      </c>
      <c r="L29" s="129"/>
      <c r="M29" s="141">
        <f>IF($J$10="Januar","-",
SUMPRODUCT((D29=VALUE(LEFT('Analitika 2023'!$C$9:$C$286,2)))*('Analitika 2023'!$F$9:$F$286)))</f>
        <v>61951073.460000008</v>
      </c>
      <c r="N29" s="136">
        <f>IF($J$10="Januar","-",IFERROR($M29/$M$37,0))</f>
        <v>0.1181972594933743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44</v>
      </c>
      <c r="F31" s="23"/>
      <c r="G31" s="23"/>
      <c r="H31" s="25"/>
      <c r="I31" s="25"/>
      <c r="J31" s="141">
        <f>SUMPRODUCT((D31=VALUE(LEFT('Analitika 2023'!$C$9:$C$286,2)))*('Analitika 2023'!$L$9:$L$286))</f>
        <v>2006430.4599999997</v>
      </c>
      <c r="K31" s="136">
        <f>IFERROR($J31/$J$37,0)</f>
        <v>9.9506894360869395E-3</v>
      </c>
      <c r="L31" s="129"/>
      <c r="M31" s="141">
        <f>IF($J$10="Januar","-",
SUMPRODUCT((D31=VALUE(LEFT('Analitika 2023'!$C$9:$C$286,2)))*('Analitika 2023'!$F$9:$F$286)))</f>
        <v>4050214.58</v>
      </c>
      <c r="N31" s="136">
        <f>IF($J$10="Januar","-",IFERROR($M31/$M$37,0))</f>
        <v>7.7274571202580727E-3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45</v>
      </c>
      <c r="F33" s="23"/>
      <c r="G33" s="23"/>
      <c r="H33" s="25"/>
      <c r="I33" s="25"/>
      <c r="J33" s="141">
        <f>SUMPRODUCT((D33=VALUE(LEFT('Analitika 2023'!$C$9:$C$286,2)))*('Analitika 2023'!$L$9:$L$286))</f>
        <v>30693022.929999989</v>
      </c>
      <c r="K33" s="136">
        <f>IFERROR($J33/$J$37,0)</f>
        <v>0.15221895057909215</v>
      </c>
      <c r="L33" s="129"/>
      <c r="M33" s="141">
        <f>IF($J$10="Januar","-",
SUMPRODUCT((D33=VALUE(LEFT('Analitika 2023'!$C$9:$C$286,2)))*('Analitika 2023'!$F$9:$F$286)))</f>
        <v>75050115.099999979</v>
      </c>
      <c r="N33" s="136">
        <f>IF($J$10="Januar","-",IFERROR($M33/$M$37,0))</f>
        <v>0.14318909155318946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46</v>
      </c>
      <c r="F35" s="23"/>
      <c r="G35" s="23"/>
      <c r="H35" s="25"/>
      <c r="I35" s="25"/>
      <c r="J35" s="141">
        <f>SUMPRODUCT((D35=VALUE(LEFT('Analitika 2023'!$C$9:$C$286,2)))*('Analitika 2023'!$L$9:$L$286))</f>
        <v>64971924.230000012</v>
      </c>
      <c r="K35" s="136">
        <f>IFERROR($J35/$J$37,0)</f>
        <v>0.32222170315222498</v>
      </c>
      <c r="L35" s="129"/>
      <c r="M35" s="141">
        <f>IF($J$10="Januar","-",
SUMPRODUCT((D35=VALUE(LEFT('Analitika 2023'!$C$9:$C$286,2)))*('Analitika 2023'!$F$9:$F$286)))</f>
        <v>187513039.08000007</v>
      </c>
      <c r="N35" s="136">
        <f>IF($J$10="Januar","-",IFERROR($M35/$M$37,0))</f>
        <v>0.35775856818430019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201637331.04999998</v>
      </c>
      <c r="K37" s="138">
        <f>IFERROR($J37/$J$37,0)</f>
        <v>1</v>
      </c>
      <c r="L37" s="135"/>
      <c r="M37" s="144">
        <f>SUM(M13:M35)</f>
        <v>524132909.05000007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0"/>
  <sheetViews>
    <sheetView showGridLines="0" tabSelected="1" zoomScale="85" zoomScaleNormal="85" zoomScaleSheetLayoutView="85" workbookViewId="0">
      <selection activeCell="U11" sqref="U11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582</v>
      </c>
      <c r="D4" s="146">
        <v>6174600000</v>
      </c>
      <c r="E4" s="42" t="s">
        <v>9</v>
      </c>
      <c r="F4" s="43" t="str">
        <f>Master!D6</f>
        <v>Januar - Mart</v>
      </c>
      <c r="G4" s="43"/>
      <c r="H4" s="43"/>
      <c r="I4" s="43"/>
      <c r="J4" s="43"/>
      <c r="K4" s="44" t="s">
        <v>10</v>
      </c>
      <c r="L4" s="45" t="str">
        <f>Master!D4</f>
        <v>Mart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8" t="s">
        <v>12</v>
      </c>
      <c r="G5" s="169"/>
      <c r="H5" s="169"/>
      <c r="I5" s="164" t="s">
        <v>28</v>
      </c>
      <c r="J5" s="165"/>
      <c r="K5" s="53" t="s">
        <v>11</v>
      </c>
      <c r="L5" s="168" t="s">
        <v>12</v>
      </c>
      <c r="M5" s="169"/>
      <c r="N5" s="169"/>
      <c r="O5" s="164" t="s">
        <v>28</v>
      </c>
      <c r="P5" s="165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585</v>
      </c>
      <c r="D7" s="148" t="s">
        <v>584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6" t="s">
        <v>33</v>
      </c>
      <c r="D8" s="167"/>
      <c r="E8" s="73">
        <f>SUM(E9:E286)</f>
        <v>621519043.50000036</v>
      </c>
      <c r="F8" s="74">
        <f>SUM(F9:F286)</f>
        <v>524132909.04999995</v>
      </c>
      <c r="G8" s="75">
        <f t="shared" ref="G8" si="0">IFERROR(F8/E8,0)</f>
        <v>0.84330949233416308</v>
      </c>
      <c r="H8" s="76">
        <f>F8/$D$4</f>
        <v>8.4885321972273498E-2</v>
      </c>
      <c r="I8" s="74">
        <f>SUM(I9:I286)</f>
        <v>-97386134.450000003</v>
      </c>
      <c r="J8" s="77">
        <f t="shared" ref="J8:J9" si="1">IFERROR(I8/E8,0)</f>
        <v>-0.15669050766583623</v>
      </c>
      <c r="K8" s="73">
        <f>SUM(K9:K286)</f>
        <v>213446542.08000004</v>
      </c>
      <c r="L8" s="74">
        <f>SUM(L9:L286)</f>
        <v>201637331.04999998</v>
      </c>
      <c r="M8" s="151">
        <f>IFERROR(L8/K8,0)</f>
        <v>0.94467368309216293</v>
      </c>
      <c r="N8" s="151">
        <f>L8/$D$4</f>
        <v>3.2655934157678229E-2</v>
      </c>
      <c r="O8" s="74">
        <f>SUM(O9:O286)</f>
        <v>-11809211.030000007</v>
      </c>
      <c r="P8" s="77">
        <f t="shared" ref="P8:P9" si="2">IFERROR(O8/K8,0)</f>
        <v>-5.5326316907836806E-2</v>
      </c>
      <c r="Q8" s="78"/>
    </row>
    <row r="9" spans="2:17" s="79" customFormat="1" ht="12.75" x14ac:dyDescent="0.2">
      <c r="B9" s="72"/>
      <c r="C9" s="80" t="s">
        <v>47</v>
      </c>
      <c r="D9" s="81" t="s">
        <v>325</v>
      </c>
      <c r="E9" s="82">
        <f>VLOOKUP($C9,'2023'!$C$295:$U$572,19,FALSE)</f>
        <v>1794374.85</v>
      </c>
      <c r="F9" s="83">
        <f>VLOOKUP($C9,'2023'!$C$8:$U$285,19,FALSE)</f>
        <v>1433022.98</v>
      </c>
      <c r="G9" s="84">
        <f t="shared" ref="G9" si="3">IFERROR(F9/E9,0)</f>
        <v>0.79861963067527386</v>
      </c>
      <c r="H9" s="85">
        <f t="shared" ref="H9" si="4">F9/$D$4</f>
        <v>2.3208353253652058E-4</v>
      </c>
      <c r="I9" s="86">
        <f t="shared" ref="I9" si="5">F9-E9</f>
        <v>-361351.87000000011</v>
      </c>
      <c r="J9" s="87">
        <f t="shared" si="1"/>
        <v>-0.20138036932472617</v>
      </c>
      <c r="K9" s="152">
        <f>VLOOKUP($C9,'2023'!$C$295:$U$572,VLOOKUP($L$4,Master!$D$9:$G$20,4,FALSE),FALSE)</f>
        <v>597886.29</v>
      </c>
      <c r="L9" s="153">
        <f>VLOOKUP($C9,'2023'!$C$8:$U$285,VLOOKUP($L$4,Master!$D$9:$G$20,4,FALSE),FALSE)</f>
        <v>1375558.89</v>
      </c>
      <c r="M9" s="154">
        <f>IFERROR(L9/K9,0)</f>
        <v>2.300703182205432</v>
      </c>
      <c r="N9" s="154">
        <f>L9/$D$4</f>
        <v>2.2277700417840831E-4</v>
      </c>
      <c r="O9" s="153">
        <f>L9-K9</f>
        <v>777672.59999999986</v>
      </c>
      <c r="P9" s="155">
        <f t="shared" si="2"/>
        <v>1.300703182205432</v>
      </c>
      <c r="Q9" s="78"/>
    </row>
    <row r="10" spans="2:17" s="79" customFormat="1" ht="25.5" x14ac:dyDescent="0.2">
      <c r="B10" s="72"/>
      <c r="C10" s="80" t="s">
        <v>48</v>
      </c>
      <c r="D10" s="81" t="s">
        <v>326</v>
      </c>
      <c r="E10" s="82">
        <f>VLOOKUP($C10,'2023'!$C$295:$U$572,19,FALSE)</f>
        <v>10975.26</v>
      </c>
      <c r="F10" s="83">
        <f>VLOOKUP($C10,'2023'!$C$8:$U$285,19,FALSE)</f>
        <v>8640</v>
      </c>
      <c r="G10" s="84">
        <f t="shared" ref="G10:G73" si="6">IFERROR(F10/E10,0)</f>
        <v>0.78722508623941478</v>
      </c>
      <c r="H10" s="85">
        <f t="shared" ref="H10:H73" si="7">F10/$D$4</f>
        <v>1.3992809250801671E-6</v>
      </c>
      <c r="I10" s="86">
        <f t="shared" ref="I10:I73" si="8">F10-E10</f>
        <v>-2335.2600000000002</v>
      </c>
      <c r="J10" s="87">
        <f t="shared" ref="J10:J73" si="9">IFERROR(I10/E10,0)</f>
        <v>-0.21277491376058519</v>
      </c>
      <c r="K10" s="82">
        <f>VLOOKUP($C10,'2023'!$C$295:$U$572,VLOOKUP($L$4,Master!$D$9:$G$20,4,FALSE),FALSE)</f>
        <v>3658.42</v>
      </c>
      <c r="L10" s="83">
        <f>VLOOKUP($C10,'2023'!$C$8:$U$285,VLOOKUP($L$4,Master!$D$9:$G$20,4,FALSE),FALSE)</f>
        <v>2880</v>
      </c>
      <c r="M10" s="156">
        <f t="shared" ref="M10:M73" si="10">IFERROR(L10/K10,0)</f>
        <v>0.78722508623941478</v>
      </c>
      <c r="N10" s="156">
        <f t="shared" ref="N10:N73" si="11">L10/$D$4</f>
        <v>4.6642697502672237E-7</v>
      </c>
      <c r="O10" s="83">
        <f t="shared" ref="O10:O73" si="12">L10-K10</f>
        <v>-778.42000000000007</v>
      </c>
      <c r="P10" s="87">
        <f t="shared" ref="P10:P73" si="13">IFERROR(O10/K10,0)</f>
        <v>-0.21277491376058519</v>
      </c>
      <c r="Q10" s="78"/>
    </row>
    <row r="11" spans="2:17" s="79" customFormat="1" ht="12.75" x14ac:dyDescent="0.2">
      <c r="B11" s="72"/>
      <c r="C11" s="80" t="s">
        <v>49</v>
      </c>
      <c r="D11" s="81" t="s">
        <v>327</v>
      </c>
      <c r="E11" s="82">
        <f>VLOOKUP($C11,'2023'!$C$295:$U$572,19,FALSE)</f>
        <v>285761.51</v>
      </c>
      <c r="F11" s="83">
        <f>VLOOKUP($C11,'2023'!$C$8:$U$285,19,FALSE)</f>
        <v>268102.05000000005</v>
      </c>
      <c r="G11" s="84">
        <f t="shared" si="6"/>
        <v>0.93820210426519668</v>
      </c>
      <c r="H11" s="85">
        <f t="shared" si="7"/>
        <v>4.3420148673598295E-5</v>
      </c>
      <c r="I11" s="86">
        <f t="shared" si="8"/>
        <v>-17659.459999999963</v>
      </c>
      <c r="J11" s="87">
        <f t="shared" si="9"/>
        <v>-6.1797895734803342E-2</v>
      </c>
      <c r="K11" s="82">
        <f>VLOOKUP($C11,'2023'!$C$295:$U$572,VLOOKUP($L$4,Master!$D$9:$G$20,4,FALSE),FALSE)</f>
        <v>95006.27</v>
      </c>
      <c r="L11" s="83">
        <f>VLOOKUP($C11,'2023'!$C$8:$U$285,VLOOKUP($L$4,Master!$D$9:$G$20,4,FALSE),FALSE)</f>
        <v>101068.20000000001</v>
      </c>
      <c r="M11" s="156">
        <f t="shared" si="10"/>
        <v>1.063805578305516</v>
      </c>
      <c r="N11" s="156">
        <f t="shared" si="11"/>
        <v>1.6368380137984648E-5</v>
      </c>
      <c r="O11" s="83">
        <f t="shared" si="12"/>
        <v>6061.9300000000076</v>
      </c>
      <c r="P11" s="87">
        <f t="shared" si="13"/>
        <v>6.3805578305516128E-2</v>
      </c>
      <c r="Q11" s="78"/>
    </row>
    <row r="12" spans="2:17" s="79" customFormat="1" ht="12.75" x14ac:dyDescent="0.2">
      <c r="B12" s="72"/>
      <c r="C12" s="80" t="s">
        <v>50</v>
      </c>
      <c r="D12" s="81" t="s">
        <v>328</v>
      </c>
      <c r="E12" s="82">
        <f>VLOOKUP($C12,'2023'!$C$295:$U$572,19,FALSE)</f>
        <v>160819.94000000006</v>
      </c>
      <c r="F12" s="83">
        <f>VLOOKUP($C12,'2023'!$C$8:$U$285,19,FALSE)</f>
        <v>95548.06</v>
      </c>
      <c r="G12" s="84">
        <f t="shared" si="6"/>
        <v>0.59413067807387543</v>
      </c>
      <c r="H12" s="85">
        <f t="shared" si="7"/>
        <v>1.5474372428983254E-5</v>
      </c>
      <c r="I12" s="86">
        <f t="shared" si="8"/>
        <v>-65271.880000000063</v>
      </c>
      <c r="J12" s="87">
        <f t="shared" si="9"/>
        <v>-0.40586932192612457</v>
      </c>
      <c r="K12" s="82">
        <f>VLOOKUP($C12,'2023'!$C$295:$U$572,VLOOKUP($L$4,Master!$D$9:$G$20,4,FALSE),FALSE)</f>
        <v>46371.080000000016</v>
      </c>
      <c r="L12" s="83">
        <f>VLOOKUP($C12,'2023'!$C$8:$U$285,VLOOKUP($L$4,Master!$D$9:$G$20,4,FALSE),FALSE)</f>
        <v>34512.559999999998</v>
      </c>
      <c r="M12" s="156">
        <f t="shared" si="10"/>
        <v>0.74426905735212523</v>
      </c>
      <c r="N12" s="156">
        <f t="shared" si="11"/>
        <v>5.5894406115375892E-6</v>
      </c>
      <c r="O12" s="83">
        <f t="shared" si="12"/>
        <v>-11858.520000000019</v>
      </c>
      <c r="P12" s="87">
        <f t="shared" si="13"/>
        <v>-0.25573094264787483</v>
      </c>
      <c r="Q12" s="78"/>
    </row>
    <row r="13" spans="2:17" s="79" customFormat="1" ht="12.75" x14ac:dyDescent="0.2">
      <c r="B13" s="72"/>
      <c r="C13" s="80" t="s">
        <v>51</v>
      </c>
      <c r="D13" s="81" t="s">
        <v>329</v>
      </c>
      <c r="E13" s="82">
        <f>VLOOKUP($C13,'2023'!$C$295:$U$572,19,FALSE)</f>
        <v>406032.49999999988</v>
      </c>
      <c r="F13" s="83">
        <f>VLOOKUP($C13,'2023'!$C$8:$U$285,19,FALSE)</f>
        <v>281490.77999999997</v>
      </c>
      <c r="G13" s="84">
        <f t="shared" si="6"/>
        <v>0.69327154845979089</v>
      </c>
      <c r="H13" s="85">
        <f t="shared" si="7"/>
        <v>4.5588504518511317E-5</v>
      </c>
      <c r="I13" s="86">
        <f t="shared" si="8"/>
        <v>-124541.71999999991</v>
      </c>
      <c r="J13" s="87">
        <f t="shared" si="9"/>
        <v>-0.30672845154020911</v>
      </c>
      <c r="K13" s="82">
        <f>VLOOKUP($C13,'2023'!$C$295:$U$572,VLOOKUP($L$4,Master!$D$9:$G$20,4,FALSE),FALSE)</f>
        <v>135344.17999999996</v>
      </c>
      <c r="L13" s="83">
        <f>VLOOKUP($C13,'2023'!$C$8:$U$285,VLOOKUP($L$4,Master!$D$9:$G$20,4,FALSE),FALSE)</f>
        <v>116313.61</v>
      </c>
      <c r="M13" s="156">
        <f t="shared" si="10"/>
        <v>0.85939129410662529</v>
      </c>
      <c r="N13" s="156">
        <f t="shared" si="11"/>
        <v>1.8837432384284003E-5</v>
      </c>
      <c r="O13" s="83">
        <f t="shared" si="12"/>
        <v>-19030.569999999963</v>
      </c>
      <c r="P13" s="87">
        <f t="shared" si="13"/>
        <v>-0.14060870589337471</v>
      </c>
      <c r="Q13" s="78"/>
    </row>
    <row r="14" spans="2:17" s="79" customFormat="1" ht="12.75" x14ac:dyDescent="0.2">
      <c r="B14" s="72"/>
      <c r="C14" s="80" t="s">
        <v>52</v>
      </c>
      <c r="D14" s="81" t="s">
        <v>330</v>
      </c>
      <c r="E14" s="82">
        <f>VLOOKUP($C14,'2023'!$C$295:$U$572,19,FALSE)</f>
        <v>1576190.3900000001</v>
      </c>
      <c r="F14" s="83">
        <f>VLOOKUP($C14,'2023'!$C$8:$U$285,19,FALSE)</f>
        <v>1275872.74</v>
      </c>
      <c r="G14" s="84">
        <f t="shared" si="6"/>
        <v>0.80946613308561022</v>
      </c>
      <c r="H14" s="85">
        <f t="shared" si="7"/>
        <v>2.0663245230460273E-4</v>
      </c>
      <c r="I14" s="86">
        <f t="shared" si="8"/>
        <v>-300317.65000000014</v>
      </c>
      <c r="J14" s="87">
        <f t="shared" si="9"/>
        <v>-0.19053386691438978</v>
      </c>
      <c r="K14" s="82">
        <f>VLOOKUP($C14,'2023'!$C$295:$U$572,VLOOKUP($L$4,Master!$D$9:$G$20,4,FALSE),FALSE)</f>
        <v>533190.87</v>
      </c>
      <c r="L14" s="83">
        <f>VLOOKUP($C14,'2023'!$C$8:$U$285,VLOOKUP($L$4,Master!$D$9:$G$20,4,FALSE),FALSE)</f>
        <v>491069.1999999999</v>
      </c>
      <c r="M14" s="156">
        <f t="shared" si="10"/>
        <v>0.92100076657351593</v>
      </c>
      <c r="N14" s="156">
        <f t="shared" si="11"/>
        <v>7.9530528293330718E-5</v>
      </c>
      <c r="O14" s="83">
        <f t="shared" si="12"/>
        <v>-42121.6700000001</v>
      </c>
      <c r="P14" s="87">
        <f t="shared" si="13"/>
        <v>-7.8999233426484031E-2</v>
      </c>
      <c r="Q14" s="78"/>
    </row>
    <row r="15" spans="2:17" s="79" customFormat="1" ht="25.5" x14ac:dyDescent="0.2">
      <c r="B15" s="72"/>
      <c r="C15" s="80" t="s">
        <v>53</v>
      </c>
      <c r="D15" s="81" t="s">
        <v>331</v>
      </c>
      <c r="E15" s="82">
        <f>VLOOKUP($C15,'2023'!$C$295:$U$572,19,FALSE)</f>
        <v>242539.41</v>
      </c>
      <c r="F15" s="83">
        <f>VLOOKUP($C15,'2023'!$C$8:$U$285,19,FALSE)</f>
        <v>195435.17</v>
      </c>
      <c r="G15" s="84">
        <f t="shared" si="6"/>
        <v>0.80578727391148519</v>
      </c>
      <c r="H15" s="85">
        <f t="shared" si="7"/>
        <v>3.1651470540601822E-5</v>
      </c>
      <c r="I15" s="86">
        <f t="shared" si="8"/>
        <v>-47104.239999999991</v>
      </c>
      <c r="J15" s="87">
        <f t="shared" si="9"/>
        <v>-0.19421272608851481</v>
      </c>
      <c r="K15" s="82">
        <f>VLOOKUP($C15,'2023'!$C$295:$U$572,VLOOKUP($L$4,Master!$D$9:$G$20,4,FALSE),FALSE)</f>
        <v>70624.25</v>
      </c>
      <c r="L15" s="83">
        <f>VLOOKUP($C15,'2023'!$C$8:$U$285,VLOOKUP($L$4,Master!$D$9:$G$20,4,FALSE),FALSE)</f>
        <v>97019.890000000014</v>
      </c>
      <c r="M15" s="156">
        <f t="shared" si="10"/>
        <v>1.3737475442217086</v>
      </c>
      <c r="N15" s="156">
        <f t="shared" si="11"/>
        <v>1.5712740906293526E-5</v>
      </c>
      <c r="O15" s="83">
        <f t="shared" si="12"/>
        <v>26395.640000000014</v>
      </c>
      <c r="P15" s="87">
        <f t="shared" si="13"/>
        <v>0.37374754422170875</v>
      </c>
      <c r="Q15" s="78"/>
    </row>
    <row r="16" spans="2:17" s="79" customFormat="1" ht="12.75" x14ac:dyDescent="0.2">
      <c r="B16" s="72"/>
      <c r="C16" s="80" t="s">
        <v>54</v>
      </c>
      <c r="D16" s="81" t="s">
        <v>332</v>
      </c>
      <c r="E16" s="82">
        <f>VLOOKUP($C16,'2023'!$C$295:$U$572,19,FALSE)</f>
        <v>235192.44</v>
      </c>
      <c r="F16" s="83">
        <f>VLOOKUP($C16,'2023'!$C$8:$U$285,19,FALSE)</f>
        <v>195109.28</v>
      </c>
      <c r="G16" s="84">
        <f t="shared" si="6"/>
        <v>0.8295729233473661</v>
      </c>
      <c r="H16" s="85">
        <f t="shared" si="7"/>
        <v>3.1598691413208952E-5</v>
      </c>
      <c r="I16" s="86">
        <f t="shared" si="8"/>
        <v>-40083.160000000003</v>
      </c>
      <c r="J16" s="87">
        <f t="shared" si="9"/>
        <v>-0.1704270766526339</v>
      </c>
      <c r="K16" s="82">
        <f>VLOOKUP($C16,'2023'!$C$295:$U$572,VLOOKUP($L$4,Master!$D$9:$G$20,4,FALSE),FALSE)</f>
        <v>75202.98</v>
      </c>
      <c r="L16" s="83">
        <f>VLOOKUP($C16,'2023'!$C$8:$U$285,VLOOKUP($L$4,Master!$D$9:$G$20,4,FALSE),FALSE)</f>
        <v>71210.009999999995</v>
      </c>
      <c r="M16" s="156">
        <f t="shared" si="10"/>
        <v>0.94690409874715065</v>
      </c>
      <c r="N16" s="156">
        <f t="shared" si="11"/>
        <v>1.1532732484695364E-5</v>
      </c>
      <c r="O16" s="83">
        <f t="shared" si="12"/>
        <v>-3992.9700000000012</v>
      </c>
      <c r="P16" s="87">
        <f t="shared" si="13"/>
        <v>-5.3095901252849305E-2</v>
      </c>
      <c r="Q16" s="78"/>
    </row>
    <row r="17" spans="2:17" s="79" customFormat="1" ht="12.75" x14ac:dyDescent="0.2">
      <c r="B17" s="72"/>
      <c r="C17" s="80" t="s">
        <v>55</v>
      </c>
      <c r="D17" s="81" t="s">
        <v>333</v>
      </c>
      <c r="E17" s="82">
        <f>VLOOKUP($C17,'2023'!$C$295:$U$572,19,FALSE)</f>
        <v>38499.99</v>
      </c>
      <c r="F17" s="83">
        <f>VLOOKUP($C17,'2023'!$C$8:$U$285,19,FALSE)</f>
        <v>66436.289999999994</v>
      </c>
      <c r="G17" s="84">
        <f t="shared" si="6"/>
        <v>1.7256183702904857</v>
      </c>
      <c r="H17" s="85">
        <f t="shared" si="7"/>
        <v>1.0759610339131279E-5</v>
      </c>
      <c r="I17" s="86">
        <f t="shared" si="8"/>
        <v>27936.299999999996</v>
      </c>
      <c r="J17" s="87">
        <f t="shared" si="9"/>
        <v>0.7256183702904857</v>
      </c>
      <c r="K17" s="82">
        <f>VLOOKUP($C17,'2023'!$C$295:$U$572,VLOOKUP($L$4,Master!$D$9:$G$20,4,FALSE),FALSE)</f>
        <v>12833.33</v>
      </c>
      <c r="L17" s="83">
        <f>VLOOKUP($C17,'2023'!$C$8:$U$285,VLOOKUP($L$4,Master!$D$9:$G$20,4,FALSE),FALSE)</f>
        <v>12833.33</v>
      </c>
      <c r="M17" s="156">
        <f t="shared" si="10"/>
        <v>1</v>
      </c>
      <c r="N17" s="156">
        <f t="shared" si="11"/>
        <v>2.0784066984096135E-6</v>
      </c>
      <c r="O17" s="83">
        <f t="shared" si="12"/>
        <v>0</v>
      </c>
      <c r="P17" s="87">
        <f t="shared" si="13"/>
        <v>0</v>
      </c>
      <c r="Q17" s="78"/>
    </row>
    <row r="18" spans="2:17" s="79" customFormat="1" ht="12.75" x14ac:dyDescent="0.2">
      <c r="B18" s="72"/>
      <c r="C18" s="80" t="s">
        <v>56</v>
      </c>
      <c r="D18" s="81" t="s">
        <v>334</v>
      </c>
      <c r="E18" s="82">
        <f>VLOOKUP($C18,'2023'!$C$295:$U$572,19,FALSE)</f>
        <v>266460.3</v>
      </c>
      <c r="F18" s="83">
        <f>VLOOKUP($C18,'2023'!$C$8:$U$285,19,FALSE)</f>
        <v>204985.21000000002</v>
      </c>
      <c r="G18" s="84">
        <f t="shared" si="6"/>
        <v>0.7692898716994615</v>
      </c>
      <c r="H18" s="85">
        <f t="shared" si="7"/>
        <v>3.3198135911638006E-5</v>
      </c>
      <c r="I18" s="86">
        <f t="shared" si="8"/>
        <v>-61475.089999999967</v>
      </c>
      <c r="J18" s="87">
        <f t="shared" si="9"/>
        <v>-0.23071012830053847</v>
      </c>
      <c r="K18" s="82">
        <f>VLOOKUP($C18,'2023'!$C$295:$U$572,VLOOKUP($L$4,Master!$D$9:$G$20,4,FALSE),FALSE)</f>
        <v>88045.36</v>
      </c>
      <c r="L18" s="83">
        <f>VLOOKUP($C18,'2023'!$C$8:$U$285,VLOOKUP($L$4,Master!$D$9:$G$20,4,FALSE),FALSE)</f>
        <v>61935.38</v>
      </c>
      <c r="M18" s="156">
        <f t="shared" si="10"/>
        <v>0.70344854061588247</v>
      </c>
      <c r="N18" s="156">
        <f t="shared" si="11"/>
        <v>1.0030670812684221E-5</v>
      </c>
      <c r="O18" s="83">
        <f t="shared" si="12"/>
        <v>-26109.980000000003</v>
      </c>
      <c r="P18" s="87">
        <f t="shared" si="13"/>
        <v>-0.29655145938411748</v>
      </c>
      <c r="Q18" s="78"/>
    </row>
    <row r="19" spans="2:17" s="79" customFormat="1" ht="25.5" x14ac:dyDescent="0.2">
      <c r="B19" s="72"/>
      <c r="C19" s="80" t="s">
        <v>57</v>
      </c>
      <c r="D19" s="81" t="s">
        <v>335</v>
      </c>
      <c r="E19" s="82">
        <f>VLOOKUP($C19,'2023'!$C$295:$U$572,19,FALSE)</f>
        <v>1182060.48</v>
      </c>
      <c r="F19" s="83">
        <f>VLOOKUP($C19,'2023'!$C$8:$U$285,19,FALSE)</f>
        <v>967878.5</v>
      </c>
      <c r="G19" s="84">
        <f t="shared" si="6"/>
        <v>0.81880624246908251</v>
      </c>
      <c r="H19" s="85">
        <f t="shared" si="7"/>
        <v>1.5675161144041718E-4</v>
      </c>
      <c r="I19" s="86">
        <f t="shared" si="8"/>
        <v>-214181.97999999998</v>
      </c>
      <c r="J19" s="87">
        <f t="shared" si="9"/>
        <v>-0.18119375753091752</v>
      </c>
      <c r="K19" s="82">
        <f>VLOOKUP($C19,'2023'!$C$295:$U$572,VLOOKUP($L$4,Master!$D$9:$G$20,4,FALSE),FALSE)</f>
        <v>441370.33999999997</v>
      </c>
      <c r="L19" s="83">
        <f>VLOOKUP($C19,'2023'!$C$8:$U$285,VLOOKUP($L$4,Master!$D$9:$G$20,4,FALSE),FALSE)</f>
        <v>401614.43</v>
      </c>
      <c r="M19" s="156">
        <f t="shared" si="10"/>
        <v>0.90992618579671669</v>
      </c>
      <c r="N19" s="156">
        <f t="shared" si="11"/>
        <v>6.504298739999352E-5</v>
      </c>
      <c r="O19" s="83">
        <f t="shared" si="12"/>
        <v>-39755.909999999974</v>
      </c>
      <c r="P19" s="87">
        <f t="shared" si="13"/>
        <v>-9.0073814203283295E-2</v>
      </c>
      <c r="Q19" s="78"/>
    </row>
    <row r="20" spans="2:17" s="79" customFormat="1" ht="12.75" x14ac:dyDescent="0.2">
      <c r="B20" s="72"/>
      <c r="C20" s="80" t="s">
        <v>58</v>
      </c>
      <c r="D20" s="81" t="s">
        <v>336</v>
      </c>
      <c r="E20" s="82">
        <f>VLOOKUP($C20,'2023'!$C$295:$U$572,19,FALSE)</f>
        <v>1397567.54</v>
      </c>
      <c r="F20" s="83">
        <f>VLOOKUP($C20,'2023'!$C$8:$U$285,19,FALSE)</f>
        <v>1062496.3899999999</v>
      </c>
      <c r="G20" s="84">
        <f t="shared" si="6"/>
        <v>0.76024690012476959</v>
      </c>
      <c r="H20" s="85">
        <f t="shared" si="7"/>
        <v>1.7207533929323356E-4</v>
      </c>
      <c r="I20" s="86">
        <f t="shared" si="8"/>
        <v>-335071.15000000014</v>
      </c>
      <c r="J20" s="87">
        <f t="shared" si="9"/>
        <v>-0.23975309987523044</v>
      </c>
      <c r="K20" s="82">
        <f>VLOOKUP($C20,'2023'!$C$295:$U$572,VLOOKUP($L$4,Master!$D$9:$G$20,4,FALSE),FALSE)</f>
        <v>499545.77</v>
      </c>
      <c r="L20" s="83">
        <f>VLOOKUP($C20,'2023'!$C$8:$U$285,VLOOKUP($L$4,Master!$D$9:$G$20,4,FALSE),FALSE)</f>
        <v>331750.77999999997</v>
      </c>
      <c r="M20" s="156">
        <f t="shared" si="10"/>
        <v>0.6641048727126645</v>
      </c>
      <c r="N20" s="156">
        <f t="shared" si="11"/>
        <v>5.3728303047970715E-5</v>
      </c>
      <c r="O20" s="83">
        <f t="shared" si="12"/>
        <v>-167794.99000000005</v>
      </c>
      <c r="P20" s="87">
        <f t="shared" si="13"/>
        <v>-0.33589512728733556</v>
      </c>
      <c r="Q20" s="78"/>
    </row>
    <row r="21" spans="2:17" s="79" customFormat="1" ht="12.75" x14ac:dyDescent="0.2">
      <c r="B21" s="72"/>
      <c r="C21" s="80" t="s">
        <v>59</v>
      </c>
      <c r="D21" s="81" t="s">
        <v>337</v>
      </c>
      <c r="E21" s="82">
        <f>VLOOKUP($C21,'2023'!$C$295:$U$572,19,FALSE)</f>
        <v>1002106.5800000004</v>
      </c>
      <c r="F21" s="83">
        <f>VLOOKUP($C21,'2023'!$C$8:$U$285,19,FALSE)</f>
        <v>1078026.6200000001</v>
      </c>
      <c r="G21" s="84">
        <f t="shared" si="6"/>
        <v>1.0757604445626927</v>
      </c>
      <c r="H21" s="85">
        <f t="shared" si="7"/>
        <v>1.7459051922391735E-4</v>
      </c>
      <c r="I21" s="86">
        <f t="shared" si="8"/>
        <v>75920.039999999688</v>
      </c>
      <c r="J21" s="87">
        <f t="shared" si="9"/>
        <v>7.5760444562692777E-2</v>
      </c>
      <c r="K21" s="82">
        <f>VLOOKUP($C21,'2023'!$C$295:$U$572,VLOOKUP($L$4,Master!$D$9:$G$20,4,FALSE),FALSE)</f>
        <v>313636.55000000016</v>
      </c>
      <c r="L21" s="83">
        <f>VLOOKUP($C21,'2023'!$C$8:$U$285,VLOOKUP($L$4,Master!$D$9:$G$20,4,FALSE),FALSE)</f>
        <v>406539.04000000004</v>
      </c>
      <c r="M21" s="156">
        <f t="shared" si="10"/>
        <v>1.2962106616719251</v>
      </c>
      <c r="N21" s="156">
        <f t="shared" si="11"/>
        <v>6.584054675606518E-5</v>
      </c>
      <c r="O21" s="83">
        <f t="shared" si="12"/>
        <v>92902.489999999874</v>
      </c>
      <c r="P21" s="87">
        <f t="shared" si="13"/>
        <v>0.29621066167192511</v>
      </c>
      <c r="Q21" s="78"/>
    </row>
    <row r="22" spans="2:17" s="79" customFormat="1" ht="25.5" x14ac:dyDescent="0.2">
      <c r="B22" s="72"/>
      <c r="C22" s="80" t="s">
        <v>60</v>
      </c>
      <c r="D22" s="81" t="s">
        <v>338</v>
      </c>
      <c r="E22" s="82">
        <f>VLOOKUP($C22,'2023'!$C$295:$U$572,19,FALSE)</f>
        <v>6166.02</v>
      </c>
      <c r="F22" s="83">
        <f>VLOOKUP($C22,'2023'!$C$8:$U$285,19,FALSE)</f>
        <v>4773.8099999999995</v>
      </c>
      <c r="G22" s="84">
        <f t="shared" si="6"/>
        <v>0.77421253904463483</v>
      </c>
      <c r="H22" s="85">
        <f t="shared" si="7"/>
        <v>7.7313672140705467E-7</v>
      </c>
      <c r="I22" s="86">
        <f t="shared" si="8"/>
        <v>-1392.2100000000009</v>
      </c>
      <c r="J22" s="87">
        <f t="shared" si="9"/>
        <v>-0.2257874609553652</v>
      </c>
      <c r="K22" s="82">
        <f>VLOOKUP($C22,'2023'!$C$295:$U$572,VLOOKUP($L$4,Master!$D$9:$G$20,4,FALSE),FALSE)</f>
        <v>2055.34</v>
      </c>
      <c r="L22" s="83">
        <f>VLOOKUP($C22,'2023'!$C$8:$U$285,VLOOKUP($L$4,Master!$D$9:$G$20,4,FALSE),FALSE)</f>
        <v>1939.49</v>
      </c>
      <c r="M22" s="156">
        <f t="shared" si="10"/>
        <v>0.94363462979361068</v>
      </c>
      <c r="N22" s="156">
        <f t="shared" si="11"/>
        <v>3.1410779645645065E-7</v>
      </c>
      <c r="O22" s="83">
        <f t="shared" si="12"/>
        <v>-115.85000000000014</v>
      </c>
      <c r="P22" s="87">
        <f t="shared" si="13"/>
        <v>-5.6365370206389272E-2</v>
      </c>
      <c r="Q22" s="78"/>
    </row>
    <row r="23" spans="2:17" s="79" customFormat="1" ht="12.75" x14ac:dyDescent="0.2">
      <c r="B23" s="72"/>
      <c r="C23" s="80" t="s">
        <v>61</v>
      </c>
      <c r="D23" s="81" t="s">
        <v>339</v>
      </c>
      <c r="E23" s="82">
        <f>VLOOKUP($C23,'2023'!$C$295:$U$572,19,FALSE)</f>
        <v>17240.22</v>
      </c>
      <c r="F23" s="83">
        <f>VLOOKUP($C23,'2023'!$C$8:$U$285,19,FALSE)</f>
        <v>1111.04</v>
      </c>
      <c r="G23" s="84">
        <f t="shared" si="6"/>
        <v>6.4444653258485099E-2</v>
      </c>
      <c r="H23" s="85">
        <f t="shared" si="7"/>
        <v>1.7993716192142E-7</v>
      </c>
      <c r="I23" s="86">
        <f t="shared" si="8"/>
        <v>-16129.18</v>
      </c>
      <c r="J23" s="87">
        <f t="shared" si="9"/>
        <v>-0.93555534674151486</v>
      </c>
      <c r="K23" s="82">
        <f>VLOOKUP($C23,'2023'!$C$295:$U$572,VLOOKUP($L$4,Master!$D$9:$G$20,4,FALSE),FALSE)</f>
        <v>5746.74</v>
      </c>
      <c r="L23" s="83">
        <f>VLOOKUP($C23,'2023'!$C$8:$U$285,VLOOKUP($L$4,Master!$D$9:$G$20,4,FALSE),FALSE)</f>
        <v>1111.04</v>
      </c>
      <c r="M23" s="156">
        <f t="shared" si="10"/>
        <v>0.19333395977545531</v>
      </c>
      <c r="N23" s="156">
        <f t="shared" si="11"/>
        <v>1.7993716192142E-7</v>
      </c>
      <c r="O23" s="83">
        <f t="shared" si="12"/>
        <v>-4635.7</v>
      </c>
      <c r="P23" s="87">
        <f t="shared" si="13"/>
        <v>-0.80666604022454469</v>
      </c>
      <c r="Q23" s="78"/>
    </row>
    <row r="24" spans="2:17" s="79" customFormat="1" ht="12.75" x14ac:dyDescent="0.2">
      <c r="B24" s="72"/>
      <c r="C24" s="80" t="s">
        <v>62</v>
      </c>
      <c r="D24" s="81" t="s">
        <v>340</v>
      </c>
      <c r="E24" s="82">
        <f>VLOOKUP($C24,'2023'!$C$295:$U$572,19,FALSE)</f>
        <v>319728.03000000003</v>
      </c>
      <c r="F24" s="83">
        <f>VLOOKUP($C24,'2023'!$C$8:$U$285,19,FALSE)</f>
        <v>298416.02</v>
      </c>
      <c r="G24" s="84">
        <f t="shared" si="6"/>
        <v>0.93334331681835958</v>
      </c>
      <c r="H24" s="85">
        <f t="shared" si="7"/>
        <v>4.832961163476177E-5</v>
      </c>
      <c r="I24" s="86">
        <f t="shared" si="8"/>
        <v>-21312.010000000009</v>
      </c>
      <c r="J24" s="87">
        <f t="shared" si="9"/>
        <v>-6.6656683181640364E-2</v>
      </c>
      <c r="K24" s="82">
        <f>VLOOKUP($C24,'2023'!$C$295:$U$572,VLOOKUP($L$4,Master!$D$9:$G$20,4,FALSE),FALSE)</f>
        <v>104813.71</v>
      </c>
      <c r="L24" s="83">
        <f>VLOOKUP($C24,'2023'!$C$8:$U$285,VLOOKUP($L$4,Master!$D$9:$G$20,4,FALSE),FALSE)</f>
        <v>126018.44000000003</v>
      </c>
      <c r="M24" s="156">
        <f t="shared" si="10"/>
        <v>1.2023087437702571</v>
      </c>
      <c r="N24" s="156">
        <f t="shared" si="11"/>
        <v>2.0409166585689766E-5</v>
      </c>
      <c r="O24" s="83">
        <f t="shared" si="12"/>
        <v>21204.730000000025</v>
      </c>
      <c r="P24" s="87">
        <f t="shared" si="13"/>
        <v>0.20230874377025701</v>
      </c>
      <c r="Q24" s="78"/>
    </row>
    <row r="25" spans="2:17" s="79" customFormat="1" ht="12.75" x14ac:dyDescent="0.2">
      <c r="B25" s="72"/>
      <c r="C25" s="80" t="s">
        <v>63</v>
      </c>
      <c r="D25" s="81" t="s">
        <v>341</v>
      </c>
      <c r="E25" s="82">
        <f>VLOOKUP($C25,'2023'!$C$295:$U$572,19,FALSE)</f>
        <v>100050</v>
      </c>
      <c r="F25" s="83">
        <f>VLOOKUP($C25,'2023'!$C$8:$U$285,19,FALSE)</f>
        <v>66065.03</v>
      </c>
      <c r="G25" s="84">
        <f t="shared" si="6"/>
        <v>0.66032013993003502</v>
      </c>
      <c r="H25" s="85">
        <f t="shared" si="7"/>
        <v>1.0699483367343634E-5</v>
      </c>
      <c r="I25" s="86">
        <f t="shared" si="8"/>
        <v>-33984.97</v>
      </c>
      <c r="J25" s="87">
        <f t="shared" si="9"/>
        <v>-0.33967986006996503</v>
      </c>
      <c r="K25" s="82">
        <f>VLOOKUP($C25,'2023'!$C$295:$U$572,VLOOKUP($L$4,Master!$D$9:$G$20,4,FALSE),FALSE)</f>
        <v>33350</v>
      </c>
      <c r="L25" s="83">
        <f>VLOOKUP($C25,'2023'!$C$8:$U$285,VLOOKUP($L$4,Master!$D$9:$G$20,4,FALSE),FALSE)</f>
        <v>14755.03</v>
      </c>
      <c r="M25" s="156">
        <f t="shared" si="10"/>
        <v>0.44242968515742132</v>
      </c>
      <c r="N25" s="156">
        <f t="shared" si="11"/>
        <v>2.3896333365724098E-6</v>
      </c>
      <c r="O25" s="83">
        <f t="shared" si="12"/>
        <v>-18594.97</v>
      </c>
      <c r="P25" s="87">
        <f t="shared" si="13"/>
        <v>-0.5575703148425788</v>
      </c>
      <c r="Q25" s="78"/>
    </row>
    <row r="26" spans="2:17" s="79" customFormat="1" ht="12.75" x14ac:dyDescent="0.2">
      <c r="B26" s="72"/>
      <c r="C26" s="80" t="s">
        <v>64</v>
      </c>
      <c r="D26" s="81" t="s">
        <v>342</v>
      </c>
      <c r="E26" s="82">
        <f>VLOOKUP($C26,'2023'!$C$295:$U$572,19,FALSE)</f>
        <v>93150.470000000016</v>
      </c>
      <c r="F26" s="83">
        <f>VLOOKUP($C26,'2023'!$C$8:$U$285,19,FALSE)</f>
        <v>87463</v>
      </c>
      <c r="G26" s="84">
        <f t="shared" si="6"/>
        <v>0.93894319588510922</v>
      </c>
      <c r="H26" s="85">
        <f t="shared" si="7"/>
        <v>1.4164966151653549E-5</v>
      </c>
      <c r="I26" s="86">
        <f t="shared" si="8"/>
        <v>-5687.4700000000157</v>
      </c>
      <c r="J26" s="87">
        <f t="shared" si="9"/>
        <v>-6.1056804114890832E-2</v>
      </c>
      <c r="K26" s="82">
        <f>VLOOKUP($C26,'2023'!$C$295:$U$572,VLOOKUP($L$4,Master!$D$9:$G$20,4,FALSE),FALSE)</f>
        <v>32483.490000000005</v>
      </c>
      <c r="L26" s="83">
        <f>VLOOKUP($C26,'2023'!$C$8:$U$285,VLOOKUP($L$4,Master!$D$9:$G$20,4,FALSE),FALSE)</f>
        <v>37961.879999999997</v>
      </c>
      <c r="M26" s="156">
        <f t="shared" si="10"/>
        <v>1.1686515211265782</v>
      </c>
      <c r="N26" s="156">
        <f t="shared" si="11"/>
        <v>6.148071130113691E-6</v>
      </c>
      <c r="O26" s="83">
        <f t="shared" si="12"/>
        <v>5478.3899999999921</v>
      </c>
      <c r="P26" s="87">
        <f t="shared" si="13"/>
        <v>0.16865152112657819</v>
      </c>
      <c r="Q26" s="78"/>
    </row>
    <row r="27" spans="2:17" s="79" customFormat="1" ht="12.75" x14ac:dyDescent="0.2">
      <c r="B27" s="72"/>
      <c r="C27" s="80" t="s">
        <v>65</v>
      </c>
      <c r="D27" s="81" t="s">
        <v>343</v>
      </c>
      <c r="E27" s="82">
        <f>VLOOKUP($C27,'2023'!$C$295:$U$572,19,FALSE)</f>
        <v>7568.7599999999984</v>
      </c>
      <c r="F27" s="83">
        <f>VLOOKUP($C27,'2023'!$C$8:$U$285,19,FALSE)</f>
        <v>4700</v>
      </c>
      <c r="G27" s="84">
        <f t="shared" si="6"/>
        <v>0.62097358087718479</v>
      </c>
      <c r="H27" s="85">
        <f t="shared" si="7"/>
        <v>7.6118291063388723E-7</v>
      </c>
      <c r="I27" s="86">
        <f t="shared" si="8"/>
        <v>-2868.7599999999984</v>
      </c>
      <c r="J27" s="87">
        <f t="shared" si="9"/>
        <v>-0.37902641912281521</v>
      </c>
      <c r="K27" s="82">
        <f>VLOOKUP($C27,'2023'!$C$295:$U$572,VLOOKUP($L$4,Master!$D$9:$G$20,4,FALSE),FALSE)</f>
        <v>2522.9199999999996</v>
      </c>
      <c r="L27" s="83">
        <f>VLOOKUP($C27,'2023'!$C$8:$U$285,VLOOKUP($L$4,Master!$D$9:$G$20,4,FALSE),FALSE)</f>
        <v>2350</v>
      </c>
      <c r="M27" s="156">
        <f t="shared" si="10"/>
        <v>0.93146037131577708</v>
      </c>
      <c r="N27" s="156">
        <f t="shared" si="11"/>
        <v>3.8059145531694361E-7</v>
      </c>
      <c r="O27" s="83">
        <f t="shared" si="12"/>
        <v>-172.91999999999962</v>
      </c>
      <c r="P27" s="87">
        <f t="shared" si="13"/>
        <v>-6.8539628684222906E-2</v>
      </c>
      <c r="Q27" s="78"/>
    </row>
    <row r="28" spans="2:17" s="79" customFormat="1" ht="12.75" x14ac:dyDescent="0.2">
      <c r="B28" s="72"/>
      <c r="C28" s="80" t="s">
        <v>66</v>
      </c>
      <c r="D28" s="81" t="s">
        <v>344</v>
      </c>
      <c r="E28" s="82">
        <f>VLOOKUP($C28,'2023'!$C$295:$U$572,19,FALSE)</f>
        <v>2799.9900000000002</v>
      </c>
      <c r="F28" s="83">
        <f>VLOOKUP($C28,'2023'!$C$8:$U$285,19,FALSE)</f>
        <v>0</v>
      </c>
      <c r="G28" s="84">
        <f t="shared" si="6"/>
        <v>0</v>
      </c>
      <c r="H28" s="85">
        <f t="shared" si="7"/>
        <v>0</v>
      </c>
      <c r="I28" s="86">
        <f t="shared" si="8"/>
        <v>-2799.9900000000002</v>
      </c>
      <c r="J28" s="87">
        <f t="shared" si="9"/>
        <v>-1</v>
      </c>
      <c r="K28" s="82">
        <f>VLOOKUP($C28,'2023'!$C$295:$U$572,VLOOKUP($L$4,Master!$D$9:$G$20,4,FALSE),FALSE)</f>
        <v>933.33</v>
      </c>
      <c r="L28" s="83">
        <f>VLOOKUP($C28,'2023'!$C$8:$U$285,VLOOKUP($L$4,Master!$D$9:$G$20,4,FALSE),FALSE)</f>
        <v>0</v>
      </c>
      <c r="M28" s="156">
        <f t="shared" si="10"/>
        <v>0</v>
      </c>
      <c r="N28" s="156">
        <f t="shared" si="11"/>
        <v>0</v>
      </c>
      <c r="O28" s="83">
        <f t="shared" si="12"/>
        <v>-933.33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67</v>
      </c>
      <c r="D29" s="81" t="s">
        <v>345</v>
      </c>
      <c r="E29" s="82">
        <f>VLOOKUP($C29,'2023'!$C$295:$U$572,19,FALSE)</f>
        <v>1746249.62</v>
      </c>
      <c r="F29" s="83">
        <f>VLOOKUP($C29,'2023'!$C$8:$U$285,19,FALSE)</f>
        <v>1164166.6800000002</v>
      </c>
      <c r="G29" s="84">
        <f t="shared" si="6"/>
        <v>0.66666681937488415</v>
      </c>
      <c r="H29" s="85">
        <f t="shared" si="7"/>
        <v>1.8854123020114666E-4</v>
      </c>
      <c r="I29" s="86">
        <f t="shared" si="8"/>
        <v>-582082.93999999994</v>
      </c>
      <c r="J29" s="87">
        <f t="shared" si="9"/>
        <v>-0.33333318062511585</v>
      </c>
      <c r="K29" s="82">
        <f>VLOOKUP($C29,'2023'!$C$295:$U$572,VLOOKUP($L$4,Master!$D$9:$G$20,4,FALSE),FALSE)</f>
        <v>582083.34000000008</v>
      </c>
      <c r="L29" s="83">
        <f>VLOOKUP($C29,'2023'!$C$8:$U$285,VLOOKUP($L$4,Master!$D$9:$G$20,4,FALSE),FALSE)</f>
        <v>582083.34000000008</v>
      </c>
      <c r="M29" s="156">
        <f t="shared" si="10"/>
        <v>1</v>
      </c>
      <c r="N29" s="156">
        <f t="shared" si="11"/>
        <v>9.427061510057333E-5</v>
      </c>
      <c r="O29" s="83">
        <f t="shared" si="12"/>
        <v>0</v>
      </c>
      <c r="P29" s="87">
        <f t="shared" si="13"/>
        <v>0</v>
      </c>
      <c r="Q29" s="78"/>
    </row>
    <row r="30" spans="2:17" s="79" customFormat="1" ht="12.75" x14ac:dyDescent="0.2">
      <c r="B30" s="72"/>
      <c r="C30" s="80" t="s">
        <v>68</v>
      </c>
      <c r="D30" s="81" t="s">
        <v>346</v>
      </c>
      <c r="E30" s="82">
        <f>VLOOKUP($C30,'2023'!$C$295:$U$572,19,FALSE)</f>
        <v>3491915.4299999997</v>
      </c>
      <c r="F30" s="83">
        <f>VLOOKUP($C30,'2023'!$C$8:$U$285,19,FALSE)</f>
        <v>3050760.6100000003</v>
      </c>
      <c r="G30" s="84">
        <f t="shared" si="6"/>
        <v>0.87366394494840349</v>
      </c>
      <c r="H30" s="85">
        <f t="shared" si="7"/>
        <v>4.9408230654617307E-4</v>
      </c>
      <c r="I30" s="86">
        <f t="shared" si="8"/>
        <v>-441154.81999999937</v>
      </c>
      <c r="J30" s="87">
        <f t="shared" si="9"/>
        <v>-0.12633605505159654</v>
      </c>
      <c r="K30" s="82">
        <f>VLOOKUP($C30,'2023'!$C$295:$U$572,VLOOKUP($L$4,Master!$D$9:$G$20,4,FALSE),FALSE)</f>
        <v>1144221.28</v>
      </c>
      <c r="L30" s="83">
        <f>VLOOKUP($C30,'2023'!$C$8:$U$285,VLOOKUP($L$4,Master!$D$9:$G$20,4,FALSE),FALSE)</f>
        <v>1106933.9200000002</v>
      </c>
      <c r="M30" s="156">
        <f t="shared" si="10"/>
        <v>0.96741245714290525</v>
      </c>
      <c r="N30" s="156">
        <f t="shared" si="11"/>
        <v>1.7927216661808054E-4</v>
      </c>
      <c r="O30" s="83">
        <f t="shared" si="12"/>
        <v>-37287.35999999987</v>
      </c>
      <c r="P30" s="87">
        <f t="shared" si="13"/>
        <v>-3.2587542857094802E-2</v>
      </c>
      <c r="Q30" s="78"/>
    </row>
    <row r="31" spans="2:17" s="79" customFormat="1" ht="12.75" x14ac:dyDescent="0.2">
      <c r="B31" s="72"/>
      <c r="C31" s="80" t="s">
        <v>69</v>
      </c>
      <c r="D31" s="81" t="s">
        <v>347</v>
      </c>
      <c r="E31" s="82">
        <f>VLOOKUP($C31,'2023'!$C$295:$U$572,19,FALSE)</f>
        <v>1268108.3900000001</v>
      </c>
      <c r="F31" s="83">
        <f>VLOOKUP($C31,'2023'!$C$8:$U$285,19,FALSE)</f>
        <v>766163.77</v>
      </c>
      <c r="G31" s="84">
        <f t="shared" si="6"/>
        <v>0.60417845670116566</v>
      </c>
      <c r="H31" s="85">
        <f t="shared" si="7"/>
        <v>1.2408314222783662E-4</v>
      </c>
      <c r="I31" s="86">
        <f t="shared" si="8"/>
        <v>-501944.62000000011</v>
      </c>
      <c r="J31" s="87">
        <f t="shared" si="9"/>
        <v>-0.39582154329883429</v>
      </c>
      <c r="K31" s="82">
        <f>VLOOKUP($C31,'2023'!$C$295:$U$572,VLOOKUP($L$4,Master!$D$9:$G$20,4,FALSE),FALSE)</f>
        <v>633476.03000000014</v>
      </c>
      <c r="L31" s="83">
        <f>VLOOKUP($C31,'2023'!$C$8:$U$285,VLOOKUP($L$4,Master!$D$9:$G$20,4,FALSE),FALSE)</f>
        <v>325690.57</v>
      </c>
      <c r="M31" s="156">
        <f t="shared" si="10"/>
        <v>0.51413242897288458</v>
      </c>
      <c r="N31" s="156">
        <f t="shared" si="11"/>
        <v>5.2746828944385064E-5</v>
      </c>
      <c r="O31" s="83">
        <f t="shared" si="12"/>
        <v>-307785.46000000014</v>
      </c>
      <c r="P31" s="87">
        <f t="shared" si="13"/>
        <v>-0.48586757102711536</v>
      </c>
      <c r="Q31" s="78"/>
    </row>
    <row r="32" spans="2:17" s="79" customFormat="1" ht="12.75" x14ac:dyDescent="0.2">
      <c r="B32" s="72"/>
      <c r="C32" s="80" t="s">
        <v>70</v>
      </c>
      <c r="D32" s="81" t="s">
        <v>348</v>
      </c>
      <c r="E32" s="82">
        <f>VLOOKUP($C32,'2023'!$C$295:$U$572,19,FALSE)</f>
        <v>0</v>
      </c>
      <c r="F32" s="83">
        <f>VLOOKUP($C32,'2023'!$C$8:$U$285,19,FALSE)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VLOOKUP($C32,'2023'!$C$295:$U$572,VLOOKUP($L$4,Master!$D$9:$G$20,4,FALSE),FALSE)</f>
        <v>0</v>
      </c>
      <c r="L32" s="83">
        <f>VLOOKUP($C32,'2023'!$C$8:$U$285,VLOOKUP($L$4,Master!$D$9:$G$20,4,FALSE),FALSE)</f>
        <v>0</v>
      </c>
      <c r="M32" s="156">
        <f t="shared" si="10"/>
        <v>0</v>
      </c>
      <c r="N32" s="156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71</v>
      </c>
      <c r="D33" s="81" t="s">
        <v>349</v>
      </c>
      <c r="E33" s="82">
        <f>VLOOKUP($C33,'2023'!$C$295:$U$572,19,FALSE)</f>
        <v>136025.94999999998</v>
      </c>
      <c r="F33" s="83">
        <f>VLOOKUP($C33,'2023'!$C$8:$U$285,19,FALSE)</f>
        <v>59064.240000000005</v>
      </c>
      <c r="G33" s="84">
        <f t="shared" si="6"/>
        <v>0.43421303067539696</v>
      </c>
      <c r="H33" s="85">
        <f t="shared" si="7"/>
        <v>9.5656787484209518E-6</v>
      </c>
      <c r="I33" s="86">
        <f t="shared" si="8"/>
        <v>-76961.709999999977</v>
      </c>
      <c r="J33" s="87">
        <f t="shared" si="9"/>
        <v>-0.56578696932460304</v>
      </c>
      <c r="K33" s="82">
        <f>VLOOKUP($C33,'2023'!$C$295:$U$572,VLOOKUP($L$4,Master!$D$9:$G$20,4,FALSE),FALSE)</f>
        <v>54003.65</v>
      </c>
      <c r="L33" s="83">
        <f>VLOOKUP($C33,'2023'!$C$8:$U$285,VLOOKUP($L$4,Master!$D$9:$G$20,4,FALSE),FALSE)</f>
        <v>25406.399999999998</v>
      </c>
      <c r="M33" s="156">
        <f t="shared" si="10"/>
        <v>0.47045708947450771</v>
      </c>
      <c r="N33" s="156">
        <f t="shared" si="11"/>
        <v>4.1146632980274026E-6</v>
      </c>
      <c r="O33" s="83">
        <f t="shared" si="12"/>
        <v>-28597.250000000004</v>
      </c>
      <c r="P33" s="87">
        <f t="shared" si="13"/>
        <v>-0.52954291052549229</v>
      </c>
      <c r="Q33" s="78"/>
    </row>
    <row r="34" spans="2:17" s="79" customFormat="1" ht="25.5" x14ac:dyDescent="0.2">
      <c r="B34" s="72"/>
      <c r="C34" s="80" t="s">
        <v>72</v>
      </c>
      <c r="D34" s="81" t="s">
        <v>350</v>
      </c>
      <c r="E34" s="82">
        <f>VLOOKUP($C34,'2023'!$C$295:$U$572,19,FALSE)</f>
        <v>25337.48</v>
      </c>
      <c r="F34" s="83">
        <f>VLOOKUP($C34,'2023'!$C$8:$U$285,19,FALSE)</f>
        <v>6659.84</v>
      </c>
      <c r="G34" s="84">
        <f t="shared" si="6"/>
        <v>0.26284539741126584</v>
      </c>
      <c r="H34" s="85">
        <f t="shared" si="7"/>
        <v>1.0785864671395718E-6</v>
      </c>
      <c r="I34" s="86">
        <f t="shared" si="8"/>
        <v>-18677.64</v>
      </c>
      <c r="J34" s="87">
        <f t="shared" si="9"/>
        <v>-0.73715460258873411</v>
      </c>
      <c r="K34" s="82">
        <f>VLOOKUP($C34,'2023'!$C$295:$U$572,VLOOKUP($L$4,Master!$D$9:$G$20,4,FALSE),FALSE)</f>
        <v>6279.16</v>
      </c>
      <c r="L34" s="83">
        <f>VLOOKUP($C34,'2023'!$C$8:$U$285,VLOOKUP($L$4,Master!$D$9:$G$20,4,FALSE),FALSE)</f>
        <v>0</v>
      </c>
      <c r="M34" s="156">
        <f t="shared" si="10"/>
        <v>0</v>
      </c>
      <c r="N34" s="156">
        <f t="shared" si="11"/>
        <v>0</v>
      </c>
      <c r="O34" s="83">
        <f t="shared" si="12"/>
        <v>-6279.16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73</v>
      </c>
      <c r="D35" s="81" t="s">
        <v>351</v>
      </c>
      <c r="E35" s="82">
        <f>VLOOKUP($C35,'2023'!$C$295:$U$572,19,FALSE)</f>
        <v>1811173.0100000002</v>
      </c>
      <c r="F35" s="83">
        <f>VLOOKUP($C35,'2023'!$C$8:$U$285,19,FALSE)</f>
        <v>1547420.68</v>
      </c>
      <c r="G35" s="84">
        <f t="shared" si="6"/>
        <v>0.8543748562154202</v>
      </c>
      <c r="H35" s="85">
        <f t="shared" si="7"/>
        <v>2.5061067599520617E-4</v>
      </c>
      <c r="I35" s="86">
        <f t="shared" si="8"/>
        <v>-263752.33000000031</v>
      </c>
      <c r="J35" s="87">
        <f t="shared" si="9"/>
        <v>-0.14562514378457986</v>
      </c>
      <c r="K35" s="82">
        <f>VLOOKUP($C35,'2023'!$C$295:$U$572,VLOOKUP($L$4,Master!$D$9:$G$20,4,FALSE),FALSE)</f>
        <v>1506975.86</v>
      </c>
      <c r="L35" s="83">
        <f>VLOOKUP($C35,'2023'!$C$8:$U$285,VLOOKUP($L$4,Master!$D$9:$G$20,4,FALSE),FALSE)</f>
        <v>1400331.26</v>
      </c>
      <c r="M35" s="156">
        <f t="shared" si="10"/>
        <v>0.92923270847882056</v>
      </c>
      <c r="N35" s="156">
        <f t="shared" si="11"/>
        <v>2.2678898390179122E-4</v>
      </c>
      <c r="O35" s="83">
        <f t="shared" si="12"/>
        <v>-106644.60000000009</v>
      </c>
      <c r="P35" s="87">
        <f t="shared" si="13"/>
        <v>-7.0767291521179429E-2</v>
      </c>
      <c r="Q35" s="78"/>
    </row>
    <row r="36" spans="2:17" s="79" customFormat="1" ht="12.75" x14ac:dyDescent="0.2">
      <c r="B36" s="72"/>
      <c r="C36" s="80" t="s">
        <v>74</v>
      </c>
      <c r="D36" s="81" t="s">
        <v>352</v>
      </c>
      <c r="E36" s="82">
        <f>VLOOKUP($C36,'2023'!$C$295:$U$572,19,FALSE)</f>
        <v>149266.13</v>
      </c>
      <c r="F36" s="83">
        <f>VLOOKUP($C36,'2023'!$C$8:$U$285,19,FALSE)</f>
        <v>17499.14</v>
      </c>
      <c r="G36" s="84">
        <f t="shared" si="6"/>
        <v>0.11723449921291587</v>
      </c>
      <c r="H36" s="85">
        <f t="shared" si="7"/>
        <v>2.8340524082531661E-6</v>
      </c>
      <c r="I36" s="86">
        <f t="shared" si="8"/>
        <v>-131766.99</v>
      </c>
      <c r="J36" s="87">
        <f t="shared" si="9"/>
        <v>-0.88276550078708405</v>
      </c>
      <c r="K36" s="82">
        <f>VLOOKUP($C36,'2023'!$C$295:$U$572,VLOOKUP($L$4,Master!$D$9:$G$20,4,FALSE),FALSE)</f>
        <v>66864.47</v>
      </c>
      <c r="L36" s="83">
        <f>VLOOKUP($C36,'2023'!$C$8:$U$285,VLOOKUP($L$4,Master!$D$9:$G$20,4,FALSE),FALSE)</f>
        <v>17499.14</v>
      </c>
      <c r="M36" s="156">
        <f t="shared" si="10"/>
        <v>0.26171059158922516</v>
      </c>
      <c r="N36" s="156">
        <f t="shared" si="11"/>
        <v>2.8340524082531661E-6</v>
      </c>
      <c r="O36" s="83">
        <f t="shared" si="12"/>
        <v>-49365.33</v>
      </c>
      <c r="P36" s="87">
        <f t="shared" si="13"/>
        <v>-0.73828940841077484</v>
      </c>
      <c r="Q36" s="78"/>
    </row>
    <row r="37" spans="2:17" s="79" customFormat="1" ht="12.75" x14ac:dyDescent="0.2">
      <c r="B37" s="72"/>
      <c r="C37" s="80" t="s">
        <v>75</v>
      </c>
      <c r="D37" s="81" t="s">
        <v>353</v>
      </c>
      <c r="E37" s="82">
        <f>VLOOKUP($C37,'2023'!$C$295:$U$572,19,FALSE)</f>
        <v>0</v>
      </c>
      <c r="F37" s="83">
        <f>VLOOKUP($C37,'2023'!$C$8:$U$285,19,FALSE)</f>
        <v>0</v>
      </c>
      <c r="G37" s="84">
        <f t="shared" si="6"/>
        <v>0</v>
      </c>
      <c r="H37" s="85">
        <f t="shared" si="7"/>
        <v>0</v>
      </c>
      <c r="I37" s="86">
        <f t="shared" si="8"/>
        <v>0</v>
      </c>
      <c r="J37" s="87">
        <f t="shared" si="9"/>
        <v>0</v>
      </c>
      <c r="K37" s="82">
        <f>VLOOKUP($C37,'2023'!$C$295:$U$572,VLOOKUP($L$4,Master!$D$9:$G$20,4,FALSE),FALSE)</f>
        <v>0</v>
      </c>
      <c r="L37" s="83">
        <f>VLOOKUP($C37,'2023'!$C$8:$U$285,VLOOKUP($L$4,Master!$D$9:$G$20,4,FALSE),FALSE)</f>
        <v>0</v>
      </c>
      <c r="M37" s="156">
        <f t="shared" si="10"/>
        <v>0</v>
      </c>
      <c r="N37" s="156">
        <f t="shared" si="11"/>
        <v>0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76</v>
      </c>
      <c r="D38" s="81" t="s">
        <v>354</v>
      </c>
      <c r="E38" s="82">
        <f>VLOOKUP($C38,'2023'!$C$295:$U$572,19,FALSE)</f>
        <v>0</v>
      </c>
      <c r="F38" s="83">
        <f>VLOOKUP($C38,'2023'!$C$8:$U$285,19,FALSE)</f>
        <v>0</v>
      </c>
      <c r="G38" s="84">
        <f t="shared" si="6"/>
        <v>0</v>
      </c>
      <c r="H38" s="85">
        <f t="shared" si="7"/>
        <v>0</v>
      </c>
      <c r="I38" s="86">
        <f t="shared" si="8"/>
        <v>0</v>
      </c>
      <c r="J38" s="87">
        <f t="shared" si="9"/>
        <v>0</v>
      </c>
      <c r="K38" s="82">
        <f>VLOOKUP($C38,'2023'!$C$295:$U$572,VLOOKUP($L$4,Master!$D$9:$G$20,4,FALSE),FALSE)</f>
        <v>0</v>
      </c>
      <c r="L38" s="83">
        <f>VLOOKUP($C38,'2023'!$C$8:$U$285,VLOOKUP($L$4,Master!$D$9:$G$20,4,FALSE),FALSE)</f>
        <v>0</v>
      </c>
      <c r="M38" s="156">
        <f t="shared" si="10"/>
        <v>0</v>
      </c>
      <c r="N38" s="156">
        <f t="shared" si="11"/>
        <v>0</v>
      </c>
      <c r="O38" s="83">
        <f t="shared" si="12"/>
        <v>0</v>
      </c>
      <c r="P38" s="87">
        <f t="shared" si="13"/>
        <v>0</v>
      </c>
      <c r="Q38" s="78"/>
    </row>
    <row r="39" spans="2:17" s="79" customFormat="1" ht="12.75" x14ac:dyDescent="0.2">
      <c r="B39" s="72"/>
      <c r="C39" s="80" t="s">
        <v>77</v>
      </c>
      <c r="D39" s="81" t="s">
        <v>355</v>
      </c>
      <c r="E39" s="82">
        <f>VLOOKUP($C39,'2023'!$C$295:$U$572,19,FALSE)</f>
        <v>4300875</v>
      </c>
      <c r="F39" s="83">
        <f>VLOOKUP($C39,'2023'!$C$8:$U$285,19,FALSE)</f>
        <v>4300875</v>
      </c>
      <c r="G39" s="84">
        <f t="shared" si="6"/>
        <v>1</v>
      </c>
      <c r="H39" s="85">
        <f t="shared" si="7"/>
        <v>6.9654309590904675E-4</v>
      </c>
      <c r="I39" s="86">
        <f t="shared" si="8"/>
        <v>0</v>
      </c>
      <c r="J39" s="87">
        <f t="shared" si="9"/>
        <v>0</v>
      </c>
      <c r="K39" s="82">
        <f>VLOOKUP($C39,'2023'!$C$295:$U$572,VLOOKUP($L$4,Master!$D$9:$G$20,4,FALSE),FALSE)</f>
        <v>1433625</v>
      </c>
      <c r="L39" s="83">
        <f>VLOOKUP($C39,'2023'!$C$8:$U$285,VLOOKUP($L$4,Master!$D$9:$G$20,4,FALSE),FALSE)</f>
        <v>1433625</v>
      </c>
      <c r="M39" s="156">
        <f t="shared" si="10"/>
        <v>1</v>
      </c>
      <c r="N39" s="156">
        <f t="shared" si="11"/>
        <v>2.3218103196968225E-4</v>
      </c>
      <c r="O39" s="83">
        <f t="shared" si="12"/>
        <v>0</v>
      </c>
      <c r="P39" s="87">
        <f t="shared" si="13"/>
        <v>0</v>
      </c>
      <c r="Q39" s="78"/>
    </row>
    <row r="40" spans="2:17" s="79" customFormat="1" ht="12.75" x14ac:dyDescent="0.2">
      <c r="B40" s="72"/>
      <c r="C40" s="80" t="s">
        <v>78</v>
      </c>
      <c r="D40" s="81" t="s">
        <v>353</v>
      </c>
      <c r="E40" s="82">
        <f>VLOOKUP($C40,'2023'!$C$295:$U$572,19,FALSE)</f>
        <v>212496.84</v>
      </c>
      <c r="F40" s="83">
        <f>VLOOKUP($C40,'2023'!$C$8:$U$285,19,FALSE)</f>
        <v>71402.559999999998</v>
      </c>
      <c r="G40" s="84">
        <f t="shared" si="6"/>
        <v>0.33601704382992237</v>
      </c>
      <c r="H40" s="85">
        <f t="shared" si="7"/>
        <v>1.1563916690959737E-5</v>
      </c>
      <c r="I40" s="86">
        <f t="shared" si="8"/>
        <v>-141094.28</v>
      </c>
      <c r="J40" s="87">
        <f t="shared" si="9"/>
        <v>-0.66398295617007763</v>
      </c>
      <c r="K40" s="82">
        <f>VLOOKUP($C40,'2023'!$C$295:$U$572,VLOOKUP($L$4,Master!$D$9:$G$20,4,FALSE),FALSE)</f>
        <v>70832.28</v>
      </c>
      <c r="L40" s="83">
        <f>VLOOKUP($C40,'2023'!$C$8:$U$285,VLOOKUP($L$4,Master!$D$9:$G$20,4,FALSE),FALSE)</f>
        <v>60656.32</v>
      </c>
      <c r="M40" s="156">
        <f t="shared" si="10"/>
        <v>0.85633725188572218</v>
      </c>
      <c r="N40" s="156">
        <f t="shared" si="11"/>
        <v>9.8235221714766942E-6</v>
      </c>
      <c r="O40" s="83">
        <f t="shared" si="12"/>
        <v>-10175.959999999999</v>
      </c>
      <c r="P40" s="87">
        <f t="shared" si="13"/>
        <v>-0.14366274811427784</v>
      </c>
      <c r="Q40" s="78"/>
    </row>
    <row r="41" spans="2:17" s="79" customFormat="1" ht="12.75" x14ac:dyDescent="0.2">
      <c r="B41" s="72"/>
      <c r="C41" s="80" t="s">
        <v>79</v>
      </c>
      <c r="D41" s="81" t="s">
        <v>356</v>
      </c>
      <c r="E41" s="82">
        <f>VLOOKUP($C41,'2023'!$C$295:$U$572,19,FALSE)</f>
        <v>312994.1100000001</v>
      </c>
      <c r="F41" s="83">
        <f>VLOOKUP($C41,'2023'!$C$8:$U$285,19,FALSE)</f>
        <v>219911.28999999998</v>
      </c>
      <c r="G41" s="84">
        <f t="shared" si="6"/>
        <v>0.70260520237904767</v>
      </c>
      <c r="H41" s="85">
        <f t="shared" si="7"/>
        <v>3.5615471447543158E-5</v>
      </c>
      <c r="I41" s="86">
        <f t="shared" si="8"/>
        <v>-93082.820000000123</v>
      </c>
      <c r="J41" s="87">
        <f t="shared" si="9"/>
        <v>-0.29739479762095233</v>
      </c>
      <c r="K41" s="82">
        <f>VLOOKUP($C41,'2023'!$C$295:$U$572,VLOOKUP($L$4,Master!$D$9:$G$20,4,FALSE),FALSE)</f>
        <v>104931.37000000004</v>
      </c>
      <c r="L41" s="83">
        <f>VLOOKUP($C41,'2023'!$C$8:$U$285,VLOOKUP($L$4,Master!$D$9:$G$20,4,FALSE),FALSE)</f>
        <v>100849.98000000001</v>
      </c>
      <c r="M41" s="156">
        <f t="shared" si="10"/>
        <v>0.961104196009258</v>
      </c>
      <c r="N41" s="156">
        <f t="shared" si="11"/>
        <v>1.6333038577397727E-5</v>
      </c>
      <c r="O41" s="83">
        <f t="shared" si="12"/>
        <v>-4081.3900000000285</v>
      </c>
      <c r="P41" s="87">
        <f t="shared" si="13"/>
        <v>-3.8895803990742016E-2</v>
      </c>
      <c r="Q41" s="78"/>
    </row>
    <row r="42" spans="2:17" s="79" customFormat="1" ht="12.75" x14ac:dyDescent="0.2">
      <c r="B42" s="72"/>
      <c r="C42" s="80" t="s">
        <v>80</v>
      </c>
      <c r="D42" s="81" t="s">
        <v>354</v>
      </c>
      <c r="E42" s="82">
        <f>VLOOKUP($C42,'2023'!$C$295:$U$572,19,FALSE)</f>
        <v>562777.05000000005</v>
      </c>
      <c r="F42" s="83">
        <f>VLOOKUP($C42,'2023'!$C$8:$U$285,19,FALSE)</f>
        <v>373177.28</v>
      </c>
      <c r="G42" s="84">
        <f t="shared" si="6"/>
        <v>0.66309967686137872</v>
      </c>
      <c r="H42" s="85">
        <f t="shared" si="7"/>
        <v>6.0437482589965349E-5</v>
      </c>
      <c r="I42" s="86">
        <f t="shared" si="8"/>
        <v>-189599.77000000002</v>
      </c>
      <c r="J42" s="87">
        <f t="shared" si="9"/>
        <v>-0.33690032313862123</v>
      </c>
      <c r="K42" s="82">
        <f>VLOOKUP($C42,'2023'!$C$295:$U$572,VLOOKUP($L$4,Master!$D$9:$G$20,4,FALSE),FALSE)</f>
        <v>312779.00000000006</v>
      </c>
      <c r="L42" s="83">
        <f>VLOOKUP($C42,'2023'!$C$8:$U$285,VLOOKUP($L$4,Master!$D$9:$G$20,4,FALSE),FALSE)</f>
        <v>181569.06999999998</v>
      </c>
      <c r="M42" s="156">
        <f t="shared" si="10"/>
        <v>0.58050275114377869</v>
      </c>
      <c r="N42" s="156">
        <f t="shared" si="11"/>
        <v>2.9405802805039999E-5</v>
      </c>
      <c r="O42" s="83">
        <f t="shared" si="12"/>
        <v>-131209.93000000008</v>
      </c>
      <c r="P42" s="87">
        <f t="shared" si="13"/>
        <v>-0.41949724885622136</v>
      </c>
      <c r="Q42" s="78"/>
    </row>
    <row r="43" spans="2:17" s="79" customFormat="1" ht="12.75" x14ac:dyDescent="0.2">
      <c r="B43" s="72"/>
      <c r="C43" s="80" t="s">
        <v>81</v>
      </c>
      <c r="D43" s="81" t="s">
        <v>357</v>
      </c>
      <c r="E43" s="82">
        <f>VLOOKUP($C43,'2023'!$C$295:$U$572,19,FALSE)</f>
        <v>323996.03000000003</v>
      </c>
      <c r="F43" s="83">
        <f>VLOOKUP($C43,'2023'!$C$8:$U$285,19,FALSE)</f>
        <v>201437.94999999998</v>
      </c>
      <c r="G43" s="84">
        <f t="shared" si="6"/>
        <v>0.62172968600880685</v>
      </c>
      <c r="H43" s="85">
        <f t="shared" si="7"/>
        <v>3.262364363683477E-5</v>
      </c>
      <c r="I43" s="86">
        <f t="shared" si="8"/>
        <v>-122558.08000000005</v>
      </c>
      <c r="J43" s="87">
        <f t="shared" si="9"/>
        <v>-0.37827031399119315</v>
      </c>
      <c r="K43" s="82">
        <f>VLOOKUP($C43,'2023'!$C$295:$U$572,VLOOKUP($L$4,Master!$D$9:$G$20,4,FALSE),FALSE)</f>
        <v>104891.01000000001</v>
      </c>
      <c r="L43" s="83">
        <f>VLOOKUP($C43,'2023'!$C$8:$U$285,VLOOKUP($L$4,Master!$D$9:$G$20,4,FALSE),FALSE)</f>
        <v>72689.01999999999</v>
      </c>
      <c r="M43" s="156">
        <f t="shared" si="10"/>
        <v>0.69299571049987962</v>
      </c>
      <c r="N43" s="156">
        <f t="shared" si="11"/>
        <v>1.1772263790366986E-5</v>
      </c>
      <c r="O43" s="83">
        <f t="shared" si="12"/>
        <v>-32201.99000000002</v>
      </c>
      <c r="P43" s="87">
        <f t="shared" si="13"/>
        <v>-0.30700428950012032</v>
      </c>
      <c r="Q43" s="78"/>
    </row>
    <row r="44" spans="2:17" s="79" customFormat="1" ht="12.75" x14ac:dyDescent="0.2">
      <c r="B44" s="72"/>
      <c r="C44" s="80" t="s">
        <v>82</v>
      </c>
      <c r="D44" s="81" t="s">
        <v>358</v>
      </c>
      <c r="E44" s="82">
        <f>VLOOKUP($C44,'2023'!$C$295:$U$572,19,FALSE)</f>
        <v>666414.8600000001</v>
      </c>
      <c r="F44" s="83">
        <f>VLOOKUP($C44,'2023'!$C$8:$U$285,19,FALSE)</f>
        <v>698489.28</v>
      </c>
      <c r="G44" s="84">
        <f t="shared" si="6"/>
        <v>1.0481298091101989</v>
      </c>
      <c r="H44" s="85">
        <f t="shared" si="7"/>
        <v>1.1312300068020601E-4</v>
      </c>
      <c r="I44" s="86">
        <f t="shared" si="8"/>
        <v>32074.419999999925</v>
      </c>
      <c r="J44" s="87">
        <f t="shared" si="9"/>
        <v>4.8129809110198894E-2</v>
      </c>
      <c r="K44" s="82">
        <f>VLOOKUP($C44,'2023'!$C$295:$U$572,VLOOKUP($L$4,Master!$D$9:$G$20,4,FALSE),FALSE)</f>
        <v>218815.21000000008</v>
      </c>
      <c r="L44" s="83">
        <f>VLOOKUP($C44,'2023'!$C$8:$U$285,VLOOKUP($L$4,Master!$D$9:$G$20,4,FALSE),FALSE)</f>
        <v>266281.01</v>
      </c>
      <c r="M44" s="156">
        <f t="shared" si="10"/>
        <v>1.2169218492626719</v>
      </c>
      <c r="N44" s="156">
        <f t="shared" si="11"/>
        <v>4.3125224306027919E-5</v>
      </c>
      <c r="O44" s="83">
        <f t="shared" si="12"/>
        <v>47465.79999999993</v>
      </c>
      <c r="P44" s="87">
        <f t="shared" si="13"/>
        <v>0.21692184926267197</v>
      </c>
      <c r="Q44" s="78"/>
    </row>
    <row r="45" spans="2:17" s="79" customFormat="1" ht="12.75" x14ac:dyDescent="0.2">
      <c r="B45" s="72"/>
      <c r="C45" s="80" t="s">
        <v>83</v>
      </c>
      <c r="D45" s="81" t="s">
        <v>359</v>
      </c>
      <c r="E45" s="82">
        <f>VLOOKUP($C45,'2023'!$C$295:$U$572,19,FALSE)</f>
        <v>672354.49</v>
      </c>
      <c r="F45" s="83">
        <f>VLOOKUP($C45,'2023'!$C$8:$U$285,19,FALSE)</f>
        <v>617171.99000000011</v>
      </c>
      <c r="G45" s="84">
        <f t="shared" si="6"/>
        <v>0.9179264795271912</v>
      </c>
      <c r="H45" s="85">
        <f t="shared" si="7"/>
        <v>9.9953355682959238E-5</v>
      </c>
      <c r="I45" s="86">
        <f t="shared" si="8"/>
        <v>-55182.499999999884</v>
      </c>
      <c r="J45" s="87">
        <f t="shared" si="9"/>
        <v>-8.2073520472808748E-2</v>
      </c>
      <c r="K45" s="82">
        <f>VLOOKUP($C45,'2023'!$C$295:$U$572,VLOOKUP($L$4,Master!$D$9:$G$20,4,FALSE),FALSE)</f>
        <v>224422.26999999996</v>
      </c>
      <c r="L45" s="83">
        <f>VLOOKUP($C45,'2023'!$C$8:$U$285,VLOOKUP($L$4,Master!$D$9:$G$20,4,FALSE),FALSE)</f>
        <v>213139.17000000007</v>
      </c>
      <c r="M45" s="156">
        <f t="shared" si="10"/>
        <v>0.94972379523654271</v>
      </c>
      <c r="N45" s="156">
        <f t="shared" si="11"/>
        <v>3.4518700806529992E-5</v>
      </c>
      <c r="O45" s="83">
        <f t="shared" si="12"/>
        <v>-11283.099999999889</v>
      </c>
      <c r="P45" s="87">
        <f t="shared" si="13"/>
        <v>-5.0276204763457261E-2</v>
      </c>
      <c r="Q45" s="78"/>
    </row>
    <row r="46" spans="2:17" s="79" customFormat="1" ht="12.75" x14ac:dyDescent="0.2">
      <c r="B46" s="72"/>
      <c r="C46" s="80" t="s">
        <v>84</v>
      </c>
      <c r="D46" s="81" t="s">
        <v>360</v>
      </c>
      <c r="E46" s="82">
        <f>VLOOKUP($C46,'2023'!$C$295:$U$572,19,FALSE)</f>
        <v>1127457.74</v>
      </c>
      <c r="F46" s="83">
        <f>VLOOKUP($C46,'2023'!$C$8:$U$285,19,FALSE)</f>
        <v>1348591.16</v>
      </c>
      <c r="G46" s="84">
        <f t="shared" si="6"/>
        <v>1.1961345531230287</v>
      </c>
      <c r="H46" s="85">
        <f t="shared" si="7"/>
        <v>2.1840947753700644E-4</v>
      </c>
      <c r="I46" s="86">
        <f t="shared" si="8"/>
        <v>221133.41999999993</v>
      </c>
      <c r="J46" s="87">
        <f t="shared" si="9"/>
        <v>0.19613455312302874</v>
      </c>
      <c r="K46" s="82">
        <f>VLOOKUP($C46,'2023'!$C$295:$U$572,VLOOKUP($L$4,Master!$D$9:$G$20,4,FALSE),FALSE)</f>
        <v>380409.23</v>
      </c>
      <c r="L46" s="83">
        <f>VLOOKUP($C46,'2023'!$C$8:$U$285,VLOOKUP($L$4,Master!$D$9:$G$20,4,FALSE),FALSE)</f>
        <v>493111.33999999997</v>
      </c>
      <c r="M46" s="156">
        <f t="shared" si="10"/>
        <v>1.2962654455045688</v>
      </c>
      <c r="N46" s="156">
        <f t="shared" si="11"/>
        <v>7.9861260648463059E-5</v>
      </c>
      <c r="O46" s="83">
        <f t="shared" si="12"/>
        <v>112702.10999999999</v>
      </c>
      <c r="P46" s="87">
        <f t="shared" si="13"/>
        <v>0.29626544550456885</v>
      </c>
      <c r="Q46" s="78"/>
    </row>
    <row r="47" spans="2:17" s="79" customFormat="1" ht="12.75" x14ac:dyDescent="0.2">
      <c r="B47" s="72"/>
      <c r="C47" s="80" t="s">
        <v>85</v>
      </c>
      <c r="D47" s="81" t="s">
        <v>361</v>
      </c>
      <c r="E47" s="82">
        <f>VLOOKUP($C47,'2023'!$C$295:$U$572,19,FALSE)</f>
        <v>3047787.9799999958</v>
      </c>
      <c r="F47" s="83">
        <f>VLOOKUP($C47,'2023'!$C$8:$U$285,19,FALSE)</f>
        <v>3016683.1299999994</v>
      </c>
      <c r="G47" s="84">
        <f t="shared" si="6"/>
        <v>0.98979428680600134</v>
      </c>
      <c r="H47" s="85">
        <f t="shared" si="7"/>
        <v>4.8856332879862658E-4</v>
      </c>
      <c r="I47" s="86">
        <f t="shared" si="8"/>
        <v>-31104.849999996368</v>
      </c>
      <c r="J47" s="87">
        <f t="shared" si="9"/>
        <v>-1.0205713193998623E-2</v>
      </c>
      <c r="K47" s="82">
        <f>VLOOKUP($C47,'2023'!$C$295:$U$572,VLOOKUP($L$4,Master!$D$9:$G$20,4,FALSE),FALSE)</f>
        <v>998336.34999999858</v>
      </c>
      <c r="L47" s="83">
        <f>VLOOKUP($C47,'2023'!$C$8:$U$285,VLOOKUP($L$4,Master!$D$9:$G$20,4,FALSE),FALSE)</f>
        <v>1144572.9099999997</v>
      </c>
      <c r="M47" s="156">
        <f t="shared" si="10"/>
        <v>1.1464802518710266</v>
      </c>
      <c r="N47" s="156">
        <f t="shared" si="11"/>
        <v>1.8536794448223361E-4</v>
      </c>
      <c r="O47" s="83">
        <f t="shared" si="12"/>
        <v>146236.5600000011</v>
      </c>
      <c r="P47" s="87">
        <f t="shared" si="13"/>
        <v>0.14648025187102653</v>
      </c>
      <c r="Q47" s="78"/>
    </row>
    <row r="48" spans="2:17" s="79" customFormat="1" ht="12.75" x14ac:dyDescent="0.2">
      <c r="B48" s="72"/>
      <c r="C48" s="80" t="s">
        <v>86</v>
      </c>
      <c r="D48" s="81" t="s">
        <v>362</v>
      </c>
      <c r="E48" s="82">
        <f>VLOOKUP($C48,'2023'!$C$295:$U$572,19,FALSE)</f>
        <v>1233538.19</v>
      </c>
      <c r="F48" s="83">
        <f>VLOOKUP($C48,'2023'!$C$8:$U$285,19,FALSE)</f>
        <v>1264747.6999999997</v>
      </c>
      <c r="G48" s="84">
        <f t="shared" si="6"/>
        <v>1.0253008056442905</v>
      </c>
      <c r="H48" s="85">
        <f t="shared" si="7"/>
        <v>2.0483070968159875E-4</v>
      </c>
      <c r="I48" s="86">
        <f t="shared" si="8"/>
        <v>31209.509999999776</v>
      </c>
      <c r="J48" s="87">
        <f t="shared" si="9"/>
        <v>2.5300805644290412E-2</v>
      </c>
      <c r="K48" s="82">
        <f>VLOOKUP($C48,'2023'!$C$295:$U$572,VLOOKUP($L$4,Master!$D$9:$G$20,4,FALSE),FALSE)</f>
        <v>409992.62999999995</v>
      </c>
      <c r="L48" s="83">
        <f>VLOOKUP($C48,'2023'!$C$8:$U$285,VLOOKUP($L$4,Master!$D$9:$G$20,4,FALSE),FALSE)</f>
        <v>450063.20999999996</v>
      </c>
      <c r="M48" s="156">
        <f t="shared" si="10"/>
        <v>1.0977348787952603</v>
      </c>
      <c r="N48" s="156">
        <f t="shared" si="11"/>
        <v>7.2889451948304342E-5</v>
      </c>
      <c r="O48" s="83">
        <f t="shared" si="12"/>
        <v>40070.580000000016</v>
      </c>
      <c r="P48" s="87">
        <f t="shared" si="13"/>
        <v>9.7734878795260341E-2</v>
      </c>
      <c r="Q48" s="78"/>
    </row>
    <row r="49" spans="2:17" s="79" customFormat="1" ht="12.75" x14ac:dyDescent="0.2">
      <c r="B49" s="72"/>
      <c r="C49" s="80" t="s">
        <v>87</v>
      </c>
      <c r="D49" s="81" t="s">
        <v>363</v>
      </c>
      <c r="E49" s="82">
        <f>VLOOKUP($C49,'2023'!$C$295:$U$572,19,FALSE)</f>
        <v>1329210.5500000012</v>
      </c>
      <c r="F49" s="83">
        <f>VLOOKUP($C49,'2023'!$C$8:$U$285,19,FALSE)</f>
        <v>1325376.2700000005</v>
      </c>
      <c r="G49" s="84">
        <f t="shared" si="6"/>
        <v>0.99711537047309717</v>
      </c>
      <c r="H49" s="85">
        <f t="shared" si="7"/>
        <v>2.1464973763482662E-4</v>
      </c>
      <c r="I49" s="86">
        <f t="shared" si="8"/>
        <v>-3834.2800000007264</v>
      </c>
      <c r="J49" s="87">
        <f t="shared" si="9"/>
        <v>-2.8846295269028092E-3</v>
      </c>
      <c r="K49" s="82">
        <f>VLOOKUP($C49,'2023'!$C$295:$U$572,VLOOKUP($L$4,Master!$D$9:$G$20,4,FALSE),FALSE)</f>
        <v>437278.42000000057</v>
      </c>
      <c r="L49" s="83">
        <f>VLOOKUP($C49,'2023'!$C$8:$U$285,VLOOKUP($L$4,Master!$D$9:$G$20,4,FALSE),FALSE)</f>
        <v>485465.48000000045</v>
      </c>
      <c r="M49" s="156">
        <f t="shared" si="10"/>
        <v>1.1101976630815666</v>
      </c>
      <c r="N49" s="156">
        <f t="shared" si="11"/>
        <v>7.8622984484824995E-5</v>
      </c>
      <c r="O49" s="83">
        <f t="shared" si="12"/>
        <v>48187.059999999881</v>
      </c>
      <c r="P49" s="87">
        <f t="shared" si="13"/>
        <v>0.1101976630815667</v>
      </c>
      <c r="Q49" s="78"/>
    </row>
    <row r="50" spans="2:17" s="79" customFormat="1" ht="12.75" x14ac:dyDescent="0.2">
      <c r="B50" s="72"/>
      <c r="C50" s="80" t="s">
        <v>88</v>
      </c>
      <c r="D50" s="81" t="s">
        <v>364</v>
      </c>
      <c r="E50" s="82">
        <f>VLOOKUP($C50,'2023'!$C$295:$U$572,19,FALSE)</f>
        <v>395771.49</v>
      </c>
      <c r="F50" s="83">
        <f>VLOOKUP($C50,'2023'!$C$8:$U$285,19,FALSE)</f>
        <v>399885.65999999992</v>
      </c>
      <c r="G50" s="84">
        <f t="shared" si="6"/>
        <v>1.0103953167520983</v>
      </c>
      <c r="H50" s="85">
        <f t="shared" si="7"/>
        <v>6.4763006510543179E-5</v>
      </c>
      <c r="I50" s="86">
        <f t="shared" si="8"/>
        <v>4114.1699999999255</v>
      </c>
      <c r="J50" s="87">
        <f t="shared" si="9"/>
        <v>1.0395316752098352E-2</v>
      </c>
      <c r="K50" s="82">
        <f>VLOOKUP($C50,'2023'!$C$295:$U$572,VLOOKUP($L$4,Master!$D$9:$G$20,4,FALSE),FALSE)</f>
        <v>130384.95000000003</v>
      </c>
      <c r="L50" s="83">
        <f>VLOOKUP($C50,'2023'!$C$8:$U$285,VLOOKUP($L$4,Master!$D$9:$G$20,4,FALSE),FALSE)</f>
        <v>172774.00999999995</v>
      </c>
      <c r="M50" s="156">
        <f t="shared" si="10"/>
        <v>1.3251070004628596</v>
      </c>
      <c r="N50" s="156">
        <f t="shared" si="11"/>
        <v>2.7981409322061341E-5</v>
      </c>
      <c r="O50" s="83">
        <f t="shared" si="12"/>
        <v>42389.059999999925</v>
      </c>
      <c r="P50" s="87">
        <f t="shared" si="13"/>
        <v>0.32510700046285951</v>
      </c>
      <c r="Q50" s="78"/>
    </row>
    <row r="51" spans="2:17" s="79" customFormat="1" ht="12.75" x14ac:dyDescent="0.2">
      <c r="B51" s="72"/>
      <c r="C51" s="80" t="s">
        <v>89</v>
      </c>
      <c r="D51" s="81" t="s">
        <v>365</v>
      </c>
      <c r="E51" s="82">
        <f>VLOOKUP($C51,'2023'!$C$295:$U$572,19,FALSE)</f>
        <v>521711.32999999984</v>
      </c>
      <c r="F51" s="83">
        <f>VLOOKUP($C51,'2023'!$C$8:$U$285,19,FALSE)</f>
        <v>421499.25000000006</v>
      </c>
      <c r="G51" s="84">
        <f t="shared" si="6"/>
        <v>0.80791661166338902</v>
      </c>
      <c r="H51" s="85">
        <f t="shared" si="7"/>
        <v>6.8263409775532022E-5</v>
      </c>
      <c r="I51" s="86">
        <f t="shared" si="8"/>
        <v>-100212.07999999978</v>
      </c>
      <c r="J51" s="87">
        <f t="shared" si="9"/>
        <v>-0.19208338833661101</v>
      </c>
      <c r="K51" s="82">
        <f>VLOOKUP($C51,'2023'!$C$295:$U$572,VLOOKUP($L$4,Master!$D$9:$G$20,4,FALSE),FALSE)</f>
        <v>175075.73999999993</v>
      </c>
      <c r="L51" s="83">
        <f>VLOOKUP($C51,'2023'!$C$8:$U$285,VLOOKUP($L$4,Master!$D$9:$G$20,4,FALSE),FALSE)</f>
        <v>147014.22000000003</v>
      </c>
      <c r="M51" s="156">
        <f t="shared" si="10"/>
        <v>0.83971782726721644</v>
      </c>
      <c r="N51" s="156">
        <f t="shared" si="11"/>
        <v>2.3809513166844822E-5</v>
      </c>
      <c r="O51" s="83">
        <f t="shared" si="12"/>
        <v>-28061.519999999902</v>
      </c>
      <c r="P51" s="87">
        <f t="shared" si="13"/>
        <v>-0.16028217273278361</v>
      </c>
      <c r="Q51" s="78"/>
    </row>
    <row r="52" spans="2:17" s="79" customFormat="1" ht="12.75" x14ac:dyDescent="0.2">
      <c r="B52" s="72"/>
      <c r="C52" s="80" t="s">
        <v>90</v>
      </c>
      <c r="D52" s="81" t="s">
        <v>366</v>
      </c>
      <c r="E52" s="82">
        <f>VLOOKUP($C52,'2023'!$C$295:$U$572,19,FALSE)</f>
        <v>279761.56</v>
      </c>
      <c r="F52" s="83">
        <f>VLOOKUP($C52,'2023'!$C$8:$U$285,19,FALSE)</f>
        <v>229746.27000000002</v>
      </c>
      <c r="G52" s="84">
        <f t="shared" si="6"/>
        <v>0.82122172181196018</v>
      </c>
      <c r="H52" s="85">
        <f t="shared" si="7"/>
        <v>3.7208283937421054E-5</v>
      </c>
      <c r="I52" s="86">
        <f t="shared" si="8"/>
        <v>-50015.289999999979</v>
      </c>
      <c r="J52" s="87">
        <f t="shared" si="9"/>
        <v>-0.17877827818803976</v>
      </c>
      <c r="K52" s="82">
        <f>VLOOKUP($C52,'2023'!$C$295:$U$572,VLOOKUP($L$4,Master!$D$9:$G$20,4,FALSE),FALSE)</f>
        <v>93169.87000000001</v>
      </c>
      <c r="L52" s="83">
        <f>VLOOKUP($C52,'2023'!$C$8:$U$285,VLOOKUP($L$4,Master!$D$9:$G$20,4,FALSE),FALSE)</f>
        <v>89769.020000000033</v>
      </c>
      <c r="M52" s="156">
        <f t="shared" si="10"/>
        <v>0.96349839277440252</v>
      </c>
      <c r="N52" s="156">
        <f t="shared" si="11"/>
        <v>1.4538434878372693E-5</v>
      </c>
      <c r="O52" s="83">
        <f t="shared" si="12"/>
        <v>-3400.8499999999767</v>
      </c>
      <c r="P52" s="87">
        <f t="shared" si="13"/>
        <v>-3.6501607225597463E-2</v>
      </c>
      <c r="Q52" s="78"/>
    </row>
    <row r="53" spans="2:17" s="79" customFormat="1" ht="12.75" x14ac:dyDescent="0.2">
      <c r="B53" s="72"/>
      <c r="C53" s="80" t="s">
        <v>91</v>
      </c>
      <c r="D53" s="81" t="s">
        <v>367</v>
      </c>
      <c r="E53" s="82">
        <f>VLOOKUP($C53,'2023'!$C$295:$U$572,19,FALSE)</f>
        <v>3097103.7600000007</v>
      </c>
      <c r="F53" s="83">
        <f>VLOOKUP($C53,'2023'!$C$8:$U$285,19,FALSE)</f>
        <v>2703673.7399999993</v>
      </c>
      <c r="G53" s="84">
        <f t="shared" si="6"/>
        <v>0.87296840839455725</v>
      </c>
      <c r="H53" s="85">
        <f t="shared" si="7"/>
        <v>4.3787026528034194E-4</v>
      </c>
      <c r="I53" s="86">
        <f t="shared" si="8"/>
        <v>-393430.02000000142</v>
      </c>
      <c r="J53" s="87">
        <f t="shared" si="9"/>
        <v>-0.12703159160544281</v>
      </c>
      <c r="K53" s="82">
        <f>VLOOKUP($C53,'2023'!$C$295:$U$572,VLOOKUP($L$4,Master!$D$9:$G$20,4,FALSE),FALSE)</f>
        <v>1032367.9200000003</v>
      </c>
      <c r="L53" s="83">
        <f>VLOOKUP($C53,'2023'!$C$8:$U$285,VLOOKUP($L$4,Master!$D$9:$G$20,4,FALSE),FALSE)</f>
        <v>1090077.47</v>
      </c>
      <c r="M53" s="156">
        <f t="shared" si="10"/>
        <v>1.055900177525857</v>
      </c>
      <c r="N53" s="156">
        <f t="shared" si="11"/>
        <v>1.7654220030447317E-4</v>
      </c>
      <c r="O53" s="83">
        <f t="shared" si="12"/>
        <v>57709.549999999697</v>
      </c>
      <c r="P53" s="87">
        <f t="shared" si="13"/>
        <v>5.5900177525856944E-2</v>
      </c>
      <c r="Q53" s="78"/>
    </row>
    <row r="54" spans="2:17" s="79" customFormat="1" ht="25.5" x14ac:dyDescent="0.2">
      <c r="B54" s="72"/>
      <c r="C54" s="80" t="s">
        <v>92</v>
      </c>
      <c r="D54" s="81" t="s">
        <v>368</v>
      </c>
      <c r="E54" s="82">
        <f>VLOOKUP($C54,'2023'!$C$295:$U$572,19,FALSE)</f>
        <v>128532.74000000005</v>
      </c>
      <c r="F54" s="83">
        <f>VLOOKUP($C54,'2023'!$C$8:$U$285,19,FALSE)</f>
        <v>146046.97</v>
      </c>
      <c r="G54" s="84">
        <f t="shared" si="6"/>
        <v>1.1362627918769952</v>
      </c>
      <c r="H54" s="85">
        <f t="shared" si="7"/>
        <v>2.3652863343374469E-5</v>
      </c>
      <c r="I54" s="86">
        <f t="shared" si="8"/>
        <v>17514.229999999952</v>
      </c>
      <c r="J54" s="87">
        <f t="shared" si="9"/>
        <v>0.13626279187699528</v>
      </c>
      <c r="K54" s="82">
        <f>VLOOKUP($C54,'2023'!$C$295:$U$572,VLOOKUP($L$4,Master!$D$9:$G$20,4,FALSE),FALSE)</f>
        <v>36895.090000000011</v>
      </c>
      <c r="L54" s="83">
        <f>VLOOKUP($C54,'2023'!$C$8:$U$285,VLOOKUP($L$4,Master!$D$9:$G$20,4,FALSE),FALSE)</f>
        <v>97390.409999999989</v>
      </c>
      <c r="M54" s="156">
        <f t="shared" si="10"/>
        <v>2.639657743076381</v>
      </c>
      <c r="N54" s="156">
        <f t="shared" si="11"/>
        <v>1.5772748032261198E-5</v>
      </c>
      <c r="O54" s="83">
        <f t="shared" si="12"/>
        <v>60495.319999999978</v>
      </c>
      <c r="P54" s="87">
        <f t="shared" si="13"/>
        <v>1.6396577430763812</v>
      </c>
      <c r="Q54" s="78"/>
    </row>
    <row r="55" spans="2:17" s="79" customFormat="1" ht="12.75" x14ac:dyDescent="0.2">
      <c r="B55" s="72"/>
      <c r="C55" s="80" t="s">
        <v>93</v>
      </c>
      <c r="D55" s="81" t="s">
        <v>369</v>
      </c>
      <c r="E55" s="82">
        <f>VLOOKUP($C55,'2023'!$C$295:$U$572,19,FALSE)</f>
        <v>205780.65000000005</v>
      </c>
      <c r="F55" s="83">
        <f>VLOOKUP($C55,'2023'!$C$8:$U$285,19,FALSE)</f>
        <v>155356.64000000001</v>
      </c>
      <c r="G55" s="84">
        <f t="shared" si="6"/>
        <v>0.75496233489397557</v>
      </c>
      <c r="H55" s="85">
        <f t="shared" si="7"/>
        <v>2.5160599876915106E-5</v>
      </c>
      <c r="I55" s="86">
        <f t="shared" si="8"/>
        <v>-50424.010000000038</v>
      </c>
      <c r="J55" s="87">
        <f t="shared" si="9"/>
        <v>-0.24503766510602443</v>
      </c>
      <c r="K55" s="82">
        <f>VLOOKUP($C55,'2023'!$C$295:$U$572,VLOOKUP($L$4,Master!$D$9:$G$20,4,FALSE),FALSE)</f>
        <v>68593.370000000024</v>
      </c>
      <c r="L55" s="83">
        <f>VLOOKUP($C55,'2023'!$C$8:$U$285,VLOOKUP($L$4,Master!$D$9:$G$20,4,FALSE),FALSE)</f>
        <v>54627.22</v>
      </c>
      <c r="M55" s="156">
        <f t="shared" si="10"/>
        <v>0.79639212944341387</v>
      </c>
      <c r="N55" s="156">
        <f t="shared" si="11"/>
        <v>8.8470864509441903E-6</v>
      </c>
      <c r="O55" s="83">
        <f t="shared" si="12"/>
        <v>-13966.150000000023</v>
      </c>
      <c r="P55" s="87">
        <f t="shared" si="13"/>
        <v>-0.20360787055658613</v>
      </c>
      <c r="Q55" s="78"/>
    </row>
    <row r="56" spans="2:17" s="79" customFormat="1" ht="25.5" x14ac:dyDescent="0.2">
      <c r="B56" s="72"/>
      <c r="C56" s="80" t="s">
        <v>94</v>
      </c>
      <c r="D56" s="81" t="s">
        <v>370</v>
      </c>
      <c r="E56" s="82">
        <f>VLOOKUP($C56,'2023'!$C$295:$U$572,19,FALSE)</f>
        <v>197924.48999999996</v>
      </c>
      <c r="F56" s="83">
        <f>VLOOKUP($C56,'2023'!$C$8:$U$285,19,FALSE)</f>
        <v>165215.12000000002</v>
      </c>
      <c r="G56" s="84">
        <f t="shared" si="6"/>
        <v>0.83473813675104103</v>
      </c>
      <c r="H56" s="85">
        <f t="shared" si="7"/>
        <v>2.6757218281346165E-5</v>
      </c>
      <c r="I56" s="86">
        <f t="shared" si="8"/>
        <v>-32709.369999999937</v>
      </c>
      <c r="J56" s="87">
        <f t="shared" si="9"/>
        <v>-0.16526186324895895</v>
      </c>
      <c r="K56" s="82">
        <f>VLOOKUP($C56,'2023'!$C$295:$U$572,VLOOKUP($L$4,Master!$D$9:$G$20,4,FALSE),FALSE)</f>
        <v>65974.829999999987</v>
      </c>
      <c r="L56" s="83">
        <f>VLOOKUP($C56,'2023'!$C$8:$U$285,VLOOKUP($L$4,Master!$D$9:$G$20,4,FALSE),FALSE)</f>
        <v>53600.87000000001</v>
      </c>
      <c r="M56" s="156">
        <f t="shared" si="10"/>
        <v>0.81244423062552829</v>
      </c>
      <c r="N56" s="156">
        <f t="shared" si="11"/>
        <v>8.6808651572571515E-6</v>
      </c>
      <c r="O56" s="83">
        <f t="shared" si="12"/>
        <v>-12373.959999999977</v>
      </c>
      <c r="P56" s="87">
        <f t="shared" si="13"/>
        <v>-0.18755576937447174</v>
      </c>
      <c r="Q56" s="78"/>
    </row>
    <row r="57" spans="2:17" s="79" customFormat="1" ht="12.75" x14ac:dyDescent="0.2">
      <c r="B57" s="72"/>
      <c r="C57" s="80" t="s">
        <v>95</v>
      </c>
      <c r="D57" s="81" t="s">
        <v>371</v>
      </c>
      <c r="E57" s="82">
        <f>VLOOKUP($C57,'2023'!$C$295:$U$572,19,FALSE)</f>
        <v>388217.80000000005</v>
      </c>
      <c r="F57" s="83">
        <f>VLOOKUP($C57,'2023'!$C$8:$U$285,19,FALSE)</f>
        <v>210805.22999999998</v>
      </c>
      <c r="G57" s="84">
        <f t="shared" si="6"/>
        <v>0.54300763643501138</v>
      </c>
      <c r="H57" s="85">
        <f t="shared" si="7"/>
        <v>3.4140710329414051E-5</v>
      </c>
      <c r="I57" s="86">
        <f t="shared" si="8"/>
        <v>-177412.57000000007</v>
      </c>
      <c r="J57" s="87">
        <f t="shared" si="9"/>
        <v>-0.45699236356498862</v>
      </c>
      <c r="K57" s="82">
        <f>VLOOKUP($C57,'2023'!$C$295:$U$572,VLOOKUP($L$4,Master!$D$9:$G$20,4,FALSE),FALSE)</f>
        <v>176211.96000000002</v>
      </c>
      <c r="L57" s="83">
        <f>VLOOKUP($C57,'2023'!$C$8:$U$285,VLOOKUP($L$4,Master!$D$9:$G$20,4,FALSE),FALSE)</f>
        <v>83810.91</v>
      </c>
      <c r="M57" s="156">
        <f t="shared" si="10"/>
        <v>0.47562554777780119</v>
      </c>
      <c r="N57" s="156">
        <f t="shared" si="11"/>
        <v>1.3573496258866972E-5</v>
      </c>
      <c r="O57" s="83">
        <f t="shared" si="12"/>
        <v>-92401.050000000017</v>
      </c>
      <c r="P57" s="87">
        <f t="shared" si="13"/>
        <v>-0.52437445222219881</v>
      </c>
      <c r="Q57" s="78"/>
    </row>
    <row r="58" spans="2:17" s="79" customFormat="1" ht="12.75" x14ac:dyDescent="0.2">
      <c r="B58" s="72"/>
      <c r="C58" s="80" t="s">
        <v>96</v>
      </c>
      <c r="D58" s="81" t="s">
        <v>372</v>
      </c>
      <c r="E58" s="82">
        <f>VLOOKUP($C58,'2023'!$C$295:$U$572,19,FALSE)</f>
        <v>430554.19000000006</v>
      </c>
      <c r="F58" s="83">
        <f>VLOOKUP($C58,'2023'!$C$8:$U$285,19,FALSE)</f>
        <v>277895.02999999991</v>
      </c>
      <c r="G58" s="84">
        <f t="shared" si="6"/>
        <v>0.64543566513659956</v>
      </c>
      <c r="H58" s="85">
        <f t="shared" si="7"/>
        <v>4.5006159103423689E-5</v>
      </c>
      <c r="I58" s="86">
        <f t="shared" si="8"/>
        <v>-152659.16000000015</v>
      </c>
      <c r="J58" s="87">
        <f t="shared" si="9"/>
        <v>-0.35456433486340044</v>
      </c>
      <c r="K58" s="82">
        <f>VLOOKUP($C58,'2023'!$C$295:$U$572,VLOOKUP($L$4,Master!$D$9:$G$20,4,FALSE),FALSE)</f>
        <v>136844.73000000001</v>
      </c>
      <c r="L58" s="83">
        <f>VLOOKUP($C58,'2023'!$C$8:$U$285,VLOOKUP($L$4,Master!$D$9:$G$20,4,FALSE),FALSE)</f>
        <v>98082.939999999973</v>
      </c>
      <c r="M58" s="156">
        <f t="shared" si="10"/>
        <v>0.7167461984104172</v>
      </c>
      <c r="N58" s="156">
        <f t="shared" si="11"/>
        <v>1.5884905904835937E-5</v>
      </c>
      <c r="O58" s="83">
        <f t="shared" si="12"/>
        <v>-38761.790000000037</v>
      </c>
      <c r="P58" s="87">
        <f t="shared" si="13"/>
        <v>-0.28325380158958285</v>
      </c>
      <c r="Q58" s="78"/>
    </row>
    <row r="59" spans="2:17" s="79" customFormat="1" ht="12.75" x14ac:dyDescent="0.2">
      <c r="B59" s="72"/>
      <c r="C59" s="80" t="s">
        <v>97</v>
      </c>
      <c r="D59" s="81" t="s">
        <v>373</v>
      </c>
      <c r="E59" s="82">
        <f>VLOOKUP($C59,'2023'!$C$295:$U$572,19,FALSE)</f>
        <v>153381.14000000001</v>
      </c>
      <c r="F59" s="83">
        <f>VLOOKUP($C59,'2023'!$C$8:$U$285,19,FALSE)</f>
        <v>98316.219999999987</v>
      </c>
      <c r="G59" s="84">
        <f t="shared" si="6"/>
        <v>0.6409928886954418</v>
      </c>
      <c r="H59" s="85">
        <f t="shared" si="7"/>
        <v>1.5922686489813103E-5</v>
      </c>
      <c r="I59" s="86">
        <f t="shared" si="8"/>
        <v>-55064.920000000027</v>
      </c>
      <c r="J59" s="87">
        <f t="shared" si="9"/>
        <v>-0.3590071113045582</v>
      </c>
      <c r="K59" s="82">
        <f>VLOOKUP($C59,'2023'!$C$295:$U$572,VLOOKUP($L$4,Master!$D$9:$G$20,4,FALSE),FALSE)</f>
        <v>51100.380000000005</v>
      </c>
      <c r="L59" s="83">
        <f>VLOOKUP($C59,'2023'!$C$8:$U$285,VLOOKUP($L$4,Master!$D$9:$G$20,4,FALSE),FALSE)</f>
        <v>37585.87999999999</v>
      </c>
      <c r="M59" s="156">
        <f t="shared" si="10"/>
        <v>0.73553034243580939</v>
      </c>
      <c r="N59" s="156">
        <f t="shared" si="11"/>
        <v>6.0871764972629789E-6</v>
      </c>
      <c r="O59" s="83">
        <f t="shared" si="12"/>
        <v>-13514.500000000015</v>
      </c>
      <c r="P59" s="87">
        <f t="shared" si="13"/>
        <v>-0.26446965756419061</v>
      </c>
      <c r="Q59" s="78"/>
    </row>
    <row r="60" spans="2:17" s="79" customFormat="1" ht="12.75" x14ac:dyDescent="0.2">
      <c r="B60" s="72"/>
      <c r="C60" s="80" t="s">
        <v>98</v>
      </c>
      <c r="D60" s="81" t="s">
        <v>374</v>
      </c>
      <c r="E60" s="82">
        <f>VLOOKUP($C60,'2023'!$C$295:$U$572,19,FALSE)</f>
        <v>139095.27000000005</v>
      </c>
      <c r="F60" s="83">
        <f>VLOOKUP($C60,'2023'!$C$8:$U$285,19,FALSE)</f>
        <v>90584.16</v>
      </c>
      <c r="G60" s="84">
        <f t="shared" si="6"/>
        <v>0.65123824843217148</v>
      </c>
      <c r="H60" s="85">
        <f t="shared" si="7"/>
        <v>1.4670449907686329E-5</v>
      </c>
      <c r="I60" s="86">
        <f t="shared" si="8"/>
        <v>-48511.110000000044</v>
      </c>
      <c r="J60" s="87">
        <f t="shared" si="9"/>
        <v>-0.34876175156782852</v>
      </c>
      <c r="K60" s="82">
        <f>VLOOKUP($C60,'2023'!$C$295:$U$572,VLOOKUP($L$4,Master!$D$9:$G$20,4,FALSE),FALSE)</f>
        <v>47860.580000000016</v>
      </c>
      <c r="L60" s="83">
        <f>VLOOKUP($C60,'2023'!$C$8:$U$285,VLOOKUP($L$4,Master!$D$9:$G$20,4,FALSE),FALSE)</f>
        <v>42325.11</v>
      </c>
      <c r="M60" s="156">
        <f t="shared" si="10"/>
        <v>0.88434176936426567</v>
      </c>
      <c r="N60" s="156">
        <f t="shared" si="11"/>
        <v>6.854712855893499E-6</v>
      </c>
      <c r="O60" s="83">
        <f t="shared" si="12"/>
        <v>-5535.4700000000157</v>
      </c>
      <c r="P60" s="87">
        <f t="shared" si="13"/>
        <v>-0.11565823063573433</v>
      </c>
      <c r="Q60" s="78"/>
    </row>
    <row r="61" spans="2:17" s="79" customFormat="1" ht="25.5" x14ac:dyDescent="0.2">
      <c r="B61" s="72"/>
      <c r="C61" s="80" t="s">
        <v>99</v>
      </c>
      <c r="D61" s="81" t="s">
        <v>375</v>
      </c>
      <c r="E61" s="82">
        <f>VLOOKUP($C61,'2023'!$C$295:$U$572,19,FALSE)</f>
        <v>105521.49</v>
      </c>
      <c r="F61" s="83">
        <f>VLOOKUP($C61,'2023'!$C$8:$U$285,19,FALSE)</f>
        <v>77066.389999999985</v>
      </c>
      <c r="G61" s="84">
        <f t="shared" si="6"/>
        <v>0.73033834150749743</v>
      </c>
      <c r="H61" s="85">
        <f t="shared" si="7"/>
        <v>1.2481195543031125E-5</v>
      </c>
      <c r="I61" s="86">
        <f t="shared" si="8"/>
        <v>-28455.10000000002</v>
      </c>
      <c r="J61" s="87">
        <f t="shared" si="9"/>
        <v>-0.26966165849250251</v>
      </c>
      <c r="K61" s="82">
        <f>VLOOKUP($C61,'2023'!$C$295:$U$572,VLOOKUP($L$4,Master!$D$9:$G$20,4,FALSE),FALSE)</f>
        <v>36012.81</v>
      </c>
      <c r="L61" s="83">
        <f>VLOOKUP($C61,'2023'!$C$8:$U$285,VLOOKUP($L$4,Master!$D$9:$G$20,4,FALSE),FALSE)</f>
        <v>32262.979999999996</v>
      </c>
      <c r="M61" s="156">
        <f t="shared" si="10"/>
        <v>0.8958751066634344</v>
      </c>
      <c r="N61" s="156">
        <f t="shared" si="11"/>
        <v>5.2251125578984867E-6</v>
      </c>
      <c r="O61" s="83">
        <f t="shared" si="12"/>
        <v>-3749.8300000000017</v>
      </c>
      <c r="P61" s="87">
        <f t="shared" si="13"/>
        <v>-0.10412489333656558</v>
      </c>
      <c r="Q61" s="78"/>
    </row>
    <row r="62" spans="2:17" s="79" customFormat="1" ht="12.75" x14ac:dyDescent="0.2">
      <c r="B62" s="72"/>
      <c r="C62" s="80" t="s">
        <v>100</v>
      </c>
      <c r="D62" s="81" t="s">
        <v>376</v>
      </c>
      <c r="E62" s="82">
        <f>VLOOKUP($C62,'2023'!$C$295:$U$572,19,FALSE)</f>
        <v>74087.790000000008</v>
      </c>
      <c r="F62" s="83">
        <f>VLOOKUP($C62,'2023'!$C$8:$U$285,19,FALSE)</f>
        <v>71370.720000000001</v>
      </c>
      <c r="G62" s="84">
        <f t="shared" si="6"/>
        <v>0.96332634567720254</v>
      </c>
      <c r="H62" s="85">
        <f t="shared" si="7"/>
        <v>1.155876008162472E-5</v>
      </c>
      <c r="I62" s="86">
        <f t="shared" si="8"/>
        <v>-2717.070000000007</v>
      </c>
      <c r="J62" s="87">
        <f t="shared" si="9"/>
        <v>-3.6673654322797407E-2</v>
      </c>
      <c r="K62" s="82">
        <f>VLOOKUP($C62,'2023'!$C$295:$U$572,VLOOKUP($L$4,Master!$D$9:$G$20,4,FALSE),FALSE)</f>
        <v>14665.93</v>
      </c>
      <c r="L62" s="83">
        <f>VLOOKUP($C62,'2023'!$C$8:$U$285,VLOOKUP($L$4,Master!$D$9:$G$20,4,FALSE),FALSE)</f>
        <v>14537.249999999998</v>
      </c>
      <c r="M62" s="156">
        <f t="shared" si="10"/>
        <v>0.99122592293840195</v>
      </c>
      <c r="N62" s="156">
        <f t="shared" si="11"/>
        <v>2.3543630356622287E-6</v>
      </c>
      <c r="O62" s="83">
        <f t="shared" si="12"/>
        <v>-128.68000000000211</v>
      </c>
      <c r="P62" s="87">
        <f t="shared" si="13"/>
        <v>-8.7740770615980096E-3</v>
      </c>
      <c r="Q62" s="78"/>
    </row>
    <row r="63" spans="2:17" s="79" customFormat="1" ht="25.5" x14ac:dyDescent="0.2">
      <c r="B63" s="72"/>
      <c r="C63" s="80" t="s">
        <v>101</v>
      </c>
      <c r="D63" s="81" t="s">
        <v>377</v>
      </c>
      <c r="E63" s="82">
        <f>VLOOKUP($C63,'2023'!$C$295:$U$572,19,FALSE)</f>
        <v>175721.44</v>
      </c>
      <c r="F63" s="83">
        <f>VLOOKUP($C63,'2023'!$C$8:$U$285,19,FALSE)</f>
        <v>0</v>
      </c>
      <c r="G63" s="84">
        <f t="shared" si="6"/>
        <v>0</v>
      </c>
      <c r="H63" s="85">
        <f t="shared" si="7"/>
        <v>0</v>
      </c>
      <c r="I63" s="86">
        <f t="shared" si="8"/>
        <v>-175721.44</v>
      </c>
      <c r="J63" s="87">
        <f t="shared" si="9"/>
        <v>-1</v>
      </c>
      <c r="K63" s="82">
        <f>VLOOKUP($C63,'2023'!$C$295:$U$572,VLOOKUP($L$4,Master!$D$9:$G$20,4,FALSE),FALSE)</f>
        <v>58573.8</v>
      </c>
      <c r="L63" s="83">
        <f>VLOOKUP($C63,'2023'!$C$8:$U$285,VLOOKUP($L$4,Master!$D$9:$G$20,4,FALSE),FALSE)</f>
        <v>0</v>
      </c>
      <c r="M63" s="156">
        <f t="shared" si="10"/>
        <v>0</v>
      </c>
      <c r="N63" s="156">
        <f t="shared" si="11"/>
        <v>0</v>
      </c>
      <c r="O63" s="83">
        <f t="shared" si="12"/>
        <v>-58573.8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102</v>
      </c>
      <c r="D64" s="81" t="s">
        <v>378</v>
      </c>
      <c r="E64" s="82">
        <f>VLOOKUP($C64,'2023'!$C$295:$U$572,19,FALSE)</f>
        <v>571431</v>
      </c>
      <c r="F64" s="83">
        <f>VLOOKUP($C64,'2023'!$C$8:$U$285,19,FALSE)</f>
        <v>343450.80000000005</v>
      </c>
      <c r="G64" s="84">
        <f t="shared" si="6"/>
        <v>0.60103634559553132</v>
      </c>
      <c r="H64" s="85">
        <f t="shared" si="7"/>
        <v>5.5623165873093004E-5</v>
      </c>
      <c r="I64" s="86">
        <f t="shared" si="8"/>
        <v>-227980.19999999995</v>
      </c>
      <c r="J64" s="87">
        <f t="shared" si="9"/>
        <v>-0.39896365440446868</v>
      </c>
      <c r="K64" s="82">
        <f>VLOOKUP($C64,'2023'!$C$295:$U$572,VLOOKUP($L$4,Master!$D$9:$G$20,4,FALSE),FALSE)</f>
        <v>190477</v>
      </c>
      <c r="L64" s="83">
        <f>VLOOKUP($C64,'2023'!$C$8:$U$285,VLOOKUP($L$4,Master!$D$9:$G$20,4,FALSE),FALSE)</f>
        <v>343450.80000000005</v>
      </c>
      <c r="M64" s="156">
        <f t="shared" si="10"/>
        <v>1.8031090367865938</v>
      </c>
      <c r="N64" s="156">
        <f t="shared" si="11"/>
        <v>5.5623165873093004E-5</v>
      </c>
      <c r="O64" s="83">
        <f t="shared" si="12"/>
        <v>152973.80000000005</v>
      </c>
      <c r="P64" s="87">
        <f t="shared" si="13"/>
        <v>0.80310903678659395</v>
      </c>
      <c r="Q64" s="78"/>
    </row>
    <row r="65" spans="2:17" s="79" customFormat="1" ht="12.75" x14ac:dyDescent="0.2">
      <c r="B65" s="72"/>
      <c r="C65" s="80" t="s">
        <v>103</v>
      </c>
      <c r="D65" s="81" t="s">
        <v>379</v>
      </c>
      <c r="E65" s="82">
        <f>VLOOKUP($C65,'2023'!$C$295:$U$572,19,FALSE)</f>
        <v>342612.16000000003</v>
      </c>
      <c r="F65" s="83">
        <f>VLOOKUP($C65,'2023'!$C$8:$U$285,19,FALSE)</f>
        <v>293555.29000000004</v>
      </c>
      <c r="G65" s="84">
        <f t="shared" si="6"/>
        <v>0.85681515215338533</v>
      </c>
      <c r="H65" s="85">
        <f t="shared" si="7"/>
        <v>4.7542397888122311E-5</v>
      </c>
      <c r="I65" s="86">
        <f t="shared" si="8"/>
        <v>-49056.869999999995</v>
      </c>
      <c r="J65" s="87">
        <f t="shared" si="9"/>
        <v>-0.14318484784661464</v>
      </c>
      <c r="K65" s="82">
        <f>VLOOKUP($C65,'2023'!$C$295:$U$572,VLOOKUP($L$4,Master!$D$9:$G$20,4,FALSE),FALSE)</f>
        <v>126317.50000000001</v>
      </c>
      <c r="L65" s="83">
        <f>VLOOKUP($C65,'2023'!$C$8:$U$285,VLOOKUP($L$4,Master!$D$9:$G$20,4,FALSE),FALSE)</f>
        <v>123552.23000000001</v>
      </c>
      <c r="M65" s="156">
        <f t="shared" si="10"/>
        <v>0.97810857561303854</v>
      </c>
      <c r="N65" s="156">
        <f t="shared" si="11"/>
        <v>2.0009754478022871E-5</v>
      </c>
      <c r="O65" s="83">
        <f t="shared" si="12"/>
        <v>-2765.2700000000041</v>
      </c>
      <c r="P65" s="87">
        <f t="shared" si="13"/>
        <v>-2.1891424386961456E-2</v>
      </c>
      <c r="Q65" s="78"/>
    </row>
    <row r="66" spans="2:17" s="79" customFormat="1" ht="12.75" x14ac:dyDescent="0.2">
      <c r="B66" s="72"/>
      <c r="C66" s="80" t="s">
        <v>104</v>
      </c>
      <c r="D66" s="81" t="s">
        <v>380</v>
      </c>
      <c r="E66" s="82">
        <f>VLOOKUP($C66,'2023'!$C$295:$U$572,19,FALSE)</f>
        <v>0</v>
      </c>
      <c r="F66" s="83">
        <f>VLOOKUP($C66,'2023'!$C$8:$U$285,19,FALSE)</f>
        <v>0</v>
      </c>
      <c r="G66" s="84">
        <f t="shared" si="6"/>
        <v>0</v>
      </c>
      <c r="H66" s="85">
        <f t="shared" si="7"/>
        <v>0</v>
      </c>
      <c r="I66" s="86">
        <f t="shared" si="8"/>
        <v>0</v>
      </c>
      <c r="J66" s="87">
        <f t="shared" si="9"/>
        <v>0</v>
      </c>
      <c r="K66" s="82">
        <f>VLOOKUP($C66,'2023'!$C$295:$U$572,VLOOKUP($L$4,Master!$D$9:$G$20,4,FALSE),FALSE)</f>
        <v>0</v>
      </c>
      <c r="L66" s="83">
        <f>VLOOKUP($C66,'2023'!$C$8:$U$285,VLOOKUP($L$4,Master!$D$9:$G$20,4,FALSE),FALSE)</f>
        <v>0</v>
      </c>
      <c r="M66" s="156">
        <f t="shared" si="10"/>
        <v>0</v>
      </c>
      <c r="N66" s="156">
        <f t="shared" si="11"/>
        <v>0</v>
      </c>
      <c r="O66" s="83">
        <f t="shared" si="12"/>
        <v>0</v>
      </c>
      <c r="P66" s="87">
        <f t="shared" si="13"/>
        <v>0</v>
      </c>
      <c r="Q66" s="78"/>
    </row>
    <row r="67" spans="2:17" s="79" customFormat="1" ht="12.75" x14ac:dyDescent="0.2">
      <c r="B67" s="72"/>
      <c r="C67" s="80" t="s">
        <v>105</v>
      </c>
      <c r="D67" s="81" t="s">
        <v>381</v>
      </c>
      <c r="E67" s="82">
        <f>VLOOKUP($C67,'2023'!$C$295:$U$572,19,FALSE)</f>
        <v>705904.01</v>
      </c>
      <c r="F67" s="83">
        <f>VLOOKUP($C67,'2023'!$C$8:$U$285,19,FALSE)</f>
        <v>60632.979999999996</v>
      </c>
      <c r="G67" s="84">
        <f t="shared" si="6"/>
        <v>8.589408636451859E-2</v>
      </c>
      <c r="H67" s="85">
        <f t="shared" si="7"/>
        <v>9.8197421695332481E-6</v>
      </c>
      <c r="I67" s="86">
        <f t="shared" si="8"/>
        <v>-645271.03</v>
      </c>
      <c r="J67" s="87">
        <f t="shared" si="9"/>
        <v>-0.91410591363548144</v>
      </c>
      <c r="K67" s="82">
        <f>VLOOKUP($C67,'2023'!$C$295:$U$572,VLOOKUP($L$4,Master!$D$9:$G$20,4,FALSE),FALSE)</f>
        <v>605767.67000000004</v>
      </c>
      <c r="L67" s="83">
        <f>VLOOKUP($C67,'2023'!$C$8:$U$285,VLOOKUP($L$4,Master!$D$9:$G$20,4,FALSE),FALSE)</f>
        <v>23693.449999999997</v>
      </c>
      <c r="M67" s="156">
        <f t="shared" si="10"/>
        <v>3.9113097600603206E-2</v>
      </c>
      <c r="N67" s="156">
        <f t="shared" si="11"/>
        <v>3.8372445178635051E-6</v>
      </c>
      <c r="O67" s="83">
        <f t="shared" si="12"/>
        <v>-582074.22000000009</v>
      </c>
      <c r="P67" s="87">
        <f t="shared" si="13"/>
        <v>-0.96088690239939689</v>
      </c>
      <c r="Q67" s="78"/>
    </row>
    <row r="68" spans="2:17" s="79" customFormat="1" ht="12.75" x14ac:dyDescent="0.2">
      <c r="B68" s="72"/>
      <c r="C68" s="80" t="s">
        <v>106</v>
      </c>
      <c r="D68" s="81" t="s">
        <v>382</v>
      </c>
      <c r="E68" s="82">
        <f>VLOOKUP($C68,'2023'!$C$295:$U$572,19,FALSE)</f>
        <v>216598.84000000003</v>
      </c>
      <c r="F68" s="83">
        <f>VLOOKUP($C68,'2023'!$C$8:$U$285,19,FALSE)</f>
        <v>175397.64999999997</v>
      </c>
      <c r="G68" s="84">
        <f t="shared" si="6"/>
        <v>0.80978111424788768</v>
      </c>
      <c r="H68" s="85">
        <f t="shared" si="7"/>
        <v>2.8406317818158254E-5</v>
      </c>
      <c r="I68" s="86">
        <f t="shared" si="8"/>
        <v>-41201.190000000061</v>
      </c>
      <c r="J68" s="87">
        <f t="shared" si="9"/>
        <v>-0.19021888575211232</v>
      </c>
      <c r="K68" s="82">
        <f>VLOOKUP($C68,'2023'!$C$295:$U$572,VLOOKUP($L$4,Master!$D$9:$G$20,4,FALSE),FALSE)</f>
        <v>79700.590000000026</v>
      </c>
      <c r="L68" s="83">
        <f>VLOOKUP($C68,'2023'!$C$8:$U$285,VLOOKUP($L$4,Master!$D$9:$G$20,4,FALSE),FALSE)</f>
        <v>66795.789999999994</v>
      </c>
      <c r="M68" s="156">
        <f t="shared" si="10"/>
        <v>0.83808400916480008</v>
      </c>
      <c r="N68" s="156">
        <f t="shared" si="11"/>
        <v>1.0817832734104232E-5</v>
      </c>
      <c r="O68" s="83">
        <f t="shared" si="12"/>
        <v>-12904.800000000032</v>
      </c>
      <c r="P68" s="87">
        <f t="shared" si="13"/>
        <v>-0.16191599083519995</v>
      </c>
      <c r="Q68" s="78"/>
    </row>
    <row r="69" spans="2:17" s="79" customFormat="1" ht="12.75" x14ac:dyDescent="0.2">
      <c r="B69" s="72"/>
      <c r="C69" s="80" t="s">
        <v>107</v>
      </c>
      <c r="D69" s="81" t="s">
        <v>383</v>
      </c>
      <c r="E69" s="82">
        <f>VLOOKUP($C69,'2023'!$C$295:$U$572,19,FALSE)</f>
        <v>26619.090000000004</v>
      </c>
      <c r="F69" s="83">
        <f>VLOOKUP($C69,'2023'!$C$8:$U$285,19,FALSE)</f>
        <v>263759.3</v>
      </c>
      <c r="G69" s="84">
        <f t="shared" si="6"/>
        <v>9.9086520237919462</v>
      </c>
      <c r="H69" s="85">
        <f t="shared" si="7"/>
        <v>4.2716823761863114E-5</v>
      </c>
      <c r="I69" s="86">
        <f t="shared" si="8"/>
        <v>237140.21</v>
      </c>
      <c r="J69" s="87">
        <f t="shared" si="9"/>
        <v>8.9086520237919462</v>
      </c>
      <c r="K69" s="82">
        <f>VLOOKUP($C69,'2023'!$C$295:$U$572,VLOOKUP($L$4,Master!$D$9:$G$20,4,FALSE),FALSE)</f>
        <v>8873.0300000000007</v>
      </c>
      <c r="L69" s="83">
        <f>VLOOKUP($C69,'2023'!$C$8:$U$285,VLOOKUP($L$4,Master!$D$9:$G$20,4,FALSE),FALSE)</f>
        <v>0</v>
      </c>
      <c r="M69" s="156">
        <f t="shared" si="10"/>
        <v>0</v>
      </c>
      <c r="N69" s="156">
        <f t="shared" si="11"/>
        <v>0</v>
      </c>
      <c r="O69" s="83">
        <f t="shared" si="12"/>
        <v>-8873.0300000000007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108</v>
      </c>
      <c r="D70" s="81" t="s">
        <v>384</v>
      </c>
      <c r="E70" s="82">
        <f>VLOOKUP($C70,'2023'!$C$295:$U$572,19,FALSE)</f>
        <v>1711710.6400000004</v>
      </c>
      <c r="F70" s="83">
        <f>VLOOKUP($C70,'2023'!$C$8:$U$285,19,FALSE)</f>
        <v>954930.08000000019</v>
      </c>
      <c r="G70" s="84">
        <f t="shared" si="6"/>
        <v>0.55788055392352998</v>
      </c>
      <c r="H70" s="85">
        <f t="shared" si="7"/>
        <v>1.5465456547792572E-4</v>
      </c>
      <c r="I70" s="86">
        <f t="shared" si="8"/>
        <v>-756780.56000000017</v>
      </c>
      <c r="J70" s="87">
        <f t="shared" si="9"/>
        <v>-0.44211944607647002</v>
      </c>
      <c r="K70" s="82">
        <f>VLOOKUP($C70,'2023'!$C$295:$U$572,VLOOKUP($L$4,Master!$D$9:$G$20,4,FALSE),FALSE)</f>
        <v>566236.88000000012</v>
      </c>
      <c r="L70" s="83">
        <f>VLOOKUP($C70,'2023'!$C$8:$U$285,VLOOKUP($L$4,Master!$D$9:$G$20,4,FALSE),FALSE)</f>
        <v>327037.35000000009</v>
      </c>
      <c r="M70" s="156">
        <f t="shared" si="10"/>
        <v>0.57756278609051392</v>
      </c>
      <c r="N70" s="156">
        <f t="shared" si="11"/>
        <v>5.2964945097658164E-5</v>
      </c>
      <c r="O70" s="83">
        <f t="shared" si="12"/>
        <v>-239199.53000000003</v>
      </c>
      <c r="P70" s="87">
        <f t="shared" si="13"/>
        <v>-0.42243721390948602</v>
      </c>
      <c r="Q70" s="78"/>
    </row>
    <row r="71" spans="2:17" s="79" customFormat="1" ht="12.75" x14ac:dyDescent="0.2">
      <c r="B71" s="72"/>
      <c r="C71" s="80" t="s">
        <v>109</v>
      </c>
      <c r="D71" s="81" t="s">
        <v>385</v>
      </c>
      <c r="E71" s="82">
        <f>VLOOKUP($C71,'2023'!$C$295:$U$572,19,FALSE)</f>
        <v>110162.10000000002</v>
      </c>
      <c r="F71" s="83">
        <f>VLOOKUP($C71,'2023'!$C$8:$U$285,19,FALSE)</f>
        <v>96403.07</v>
      </c>
      <c r="G71" s="84">
        <f t="shared" si="6"/>
        <v>0.87510196337941981</v>
      </c>
      <c r="H71" s="85">
        <f t="shared" si="7"/>
        <v>1.5612844556732423E-5</v>
      </c>
      <c r="I71" s="86">
        <f t="shared" si="8"/>
        <v>-13759.030000000013</v>
      </c>
      <c r="J71" s="87">
        <f t="shared" si="9"/>
        <v>-0.12489803662058013</v>
      </c>
      <c r="K71" s="82">
        <f>VLOOKUP($C71,'2023'!$C$295:$U$572,VLOOKUP($L$4,Master!$D$9:$G$20,4,FALSE),FALSE)</f>
        <v>33823.770000000004</v>
      </c>
      <c r="L71" s="83">
        <f>VLOOKUP($C71,'2023'!$C$8:$U$285,VLOOKUP($L$4,Master!$D$9:$G$20,4,FALSE),FALSE)</f>
        <v>42510.210000000006</v>
      </c>
      <c r="M71" s="156">
        <f t="shared" si="10"/>
        <v>1.2568146602226777</v>
      </c>
      <c r="N71" s="156">
        <f t="shared" si="11"/>
        <v>6.8846905062676137E-6</v>
      </c>
      <c r="O71" s="83">
        <f t="shared" si="12"/>
        <v>8686.4400000000023</v>
      </c>
      <c r="P71" s="87">
        <f t="shared" si="13"/>
        <v>0.25681466022267774</v>
      </c>
      <c r="Q71" s="78"/>
    </row>
    <row r="72" spans="2:17" s="79" customFormat="1" ht="12.75" x14ac:dyDescent="0.2">
      <c r="B72" s="72"/>
      <c r="C72" s="80" t="s">
        <v>110</v>
      </c>
      <c r="D72" s="81" t="s">
        <v>386</v>
      </c>
      <c r="E72" s="82">
        <f>VLOOKUP($C72,'2023'!$C$295:$U$572,19,FALSE)</f>
        <v>2543540.2799999993</v>
      </c>
      <c r="F72" s="83">
        <f>VLOOKUP($C72,'2023'!$C$8:$U$285,19,FALSE)</f>
        <v>2110100.9800000004</v>
      </c>
      <c r="G72" s="84">
        <f t="shared" si="6"/>
        <v>0.82959212267713767</v>
      </c>
      <c r="H72" s="85">
        <f t="shared" si="7"/>
        <v>3.4173889482719537E-4</v>
      </c>
      <c r="I72" s="86">
        <f t="shared" si="8"/>
        <v>-433439.29999999888</v>
      </c>
      <c r="J72" s="87">
        <f t="shared" si="9"/>
        <v>-0.17040787732286236</v>
      </c>
      <c r="K72" s="82">
        <f>VLOOKUP($C72,'2023'!$C$295:$U$572,VLOOKUP($L$4,Master!$D$9:$G$20,4,FALSE),FALSE)</f>
        <v>847846.75999999978</v>
      </c>
      <c r="L72" s="83">
        <f>VLOOKUP($C72,'2023'!$C$8:$U$285,VLOOKUP($L$4,Master!$D$9:$G$20,4,FALSE),FALSE)</f>
        <v>892223.08000000031</v>
      </c>
      <c r="M72" s="156">
        <f t="shared" si="10"/>
        <v>1.0523400242751419</v>
      </c>
      <c r="N72" s="156">
        <f t="shared" si="11"/>
        <v>1.4449892786577272E-4</v>
      </c>
      <c r="O72" s="83">
        <f t="shared" si="12"/>
        <v>44376.320000000531</v>
      </c>
      <c r="P72" s="87">
        <f t="shared" si="13"/>
        <v>5.2340024275142061E-2</v>
      </c>
      <c r="Q72" s="78"/>
    </row>
    <row r="73" spans="2:17" s="79" customFormat="1" ht="25.5" x14ac:dyDescent="0.2">
      <c r="B73" s="72"/>
      <c r="C73" s="80" t="s">
        <v>111</v>
      </c>
      <c r="D73" s="81" t="s">
        <v>387</v>
      </c>
      <c r="E73" s="82">
        <f>VLOOKUP($C73,'2023'!$C$295:$U$572,19,FALSE)</f>
        <v>114641.70000000001</v>
      </c>
      <c r="F73" s="83">
        <f>VLOOKUP($C73,'2023'!$C$8:$U$285,19,FALSE)</f>
        <v>101649.81</v>
      </c>
      <c r="G73" s="84">
        <f t="shared" si="6"/>
        <v>0.88667395895210899</v>
      </c>
      <c r="H73" s="85">
        <f t="shared" si="7"/>
        <v>1.6462574093868428E-5</v>
      </c>
      <c r="I73" s="86">
        <f t="shared" si="8"/>
        <v>-12991.890000000014</v>
      </c>
      <c r="J73" s="87">
        <f t="shared" si="9"/>
        <v>-0.11332604104789105</v>
      </c>
      <c r="K73" s="82">
        <f>VLOOKUP($C73,'2023'!$C$295:$U$572,VLOOKUP($L$4,Master!$D$9:$G$20,4,FALSE),FALSE)</f>
        <v>38213.9</v>
      </c>
      <c r="L73" s="83">
        <f>VLOOKUP($C73,'2023'!$C$8:$U$285,VLOOKUP($L$4,Master!$D$9:$G$20,4,FALSE),FALSE)</f>
        <v>38153.240000000005</v>
      </c>
      <c r="M73" s="156">
        <f t="shared" si="10"/>
        <v>0.99841261949186044</v>
      </c>
      <c r="N73" s="156">
        <f t="shared" si="11"/>
        <v>6.1790626113432455E-6</v>
      </c>
      <c r="O73" s="83">
        <f t="shared" si="12"/>
        <v>-60.659999999996217</v>
      </c>
      <c r="P73" s="87">
        <f t="shared" si="13"/>
        <v>-1.5873805081396092E-3</v>
      </c>
      <c r="Q73" s="78"/>
    </row>
    <row r="74" spans="2:17" s="79" customFormat="1" ht="12.75" x14ac:dyDescent="0.2">
      <c r="B74" s="72"/>
      <c r="C74" s="80" t="s">
        <v>112</v>
      </c>
      <c r="D74" s="81" t="s">
        <v>388</v>
      </c>
      <c r="E74" s="82">
        <f>VLOOKUP($C74,'2023'!$C$295:$U$572,19,FALSE)</f>
        <v>4753513.17</v>
      </c>
      <c r="F74" s="83">
        <f>VLOOKUP($C74,'2023'!$C$8:$U$285,19,FALSE)</f>
        <v>2783989.1</v>
      </c>
      <c r="G74" s="84">
        <f t="shared" ref="G74:G137" si="14">IFERROR(F74/E74,0)</f>
        <v>0.58566979840722733</v>
      </c>
      <c r="H74" s="85">
        <f t="shared" ref="H74:H137" si="15">F74/$D$4</f>
        <v>4.5087764389596088E-4</v>
      </c>
      <c r="I74" s="86">
        <f t="shared" ref="I74:I137" si="16">F74-E74</f>
        <v>-1969524.0699999998</v>
      </c>
      <c r="J74" s="87">
        <f t="shared" ref="J74:J137" si="17">IFERROR(I74/E74,0)</f>
        <v>-0.41433020159277267</v>
      </c>
      <c r="K74" s="82">
        <f>VLOOKUP($C74,'2023'!$C$295:$U$572,VLOOKUP($L$4,Master!$D$9:$G$20,4,FALSE),FALSE)</f>
        <v>1547211.9599999997</v>
      </c>
      <c r="L74" s="83">
        <f>VLOOKUP($C74,'2023'!$C$8:$U$285,VLOOKUP($L$4,Master!$D$9:$G$20,4,FALSE),FALSE)</f>
        <v>1551491.06</v>
      </c>
      <c r="M74" s="156">
        <f t="shared" ref="M74:M137" si="18">IFERROR(L74/K74,0)</f>
        <v>1.0027656844121089</v>
      </c>
      <c r="N74" s="156">
        <f t="shared" ref="N74:N137" si="19">L74/$D$4</f>
        <v>2.5126988954750107E-4</v>
      </c>
      <c r="O74" s="83">
        <f t="shared" ref="O74:O137" si="20">L74-K74</f>
        <v>4279.100000000326</v>
      </c>
      <c r="P74" s="87">
        <f t="shared" ref="P74:P137" si="21">IFERROR(O74/K74,0)</f>
        <v>2.7656844121088145E-3</v>
      </c>
      <c r="Q74" s="78"/>
    </row>
    <row r="75" spans="2:17" s="79" customFormat="1" ht="25.5" x14ac:dyDescent="0.2">
      <c r="B75" s="72"/>
      <c r="C75" s="80" t="s">
        <v>113</v>
      </c>
      <c r="D75" s="81" t="s">
        <v>389</v>
      </c>
      <c r="E75" s="82">
        <f>VLOOKUP($C75,'2023'!$C$295:$U$572,19,FALSE)</f>
        <v>0</v>
      </c>
      <c r="F75" s="83">
        <f>VLOOKUP($C75,'2023'!$C$8:$U$285,19,FALSE)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VLOOKUP($C75,'2023'!$C$295:$U$572,VLOOKUP($L$4,Master!$D$9:$G$20,4,FALSE),FALSE)</f>
        <v>0</v>
      </c>
      <c r="L75" s="83">
        <f>VLOOKUP($C75,'2023'!$C$8:$U$285,VLOOKUP($L$4,Master!$D$9:$G$20,4,FALSE),FALSE)</f>
        <v>0</v>
      </c>
      <c r="M75" s="156">
        <f t="shared" si="18"/>
        <v>0</v>
      </c>
      <c r="N75" s="156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12.75" x14ac:dyDescent="0.2">
      <c r="B76" s="72"/>
      <c r="C76" s="80" t="s">
        <v>114</v>
      </c>
      <c r="D76" s="81" t="s">
        <v>390</v>
      </c>
      <c r="E76" s="82">
        <f>VLOOKUP($C76,'2023'!$C$295:$U$572,19,FALSE)</f>
        <v>0</v>
      </c>
      <c r="F76" s="83">
        <f>VLOOKUP($C76,'2023'!$C$8:$U$285,19,FALSE)</f>
        <v>0</v>
      </c>
      <c r="G76" s="84">
        <f t="shared" si="14"/>
        <v>0</v>
      </c>
      <c r="H76" s="85">
        <f t="shared" si="15"/>
        <v>0</v>
      </c>
      <c r="I76" s="86">
        <f t="shared" si="16"/>
        <v>0</v>
      </c>
      <c r="J76" s="87">
        <f t="shared" si="17"/>
        <v>0</v>
      </c>
      <c r="K76" s="82">
        <f>VLOOKUP($C76,'2023'!$C$295:$U$572,VLOOKUP($L$4,Master!$D$9:$G$20,4,FALSE),FALSE)</f>
        <v>0</v>
      </c>
      <c r="L76" s="83">
        <f>VLOOKUP($C76,'2023'!$C$8:$U$285,VLOOKUP($L$4,Master!$D$9:$G$20,4,FALSE),FALSE)</f>
        <v>0</v>
      </c>
      <c r="M76" s="156">
        <f t="shared" si="18"/>
        <v>0</v>
      </c>
      <c r="N76" s="156">
        <f t="shared" si="19"/>
        <v>0</v>
      </c>
      <c r="O76" s="83">
        <f t="shared" si="20"/>
        <v>0</v>
      </c>
      <c r="P76" s="87">
        <f t="shared" si="21"/>
        <v>0</v>
      </c>
      <c r="Q76" s="78"/>
    </row>
    <row r="77" spans="2:17" s="79" customFormat="1" ht="12.75" x14ac:dyDescent="0.2">
      <c r="B77" s="72"/>
      <c r="C77" s="80" t="s">
        <v>115</v>
      </c>
      <c r="D77" s="81" t="s">
        <v>391</v>
      </c>
      <c r="E77" s="82">
        <f>VLOOKUP($C77,'2023'!$C$295:$U$572,19,FALSE)</f>
        <v>0</v>
      </c>
      <c r="F77" s="83">
        <f>VLOOKUP($C77,'2023'!$C$8:$U$285,19,FALSE)</f>
        <v>0</v>
      </c>
      <c r="G77" s="84">
        <f t="shared" si="14"/>
        <v>0</v>
      </c>
      <c r="H77" s="85">
        <f t="shared" si="15"/>
        <v>0</v>
      </c>
      <c r="I77" s="86">
        <f t="shared" si="16"/>
        <v>0</v>
      </c>
      <c r="J77" s="87">
        <f t="shared" si="17"/>
        <v>0</v>
      </c>
      <c r="K77" s="82">
        <f>VLOOKUP($C77,'2023'!$C$295:$U$572,VLOOKUP($L$4,Master!$D$9:$G$20,4,FALSE),FALSE)</f>
        <v>0</v>
      </c>
      <c r="L77" s="83">
        <f>VLOOKUP($C77,'2023'!$C$8:$U$285,VLOOKUP($L$4,Master!$D$9:$G$20,4,FALSE),FALSE)</f>
        <v>0</v>
      </c>
      <c r="M77" s="156">
        <f t="shared" si="18"/>
        <v>0</v>
      </c>
      <c r="N77" s="156">
        <f t="shared" si="19"/>
        <v>0</v>
      </c>
      <c r="O77" s="83">
        <f t="shared" si="20"/>
        <v>0</v>
      </c>
      <c r="P77" s="87">
        <f t="shared" si="21"/>
        <v>0</v>
      </c>
      <c r="Q77" s="78"/>
    </row>
    <row r="78" spans="2:17" s="79" customFormat="1" ht="25.5" x14ac:dyDescent="0.2">
      <c r="B78" s="72"/>
      <c r="C78" s="80" t="s">
        <v>116</v>
      </c>
      <c r="D78" s="81" t="s">
        <v>392</v>
      </c>
      <c r="E78" s="82">
        <f>VLOOKUP($C78,'2023'!$C$295:$U$572,19,FALSE)</f>
        <v>0</v>
      </c>
      <c r="F78" s="83">
        <f>VLOOKUP($C78,'2023'!$C$8:$U$285,19,FALSE)</f>
        <v>0</v>
      </c>
      <c r="G78" s="84">
        <f t="shared" si="14"/>
        <v>0</v>
      </c>
      <c r="H78" s="85">
        <f t="shared" si="15"/>
        <v>0</v>
      </c>
      <c r="I78" s="86">
        <f t="shared" si="16"/>
        <v>0</v>
      </c>
      <c r="J78" s="87">
        <f t="shared" si="17"/>
        <v>0</v>
      </c>
      <c r="K78" s="82">
        <f>VLOOKUP($C78,'2023'!$C$295:$U$572,VLOOKUP($L$4,Master!$D$9:$G$20,4,FALSE),FALSE)</f>
        <v>0</v>
      </c>
      <c r="L78" s="83">
        <f>VLOOKUP($C78,'2023'!$C$8:$U$285,VLOOKUP($L$4,Master!$D$9:$G$20,4,FALSE),FALSE)</f>
        <v>0</v>
      </c>
      <c r="M78" s="156">
        <f t="shared" si="18"/>
        <v>0</v>
      </c>
      <c r="N78" s="156">
        <f t="shared" si="19"/>
        <v>0</v>
      </c>
      <c r="O78" s="83">
        <f t="shared" si="20"/>
        <v>0</v>
      </c>
      <c r="P78" s="87">
        <f t="shared" si="21"/>
        <v>0</v>
      </c>
      <c r="Q78" s="78"/>
    </row>
    <row r="79" spans="2:17" s="79" customFormat="1" ht="12.75" x14ac:dyDescent="0.2">
      <c r="B79" s="72"/>
      <c r="C79" s="80" t="s">
        <v>117</v>
      </c>
      <c r="D79" s="81" t="s">
        <v>393</v>
      </c>
      <c r="E79" s="82">
        <f>VLOOKUP($C79,'2023'!$C$295:$U$572,19,FALSE)</f>
        <v>23583097.699999996</v>
      </c>
      <c r="F79" s="83">
        <f>VLOOKUP($C79,'2023'!$C$8:$U$285,19,FALSE)</f>
        <v>18668034.81999997</v>
      </c>
      <c r="G79" s="84">
        <f t="shared" si="14"/>
        <v>0.79158535733836077</v>
      </c>
      <c r="H79" s="85">
        <f t="shared" si="15"/>
        <v>3.0233593787451769E-3</v>
      </c>
      <c r="I79" s="86">
        <f t="shared" si="16"/>
        <v>-4915062.880000025</v>
      </c>
      <c r="J79" s="87">
        <f t="shared" si="17"/>
        <v>-0.20841464266163923</v>
      </c>
      <c r="K79" s="82">
        <f>VLOOKUP($C79,'2023'!$C$295:$U$572,VLOOKUP($L$4,Master!$D$9:$G$20,4,FALSE),FALSE)</f>
        <v>7863503.6799999997</v>
      </c>
      <c r="L79" s="83">
        <f>VLOOKUP($C79,'2023'!$C$8:$U$285,VLOOKUP($L$4,Master!$D$9:$G$20,4,FALSE),FALSE)</f>
        <v>6230546.5699999928</v>
      </c>
      <c r="M79" s="156">
        <f t="shared" si="18"/>
        <v>0.7923372104278068</v>
      </c>
      <c r="N79" s="156">
        <f t="shared" si="19"/>
        <v>1.0090607602111865E-3</v>
      </c>
      <c r="O79" s="83">
        <f t="shared" si="20"/>
        <v>-1632957.1100000069</v>
      </c>
      <c r="P79" s="87">
        <f t="shared" si="21"/>
        <v>-0.2076627895721932</v>
      </c>
      <c r="Q79" s="78"/>
    </row>
    <row r="80" spans="2:17" s="79" customFormat="1" ht="25.5" x14ac:dyDescent="0.2">
      <c r="B80" s="72"/>
      <c r="C80" s="80" t="s">
        <v>118</v>
      </c>
      <c r="D80" s="81" t="s">
        <v>394</v>
      </c>
      <c r="E80" s="82">
        <f>VLOOKUP($C80,'2023'!$C$295:$U$572,19,FALSE)</f>
        <v>57960.299999999996</v>
      </c>
      <c r="F80" s="83">
        <f>VLOOKUP($C80,'2023'!$C$8:$U$285,19,FALSE)</f>
        <v>174275.96</v>
      </c>
      <c r="G80" s="84">
        <f t="shared" si="14"/>
        <v>3.0068160447754759</v>
      </c>
      <c r="H80" s="85">
        <f t="shared" si="15"/>
        <v>2.8224655848152106E-5</v>
      </c>
      <c r="I80" s="86">
        <f t="shared" si="16"/>
        <v>116315.66</v>
      </c>
      <c r="J80" s="87">
        <f t="shared" si="17"/>
        <v>2.0068160447754759</v>
      </c>
      <c r="K80" s="82">
        <f>VLOOKUP($C80,'2023'!$C$295:$U$572,VLOOKUP($L$4,Master!$D$9:$G$20,4,FALSE),FALSE)</f>
        <v>19320.099999999999</v>
      </c>
      <c r="L80" s="83">
        <f>VLOOKUP($C80,'2023'!$C$8:$U$285,VLOOKUP($L$4,Master!$D$9:$G$20,4,FALSE),FALSE)</f>
        <v>174275.96</v>
      </c>
      <c r="M80" s="156">
        <f t="shared" si="18"/>
        <v>9.0204481343264273</v>
      </c>
      <c r="N80" s="156">
        <f t="shared" si="19"/>
        <v>2.8224655848152106E-5</v>
      </c>
      <c r="O80" s="83">
        <f t="shared" si="20"/>
        <v>154955.85999999999</v>
      </c>
      <c r="P80" s="87">
        <f t="shared" si="21"/>
        <v>8.0204481343264273</v>
      </c>
      <c r="Q80" s="78"/>
    </row>
    <row r="81" spans="2:17" s="79" customFormat="1" ht="12.75" x14ac:dyDescent="0.2">
      <c r="B81" s="72"/>
      <c r="C81" s="80" t="s">
        <v>119</v>
      </c>
      <c r="D81" s="81" t="s">
        <v>395</v>
      </c>
      <c r="E81" s="82">
        <f>VLOOKUP($C81,'2023'!$C$295:$U$572,19,FALSE)</f>
        <v>0</v>
      </c>
      <c r="F81" s="83">
        <f>VLOOKUP($C81,'2023'!$C$8:$U$285,19,FALSE)</f>
        <v>0</v>
      </c>
      <c r="G81" s="84">
        <f t="shared" si="14"/>
        <v>0</v>
      </c>
      <c r="H81" s="85">
        <f t="shared" si="15"/>
        <v>0</v>
      </c>
      <c r="I81" s="86">
        <f t="shared" si="16"/>
        <v>0</v>
      </c>
      <c r="J81" s="87">
        <f t="shared" si="17"/>
        <v>0</v>
      </c>
      <c r="K81" s="82">
        <f>VLOOKUP($C81,'2023'!$C$295:$U$572,VLOOKUP($L$4,Master!$D$9:$G$20,4,FALSE),FALSE)</f>
        <v>0</v>
      </c>
      <c r="L81" s="83">
        <f>VLOOKUP($C81,'2023'!$C$8:$U$285,VLOOKUP($L$4,Master!$D$9:$G$20,4,FALSE),FALSE)</f>
        <v>0</v>
      </c>
      <c r="M81" s="156">
        <f t="shared" si="18"/>
        <v>0</v>
      </c>
      <c r="N81" s="156">
        <f t="shared" si="19"/>
        <v>0</v>
      </c>
      <c r="O81" s="83">
        <f t="shared" si="20"/>
        <v>0</v>
      </c>
      <c r="P81" s="87">
        <f t="shared" si="21"/>
        <v>0</v>
      </c>
      <c r="Q81" s="78"/>
    </row>
    <row r="82" spans="2:17" s="79" customFormat="1" ht="12.75" x14ac:dyDescent="0.2">
      <c r="B82" s="72"/>
      <c r="C82" s="80" t="s">
        <v>120</v>
      </c>
      <c r="D82" s="81" t="s">
        <v>396</v>
      </c>
      <c r="E82" s="82">
        <f>VLOOKUP($C82,'2023'!$C$295:$U$572,19,FALSE)</f>
        <v>0</v>
      </c>
      <c r="F82" s="83">
        <f>VLOOKUP($C82,'2023'!$C$8:$U$285,19,FALSE)</f>
        <v>0</v>
      </c>
      <c r="G82" s="84">
        <f t="shared" si="14"/>
        <v>0</v>
      </c>
      <c r="H82" s="85">
        <f t="shared" si="15"/>
        <v>0</v>
      </c>
      <c r="I82" s="86">
        <f t="shared" si="16"/>
        <v>0</v>
      </c>
      <c r="J82" s="87">
        <f t="shared" si="17"/>
        <v>0</v>
      </c>
      <c r="K82" s="82">
        <f>VLOOKUP($C82,'2023'!$C$295:$U$572,VLOOKUP($L$4,Master!$D$9:$G$20,4,FALSE),FALSE)</f>
        <v>0</v>
      </c>
      <c r="L82" s="83">
        <f>VLOOKUP($C82,'2023'!$C$8:$U$285,VLOOKUP($L$4,Master!$D$9:$G$20,4,FALSE),FALSE)</f>
        <v>0</v>
      </c>
      <c r="M82" s="156">
        <f t="shared" si="18"/>
        <v>0</v>
      </c>
      <c r="N82" s="156">
        <f t="shared" si="19"/>
        <v>0</v>
      </c>
      <c r="O82" s="83">
        <f t="shared" si="20"/>
        <v>0</v>
      </c>
      <c r="P82" s="87">
        <f t="shared" si="21"/>
        <v>0</v>
      </c>
      <c r="Q82" s="78"/>
    </row>
    <row r="83" spans="2:17" s="79" customFormat="1" ht="12.75" x14ac:dyDescent="0.2">
      <c r="B83" s="72"/>
      <c r="C83" s="80" t="s">
        <v>121</v>
      </c>
      <c r="D83" s="81" t="s">
        <v>397</v>
      </c>
      <c r="E83" s="82">
        <f>VLOOKUP($C83,'2023'!$C$295:$U$572,19,FALSE)</f>
        <v>0</v>
      </c>
      <c r="F83" s="83">
        <f>VLOOKUP($C83,'2023'!$C$8:$U$285,19,FALSE)</f>
        <v>0</v>
      </c>
      <c r="G83" s="84">
        <f t="shared" si="14"/>
        <v>0</v>
      </c>
      <c r="H83" s="85">
        <f t="shared" si="15"/>
        <v>0</v>
      </c>
      <c r="I83" s="86">
        <f t="shared" si="16"/>
        <v>0</v>
      </c>
      <c r="J83" s="87">
        <f t="shared" si="17"/>
        <v>0</v>
      </c>
      <c r="K83" s="82">
        <f>VLOOKUP($C83,'2023'!$C$295:$U$572,VLOOKUP($L$4,Master!$D$9:$G$20,4,FALSE),FALSE)</f>
        <v>0</v>
      </c>
      <c r="L83" s="83">
        <f>VLOOKUP($C83,'2023'!$C$8:$U$285,VLOOKUP($L$4,Master!$D$9:$G$20,4,FALSE),FALSE)</f>
        <v>0</v>
      </c>
      <c r="M83" s="156">
        <f t="shared" si="18"/>
        <v>0</v>
      </c>
      <c r="N83" s="156">
        <f t="shared" si="19"/>
        <v>0</v>
      </c>
      <c r="O83" s="83">
        <f t="shared" si="20"/>
        <v>0</v>
      </c>
      <c r="P83" s="87">
        <f t="shared" si="21"/>
        <v>0</v>
      </c>
      <c r="Q83" s="78"/>
    </row>
    <row r="84" spans="2:17" s="79" customFormat="1" ht="25.5" x14ac:dyDescent="0.2">
      <c r="B84" s="72"/>
      <c r="C84" s="80" t="s">
        <v>122</v>
      </c>
      <c r="D84" s="81" t="s">
        <v>398</v>
      </c>
      <c r="E84" s="82">
        <f>VLOOKUP($C84,'2023'!$C$295:$U$572,19,FALSE)</f>
        <v>3106400.4299999997</v>
      </c>
      <c r="F84" s="83">
        <f>VLOOKUP($C84,'2023'!$C$8:$U$285,19,FALSE)</f>
        <v>0</v>
      </c>
      <c r="G84" s="84">
        <f t="shared" si="14"/>
        <v>0</v>
      </c>
      <c r="H84" s="85">
        <f t="shared" si="15"/>
        <v>0</v>
      </c>
      <c r="I84" s="86">
        <f t="shared" si="16"/>
        <v>-3106400.4299999997</v>
      </c>
      <c r="J84" s="87">
        <f t="shared" si="17"/>
        <v>-1</v>
      </c>
      <c r="K84" s="82">
        <f>VLOOKUP($C84,'2023'!$C$295:$U$572,VLOOKUP($L$4,Master!$D$9:$G$20,4,FALSE),FALSE)</f>
        <v>1035466.8099999998</v>
      </c>
      <c r="L84" s="83">
        <f>VLOOKUP($C84,'2023'!$C$8:$U$285,VLOOKUP($L$4,Master!$D$9:$G$20,4,FALSE),FALSE)</f>
        <v>0</v>
      </c>
      <c r="M84" s="156">
        <f t="shared" si="18"/>
        <v>0</v>
      </c>
      <c r="N84" s="156">
        <f t="shared" si="19"/>
        <v>0</v>
      </c>
      <c r="O84" s="83">
        <f t="shared" si="20"/>
        <v>-1035466.8099999998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123</v>
      </c>
      <c r="D85" s="81" t="s">
        <v>399</v>
      </c>
      <c r="E85" s="82">
        <f>VLOOKUP($C85,'2023'!$C$295:$U$572,19,FALSE)</f>
        <v>4249567.9600000009</v>
      </c>
      <c r="F85" s="83">
        <f>VLOOKUP($C85,'2023'!$C$8:$U$285,19,FALSE)</f>
        <v>2990060.7699999996</v>
      </c>
      <c r="G85" s="84">
        <f t="shared" si="14"/>
        <v>0.7036152376299446</v>
      </c>
      <c r="H85" s="85">
        <f t="shared" si="15"/>
        <v>4.842517361448514E-4</v>
      </c>
      <c r="I85" s="86">
        <f t="shared" si="16"/>
        <v>-1259507.1900000013</v>
      </c>
      <c r="J85" s="87">
        <f t="shared" si="17"/>
        <v>-0.2963847623700554</v>
      </c>
      <c r="K85" s="82">
        <f>VLOOKUP($C85,'2023'!$C$295:$U$572,VLOOKUP($L$4,Master!$D$9:$G$20,4,FALSE),FALSE)</f>
        <v>789897.02</v>
      </c>
      <c r="L85" s="83">
        <f>VLOOKUP($C85,'2023'!$C$8:$U$285,VLOOKUP($L$4,Master!$D$9:$G$20,4,FALSE),FALSE)</f>
        <v>928009.56999999983</v>
      </c>
      <c r="M85" s="156">
        <f t="shared" si="18"/>
        <v>1.1748488049746026</v>
      </c>
      <c r="N85" s="156">
        <f t="shared" si="19"/>
        <v>1.5029468629546852E-4</v>
      </c>
      <c r="O85" s="83">
        <f t="shared" si="20"/>
        <v>138112.54999999981</v>
      </c>
      <c r="P85" s="87">
        <f t="shared" si="21"/>
        <v>0.17484880497460265</v>
      </c>
      <c r="Q85" s="78"/>
    </row>
    <row r="86" spans="2:17" s="79" customFormat="1" ht="12.75" x14ac:dyDescent="0.2">
      <c r="B86" s="72"/>
      <c r="C86" s="80" t="s">
        <v>124</v>
      </c>
      <c r="D86" s="81" t="s">
        <v>391</v>
      </c>
      <c r="E86" s="82">
        <f>VLOOKUP($C86,'2023'!$C$295:$U$572,19,FALSE)</f>
        <v>530547.30000000005</v>
      </c>
      <c r="F86" s="83">
        <f>VLOOKUP($C86,'2023'!$C$8:$U$285,19,FALSE)</f>
        <v>113764.28000000001</v>
      </c>
      <c r="G86" s="84">
        <f t="shared" si="14"/>
        <v>0.21442815748944533</v>
      </c>
      <c r="H86" s="85">
        <f t="shared" si="15"/>
        <v>1.8424558675865646E-5</v>
      </c>
      <c r="I86" s="86">
        <f t="shared" si="16"/>
        <v>-416783.02</v>
      </c>
      <c r="J86" s="87">
        <f t="shared" si="17"/>
        <v>-0.78557184251055467</v>
      </c>
      <c r="K86" s="82">
        <f>VLOOKUP($C86,'2023'!$C$295:$U$572,VLOOKUP($L$4,Master!$D$9:$G$20,4,FALSE),FALSE)</f>
        <v>176849.1</v>
      </c>
      <c r="L86" s="83">
        <f>VLOOKUP($C86,'2023'!$C$8:$U$285,VLOOKUP($L$4,Master!$D$9:$G$20,4,FALSE),FALSE)</f>
        <v>81444.040000000008</v>
      </c>
      <c r="M86" s="156">
        <f t="shared" si="18"/>
        <v>0.46052843921738934</v>
      </c>
      <c r="N86" s="156">
        <f t="shared" si="19"/>
        <v>1.3190172642762285E-5</v>
      </c>
      <c r="O86" s="83">
        <f t="shared" si="20"/>
        <v>-95405.06</v>
      </c>
      <c r="P86" s="87">
        <f t="shared" si="21"/>
        <v>-0.53947156078261072</v>
      </c>
      <c r="Q86" s="78"/>
    </row>
    <row r="87" spans="2:17" s="79" customFormat="1" ht="12.75" x14ac:dyDescent="0.2">
      <c r="B87" s="72"/>
      <c r="C87" s="80" t="s">
        <v>125</v>
      </c>
      <c r="D87" s="81" t="s">
        <v>395</v>
      </c>
      <c r="E87" s="82">
        <f>VLOOKUP($C87,'2023'!$C$295:$U$572,19,FALSE)</f>
        <v>1897580.3699999999</v>
      </c>
      <c r="F87" s="83">
        <f>VLOOKUP($C87,'2023'!$C$8:$U$285,19,FALSE)</f>
        <v>1534860.49</v>
      </c>
      <c r="G87" s="84">
        <f t="shared" si="14"/>
        <v>0.8088513742371819</v>
      </c>
      <c r="H87" s="85">
        <f t="shared" si="15"/>
        <v>2.4857650536067114E-4</v>
      </c>
      <c r="I87" s="86">
        <f t="shared" si="16"/>
        <v>-362719.87999999989</v>
      </c>
      <c r="J87" s="87">
        <f t="shared" si="17"/>
        <v>-0.1911486257628181</v>
      </c>
      <c r="K87" s="82">
        <f>VLOOKUP($C87,'2023'!$C$295:$U$572,VLOOKUP($L$4,Master!$D$9:$G$20,4,FALSE),FALSE)</f>
        <v>607688.72</v>
      </c>
      <c r="L87" s="83">
        <f>VLOOKUP($C87,'2023'!$C$8:$U$285,VLOOKUP($L$4,Master!$D$9:$G$20,4,FALSE),FALSE)</f>
        <v>570315.35000000009</v>
      </c>
      <c r="M87" s="156">
        <f t="shared" si="18"/>
        <v>0.93849915463298406</v>
      </c>
      <c r="N87" s="156">
        <f t="shared" si="19"/>
        <v>9.2364744274932807E-5</v>
      </c>
      <c r="O87" s="83">
        <f t="shared" si="20"/>
        <v>-37373.369999999879</v>
      </c>
      <c r="P87" s="87">
        <f t="shared" si="21"/>
        <v>-6.1500845367015992E-2</v>
      </c>
      <c r="Q87" s="78"/>
    </row>
    <row r="88" spans="2:17" s="79" customFormat="1" ht="12.75" x14ac:dyDescent="0.2">
      <c r="B88" s="72"/>
      <c r="C88" s="80" t="s">
        <v>126</v>
      </c>
      <c r="D88" s="81" t="s">
        <v>400</v>
      </c>
      <c r="E88" s="82">
        <f>VLOOKUP($C88,'2023'!$C$295:$U$572,19,FALSE)</f>
        <v>884596.90999999992</v>
      </c>
      <c r="F88" s="83">
        <f>VLOOKUP($C88,'2023'!$C$8:$U$285,19,FALSE)</f>
        <v>440975.73</v>
      </c>
      <c r="G88" s="84">
        <f t="shared" si="14"/>
        <v>0.49850471442410987</v>
      </c>
      <c r="H88" s="85">
        <f t="shared" si="15"/>
        <v>7.1417699931979398E-5</v>
      </c>
      <c r="I88" s="86">
        <f t="shared" si="16"/>
        <v>-443621.17999999993</v>
      </c>
      <c r="J88" s="87">
        <f t="shared" si="17"/>
        <v>-0.50149528557589018</v>
      </c>
      <c r="K88" s="82">
        <f>VLOOKUP($C88,'2023'!$C$295:$U$572,VLOOKUP($L$4,Master!$D$9:$G$20,4,FALSE),FALSE)</f>
        <v>261998.97000000003</v>
      </c>
      <c r="L88" s="83">
        <f>VLOOKUP($C88,'2023'!$C$8:$U$285,VLOOKUP($L$4,Master!$D$9:$G$20,4,FALSE),FALSE)</f>
        <v>193441.87999999998</v>
      </c>
      <c r="M88" s="156">
        <f t="shared" si="18"/>
        <v>0.73833068885728803</v>
      </c>
      <c r="N88" s="156">
        <f t="shared" si="19"/>
        <v>3.1328649629125771E-5</v>
      </c>
      <c r="O88" s="83">
        <f t="shared" si="20"/>
        <v>-68557.090000000055</v>
      </c>
      <c r="P88" s="87">
        <f t="shared" si="21"/>
        <v>-0.26166931114271191</v>
      </c>
      <c r="Q88" s="78"/>
    </row>
    <row r="89" spans="2:17" s="79" customFormat="1" ht="12.75" x14ac:dyDescent="0.2">
      <c r="B89" s="72"/>
      <c r="C89" s="80" t="s">
        <v>127</v>
      </c>
      <c r="D89" s="81" t="s">
        <v>401</v>
      </c>
      <c r="E89" s="82">
        <f>VLOOKUP($C89,'2023'!$C$295:$U$572,19,FALSE)</f>
        <v>559931.89000000013</v>
      </c>
      <c r="F89" s="83">
        <f>VLOOKUP($C89,'2023'!$C$8:$U$285,19,FALSE)</f>
        <v>405102.84</v>
      </c>
      <c r="G89" s="84">
        <f t="shared" si="14"/>
        <v>0.72348592254675825</v>
      </c>
      <c r="H89" s="85">
        <f t="shared" si="15"/>
        <v>6.5607948693032753E-5</v>
      </c>
      <c r="I89" s="86">
        <f t="shared" si="16"/>
        <v>-154829.0500000001</v>
      </c>
      <c r="J89" s="87">
        <f t="shared" si="17"/>
        <v>-0.2765140774532418</v>
      </c>
      <c r="K89" s="82">
        <f>VLOOKUP($C89,'2023'!$C$295:$U$572,VLOOKUP($L$4,Master!$D$9:$G$20,4,FALSE),FALSE)</f>
        <v>185680.63000000003</v>
      </c>
      <c r="L89" s="83">
        <f>VLOOKUP($C89,'2023'!$C$8:$U$285,VLOOKUP($L$4,Master!$D$9:$G$20,4,FALSE),FALSE)</f>
        <v>361211.98000000004</v>
      </c>
      <c r="M89" s="156">
        <f t="shared" si="18"/>
        <v>1.9453401251385241</v>
      </c>
      <c r="N89" s="156">
        <f t="shared" si="19"/>
        <v>5.8499656657921164E-5</v>
      </c>
      <c r="O89" s="83">
        <f t="shared" si="20"/>
        <v>175531.35</v>
      </c>
      <c r="P89" s="87">
        <f t="shared" si="21"/>
        <v>0.94534012513852406</v>
      </c>
      <c r="Q89" s="78"/>
    </row>
    <row r="90" spans="2:17" s="79" customFormat="1" ht="12.75" x14ac:dyDescent="0.2">
      <c r="B90" s="72"/>
      <c r="C90" s="80" t="s">
        <v>128</v>
      </c>
      <c r="D90" s="81" t="s">
        <v>402</v>
      </c>
      <c r="E90" s="82">
        <f>VLOOKUP($C90,'2023'!$C$295:$U$572,19,FALSE)</f>
        <v>8908285.4100000001</v>
      </c>
      <c r="F90" s="83">
        <f>VLOOKUP($C90,'2023'!$C$8:$U$285,19,FALSE)</f>
        <v>6838638.3399999999</v>
      </c>
      <c r="G90" s="84">
        <f t="shared" si="14"/>
        <v>0.76767167027712013</v>
      </c>
      <c r="H90" s="85">
        <f t="shared" si="15"/>
        <v>1.1075435396624882E-3</v>
      </c>
      <c r="I90" s="86">
        <f t="shared" si="16"/>
        <v>-2069647.0700000003</v>
      </c>
      <c r="J90" s="87">
        <f t="shared" si="17"/>
        <v>-0.23232832972287989</v>
      </c>
      <c r="K90" s="82">
        <f>VLOOKUP($C90,'2023'!$C$295:$U$572,VLOOKUP($L$4,Master!$D$9:$G$20,4,FALSE),FALSE)</f>
        <v>2856399.9</v>
      </c>
      <c r="L90" s="83">
        <f>VLOOKUP($C90,'2023'!$C$8:$U$285,VLOOKUP($L$4,Master!$D$9:$G$20,4,FALSE),FALSE)</f>
        <v>2586173.52</v>
      </c>
      <c r="M90" s="156">
        <f t="shared" si="18"/>
        <v>0.90539616669220579</v>
      </c>
      <c r="N90" s="156">
        <f t="shared" si="19"/>
        <v>4.188406568846565E-4</v>
      </c>
      <c r="O90" s="83">
        <f t="shared" si="20"/>
        <v>-270226.37999999989</v>
      </c>
      <c r="P90" s="87">
        <f t="shared" si="21"/>
        <v>-9.460383330779415E-2</v>
      </c>
      <c r="Q90" s="78"/>
    </row>
    <row r="91" spans="2:17" s="79" customFormat="1" ht="12.75" x14ac:dyDescent="0.2">
      <c r="B91" s="72"/>
      <c r="C91" s="80" t="s">
        <v>129</v>
      </c>
      <c r="D91" s="81" t="s">
        <v>403</v>
      </c>
      <c r="E91" s="82">
        <f>VLOOKUP($C91,'2023'!$C$295:$U$572,19,FALSE)</f>
        <v>298560.21999999997</v>
      </c>
      <c r="F91" s="83">
        <f>VLOOKUP($C91,'2023'!$C$8:$U$285,19,FALSE)</f>
        <v>165675.46</v>
      </c>
      <c r="G91" s="84">
        <f t="shared" si="14"/>
        <v>0.55491471703765494</v>
      </c>
      <c r="H91" s="85">
        <f t="shared" si="15"/>
        <v>2.6831772098597477E-5</v>
      </c>
      <c r="I91" s="86">
        <f t="shared" si="16"/>
        <v>-132884.75999999998</v>
      </c>
      <c r="J91" s="87">
        <f t="shared" si="17"/>
        <v>-0.44508528296234506</v>
      </c>
      <c r="K91" s="82">
        <f>VLOOKUP($C91,'2023'!$C$295:$U$572,VLOOKUP($L$4,Master!$D$9:$G$20,4,FALSE),FALSE)</f>
        <v>92180.85</v>
      </c>
      <c r="L91" s="83">
        <f>VLOOKUP($C91,'2023'!$C$8:$U$285,VLOOKUP($L$4,Master!$D$9:$G$20,4,FALSE),FALSE)</f>
        <v>90716.11</v>
      </c>
      <c r="M91" s="156">
        <f t="shared" si="18"/>
        <v>0.9841101486914039</v>
      </c>
      <c r="N91" s="156">
        <f t="shared" si="19"/>
        <v>1.4691819713017848E-5</v>
      </c>
      <c r="O91" s="83">
        <f t="shared" si="20"/>
        <v>-1464.7400000000052</v>
      </c>
      <c r="P91" s="87">
        <f t="shared" si="21"/>
        <v>-1.5889851308596149E-2</v>
      </c>
      <c r="Q91" s="78"/>
    </row>
    <row r="92" spans="2:17" s="79" customFormat="1" ht="12.75" x14ac:dyDescent="0.2">
      <c r="B92" s="72"/>
      <c r="C92" s="80" t="s">
        <v>130</v>
      </c>
      <c r="D92" s="81" t="s">
        <v>404</v>
      </c>
      <c r="E92" s="82">
        <f>VLOOKUP($C92,'2023'!$C$295:$U$572,19,FALSE)</f>
        <v>303463.49</v>
      </c>
      <c r="F92" s="83">
        <f>VLOOKUP($C92,'2023'!$C$8:$U$285,19,FALSE)</f>
        <v>52616.85</v>
      </c>
      <c r="G92" s="84">
        <f t="shared" si="14"/>
        <v>0.17338774427197157</v>
      </c>
      <c r="H92" s="85">
        <f t="shared" si="15"/>
        <v>8.5214993683801381E-6</v>
      </c>
      <c r="I92" s="86">
        <f t="shared" si="16"/>
        <v>-250846.63999999998</v>
      </c>
      <c r="J92" s="87">
        <f t="shared" si="17"/>
        <v>-0.82661225572802843</v>
      </c>
      <c r="K92" s="82">
        <f>VLOOKUP($C92,'2023'!$C$295:$U$572,VLOOKUP($L$4,Master!$D$9:$G$20,4,FALSE),FALSE)</f>
        <v>79887.83</v>
      </c>
      <c r="L92" s="83">
        <f>VLOOKUP($C92,'2023'!$C$8:$U$285,VLOOKUP($L$4,Master!$D$9:$G$20,4,FALSE),FALSE)</f>
        <v>19626.36</v>
      </c>
      <c r="M92" s="156">
        <f t="shared" si="18"/>
        <v>0.24567396560902957</v>
      </c>
      <c r="N92" s="156">
        <f t="shared" si="19"/>
        <v>3.1785637936060637E-6</v>
      </c>
      <c r="O92" s="83">
        <f t="shared" si="20"/>
        <v>-60261.47</v>
      </c>
      <c r="P92" s="87">
        <f t="shared" si="21"/>
        <v>-0.75432603439097046</v>
      </c>
      <c r="Q92" s="78"/>
    </row>
    <row r="93" spans="2:17" s="79" customFormat="1" ht="12.75" x14ac:dyDescent="0.2">
      <c r="B93" s="72"/>
      <c r="C93" s="80" t="s">
        <v>131</v>
      </c>
      <c r="D93" s="81" t="s">
        <v>405</v>
      </c>
      <c r="E93" s="82">
        <f>VLOOKUP($C93,'2023'!$C$295:$U$572,19,FALSE)</f>
        <v>1987502.9600000002</v>
      </c>
      <c r="F93" s="83">
        <f>VLOOKUP($C93,'2023'!$C$8:$U$285,19,FALSE)</f>
        <v>1362298.38</v>
      </c>
      <c r="G93" s="84">
        <f t="shared" si="14"/>
        <v>0.68543212635014128</v>
      </c>
      <c r="H93" s="85">
        <f t="shared" si="15"/>
        <v>2.2062941405111261E-4</v>
      </c>
      <c r="I93" s="86">
        <f t="shared" si="16"/>
        <v>-625204.58000000031</v>
      </c>
      <c r="J93" s="87">
        <f t="shared" si="17"/>
        <v>-0.31456787364985872</v>
      </c>
      <c r="K93" s="82">
        <f>VLOOKUP($C93,'2023'!$C$295:$U$572,VLOOKUP($L$4,Master!$D$9:$G$20,4,FALSE),FALSE)</f>
        <v>336000.32000000007</v>
      </c>
      <c r="L93" s="83">
        <f>VLOOKUP($C93,'2023'!$C$8:$U$285,VLOOKUP($L$4,Master!$D$9:$G$20,4,FALSE),FALSE)</f>
        <v>188990.42</v>
      </c>
      <c r="M93" s="156">
        <f t="shared" si="18"/>
        <v>0.56247095240861666</v>
      </c>
      <c r="N93" s="156">
        <f t="shared" si="19"/>
        <v>3.0607718718621449E-5</v>
      </c>
      <c r="O93" s="83">
        <f t="shared" si="20"/>
        <v>-147009.90000000005</v>
      </c>
      <c r="P93" s="87">
        <f t="shared" si="21"/>
        <v>-0.43752904759138334</v>
      </c>
      <c r="Q93" s="78"/>
    </row>
    <row r="94" spans="2:17" s="79" customFormat="1" ht="12.75" x14ac:dyDescent="0.2">
      <c r="B94" s="72"/>
      <c r="C94" s="80" t="s">
        <v>132</v>
      </c>
      <c r="D94" s="81" t="s">
        <v>406</v>
      </c>
      <c r="E94" s="82">
        <f>VLOOKUP($C94,'2023'!$C$295:$U$572,19,FALSE)</f>
        <v>170300</v>
      </c>
      <c r="F94" s="83">
        <f>VLOOKUP($C94,'2023'!$C$8:$U$285,19,FALSE)</f>
        <v>0</v>
      </c>
      <c r="G94" s="84">
        <f t="shared" si="14"/>
        <v>0</v>
      </c>
      <c r="H94" s="85">
        <f t="shared" si="15"/>
        <v>0</v>
      </c>
      <c r="I94" s="86">
        <f t="shared" si="16"/>
        <v>-170300</v>
      </c>
      <c r="J94" s="87">
        <f t="shared" si="17"/>
        <v>-1</v>
      </c>
      <c r="K94" s="82">
        <f>VLOOKUP($C94,'2023'!$C$295:$U$572,VLOOKUP($L$4,Master!$D$9:$G$20,4,FALSE),FALSE)</f>
        <v>45050</v>
      </c>
      <c r="L94" s="83">
        <f>VLOOKUP($C94,'2023'!$C$8:$U$285,VLOOKUP($L$4,Master!$D$9:$G$20,4,FALSE),FALSE)</f>
        <v>0</v>
      </c>
      <c r="M94" s="156">
        <f t="shared" si="18"/>
        <v>0</v>
      </c>
      <c r="N94" s="156">
        <f t="shared" si="19"/>
        <v>0</v>
      </c>
      <c r="O94" s="83">
        <f t="shared" si="20"/>
        <v>-45050</v>
      </c>
      <c r="P94" s="87">
        <f t="shared" si="21"/>
        <v>-1</v>
      </c>
      <c r="Q94" s="78"/>
    </row>
    <row r="95" spans="2:17" s="79" customFormat="1" ht="25.5" x14ac:dyDescent="0.2">
      <c r="B95" s="72"/>
      <c r="C95" s="80" t="s">
        <v>133</v>
      </c>
      <c r="D95" s="81" t="s">
        <v>407</v>
      </c>
      <c r="E95" s="82">
        <f>VLOOKUP($C95,'2023'!$C$295:$U$572,19,FALSE)</f>
        <v>795553.60999999987</v>
      </c>
      <c r="F95" s="83">
        <f>VLOOKUP($C95,'2023'!$C$8:$U$285,19,FALSE)</f>
        <v>429620.32999999996</v>
      </c>
      <c r="G95" s="84">
        <f t="shared" si="14"/>
        <v>0.54002687512158987</v>
      </c>
      <c r="H95" s="85">
        <f t="shared" si="15"/>
        <v>6.9578649629125765E-5</v>
      </c>
      <c r="I95" s="86">
        <f t="shared" si="16"/>
        <v>-365933.27999999991</v>
      </c>
      <c r="J95" s="87">
        <f t="shared" si="17"/>
        <v>-0.45997312487841013</v>
      </c>
      <c r="K95" s="82">
        <f>VLOOKUP($C95,'2023'!$C$295:$U$572,VLOOKUP($L$4,Master!$D$9:$G$20,4,FALSE),FALSE)</f>
        <v>274073.12</v>
      </c>
      <c r="L95" s="83">
        <f>VLOOKUP($C95,'2023'!$C$8:$U$285,VLOOKUP($L$4,Master!$D$9:$G$20,4,FALSE),FALSE)</f>
        <v>142105.38999999996</v>
      </c>
      <c r="M95" s="156">
        <f t="shared" si="18"/>
        <v>0.51849444411038903</v>
      </c>
      <c r="N95" s="156">
        <f t="shared" si="19"/>
        <v>2.3014509441907161E-5</v>
      </c>
      <c r="O95" s="83">
        <f t="shared" si="20"/>
        <v>-131967.73000000004</v>
      </c>
      <c r="P95" s="87">
        <f t="shared" si="21"/>
        <v>-0.48150555588961091</v>
      </c>
      <c r="Q95" s="78"/>
    </row>
    <row r="96" spans="2:17" s="79" customFormat="1" ht="12.75" x14ac:dyDescent="0.2">
      <c r="B96" s="72"/>
      <c r="C96" s="80" t="s">
        <v>134</v>
      </c>
      <c r="D96" s="81" t="s">
        <v>408</v>
      </c>
      <c r="E96" s="82">
        <f>VLOOKUP($C96,'2023'!$C$295:$U$572,19,FALSE)</f>
        <v>121176.87</v>
      </c>
      <c r="F96" s="83">
        <f>VLOOKUP($C96,'2023'!$C$8:$U$285,19,FALSE)</f>
        <v>135543.45000000001</v>
      </c>
      <c r="G96" s="84">
        <f t="shared" si="14"/>
        <v>1.1185587645563053</v>
      </c>
      <c r="H96" s="85">
        <f t="shared" si="15"/>
        <v>2.1951778252842291E-5</v>
      </c>
      <c r="I96" s="86">
        <f t="shared" si="16"/>
        <v>14366.580000000016</v>
      </c>
      <c r="J96" s="87">
        <f t="shared" si="17"/>
        <v>0.11855876455630532</v>
      </c>
      <c r="K96" s="82">
        <f>VLOOKUP($C96,'2023'!$C$295:$U$572,VLOOKUP($L$4,Master!$D$9:$G$20,4,FALSE),FALSE)</f>
        <v>40900.659999999996</v>
      </c>
      <c r="L96" s="83">
        <f>VLOOKUP($C96,'2023'!$C$8:$U$285,VLOOKUP($L$4,Master!$D$9:$G$20,4,FALSE),FALSE)</f>
        <v>85343.26</v>
      </c>
      <c r="M96" s="156">
        <f t="shared" si="18"/>
        <v>2.0865986025653376</v>
      </c>
      <c r="N96" s="156">
        <f t="shared" si="19"/>
        <v>1.3821666180805234E-5</v>
      </c>
      <c r="O96" s="83">
        <f t="shared" si="20"/>
        <v>44442.6</v>
      </c>
      <c r="P96" s="87">
        <f t="shared" si="21"/>
        <v>1.0865986025653376</v>
      </c>
      <c r="Q96" s="78"/>
    </row>
    <row r="97" spans="2:17" s="79" customFormat="1" ht="12.75" x14ac:dyDescent="0.2">
      <c r="B97" s="72"/>
      <c r="C97" s="80" t="s">
        <v>135</v>
      </c>
      <c r="D97" s="81" t="s">
        <v>409</v>
      </c>
      <c r="E97" s="82">
        <f>VLOOKUP($C97,'2023'!$C$295:$U$572,19,FALSE)</f>
        <v>310769.59000000003</v>
      </c>
      <c r="F97" s="83">
        <f>VLOOKUP($C97,'2023'!$C$8:$U$285,19,FALSE)</f>
        <v>274379.62</v>
      </c>
      <c r="G97" s="84">
        <f t="shared" si="14"/>
        <v>0.88290369723755779</v>
      </c>
      <c r="H97" s="85">
        <f t="shared" si="15"/>
        <v>4.4436825057493604E-5</v>
      </c>
      <c r="I97" s="86">
        <f t="shared" si="16"/>
        <v>-36389.97000000003</v>
      </c>
      <c r="J97" s="87">
        <f t="shared" si="17"/>
        <v>-0.11709630276244219</v>
      </c>
      <c r="K97" s="82">
        <f>VLOOKUP($C97,'2023'!$C$295:$U$572,VLOOKUP($L$4,Master!$D$9:$G$20,4,FALSE),FALSE)</f>
        <v>102656.54000000001</v>
      </c>
      <c r="L97" s="83">
        <f>VLOOKUP($C97,'2023'!$C$8:$U$285,VLOOKUP($L$4,Master!$D$9:$G$20,4,FALSE),FALSE)</f>
        <v>157153.49</v>
      </c>
      <c r="M97" s="156">
        <f t="shared" si="18"/>
        <v>1.5308668108237427</v>
      </c>
      <c r="N97" s="156">
        <f t="shared" si="19"/>
        <v>2.5451606581802867E-5</v>
      </c>
      <c r="O97" s="83">
        <f t="shared" si="20"/>
        <v>54496.949999999983</v>
      </c>
      <c r="P97" s="87">
        <f t="shared" si="21"/>
        <v>0.53086681082374276</v>
      </c>
      <c r="Q97" s="78"/>
    </row>
    <row r="98" spans="2:17" s="79" customFormat="1" ht="12.75" x14ac:dyDescent="0.2">
      <c r="B98" s="72"/>
      <c r="C98" s="80" t="s">
        <v>136</v>
      </c>
      <c r="D98" s="81" t="s">
        <v>410</v>
      </c>
      <c r="E98" s="82">
        <f>VLOOKUP($C98,'2023'!$C$295:$U$572,19,FALSE)</f>
        <v>7268249.9700000007</v>
      </c>
      <c r="F98" s="83">
        <f>VLOOKUP($C98,'2023'!$C$8:$U$285,19,FALSE)</f>
        <v>6104332.25</v>
      </c>
      <c r="G98" s="84">
        <f t="shared" si="14"/>
        <v>0.83986272833156284</v>
      </c>
      <c r="H98" s="85">
        <f t="shared" si="15"/>
        <v>9.8861987011304372E-4</v>
      </c>
      <c r="I98" s="86">
        <f t="shared" si="16"/>
        <v>-1163917.7200000007</v>
      </c>
      <c r="J98" s="87">
        <f t="shared" si="17"/>
        <v>-0.16013727166843719</v>
      </c>
      <c r="K98" s="82">
        <f>VLOOKUP($C98,'2023'!$C$295:$U$572,VLOOKUP($L$4,Master!$D$9:$G$20,4,FALSE),FALSE)</f>
        <v>4654834.2600000007</v>
      </c>
      <c r="L98" s="83">
        <f>VLOOKUP($C98,'2023'!$C$8:$U$285,VLOOKUP($L$4,Master!$D$9:$G$20,4,FALSE),FALSE)</f>
        <v>3972308.7800000003</v>
      </c>
      <c r="M98" s="156">
        <f t="shared" si="18"/>
        <v>0.85337276433984133</v>
      </c>
      <c r="N98" s="156">
        <f t="shared" si="19"/>
        <v>6.4333054448871183E-4</v>
      </c>
      <c r="O98" s="83">
        <f t="shared" si="20"/>
        <v>-682525.48000000045</v>
      </c>
      <c r="P98" s="87">
        <f t="shared" si="21"/>
        <v>-0.14662723566015867</v>
      </c>
      <c r="Q98" s="78"/>
    </row>
    <row r="99" spans="2:17" s="79" customFormat="1" ht="12.75" x14ac:dyDescent="0.2">
      <c r="B99" s="72"/>
      <c r="C99" s="80" t="s">
        <v>137</v>
      </c>
      <c r="D99" s="81" t="s">
        <v>411</v>
      </c>
      <c r="E99" s="82">
        <f>VLOOKUP($C99,'2023'!$C$295:$U$572,19,FALSE)</f>
        <v>574712.51</v>
      </c>
      <c r="F99" s="83">
        <f>VLOOKUP($C99,'2023'!$C$8:$U$285,19,FALSE)</f>
        <v>3240235.71</v>
      </c>
      <c r="G99" s="84">
        <f t="shared" si="14"/>
        <v>5.6380114468014622</v>
      </c>
      <c r="H99" s="85">
        <f t="shared" si="15"/>
        <v>5.2476852103780004E-4</v>
      </c>
      <c r="I99" s="86">
        <f t="shared" si="16"/>
        <v>2665523.2000000002</v>
      </c>
      <c r="J99" s="87">
        <f t="shared" si="17"/>
        <v>4.638011446801463</v>
      </c>
      <c r="K99" s="82">
        <f>VLOOKUP($C99,'2023'!$C$295:$U$572,VLOOKUP($L$4,Master!$D$9:$G$20,4,FALSE),FALSE)</f>
        <v>205904.16999999998</v>
      </c>
      <c r="L99" s="83">
        <f>VLOOKUP($C99,'2023'!$C$8:$U$285,VLOOKUP($L$4,Master!$D$9:$G$20,4,FALSE),FALSE)</f>
        <v>1015380.4</v>
      </c>
      <c r="M99" s="156">
        <f t="shared" si="18"/>
        <v>4.9313250916676434</v>
      </c>
      <c r="N99" s="156">
        <f t="shared" si="19"/>
        <v>1.6444472516438313E-4</v>
      </c>
      <c r="O99" s="83">
        <f t="shared" si="20"/>
        <v>809476.23</v>
      </c>
      <c r="P99" s="87">
        <f t="shared" si="21"/>
        <v>3.9313250916676434</v>
      </c>
      <c r="Q99" s="78"/>
    </row>
    <row r="100" spans="2:17" s="79" customFormat="1" ht="12.75" x14ac:dyDescent="0.2">
      <c r="B100" s="72"/>
      <c r="C100" s="80" t="s">
        <v>138</v>
      </c>
      <c r="D100" s="81" t="s">
        <v>412</v>
      </c>
      <c r="E100" s="82">
        <f>VLOOKUP($C100,'2023'!$C$295:$U$572,19,FALSE)</f>
        <v>9029275.5899999999</v>
      </c>
      <c r="F100" s="83">
        <f>VLOOKUP($C100,'2023'!$C$8:$U$285,19,FALSE)</f>
        <v>1736536.98</v>
      </c>
      <c r="G100" s="84">
        <f t="shared" si="14"/>
        <v>0.19232295688518242</v>
      </c>
      <c r="H100" s="85">
        <f t="shared" si="15"/>
        <v>2.8123878145952774E-4</v>
      </c>
      <c r="I100" s="86">
        <f t="shared" si="16"/>
        <v>-7292738.6099999994</v>
      </c>
      <c r="J100" s="87">
        <f t="shared" si="17"/>
        <v>-0.80767704311481758</v>
      </c>
      <c r="K100" s="82">
        <f>VLOOKUP($C100,'2023'!$C$295:$U$572,VLOOKUP($L$4,Master!$D$9:$G$20,4,FALSE),FALSE)</f>
        <v>3237333.25</v>
      </c>
      <c r="L100" s="83">
        <f>VLOOKUP($C100,'2023'!$C$8:$U$285,VLOOKUP($L$4,Master!$D$9:$G$20,4,FALSE),FALSE)</f>
        <v>1537951.44</v>
      </c>
      <c r="M100" s="156">
        <f t="shared" si="18"/>
        <v>0.47506738455177572</v>
      </c>
      <c r="N100" s="156">
        <f t="shared" si="19"/>
        <v>2.4907709649208044E-4</v>
      </c>
      <c r="O100" s="83">
        <f t="shared" si="20"/>
        <v>-1699381.81</v>
      </c>
      <c r="P100" s="87">
        <f t="shared" si="21"/>
        <v>-0.52493261544822423</v>
      </c>
      <c r="Q100" s="78"/>
    </row>
    <row r="101" spans="2:17" s="79" customFormat="1" ht="12.75" x14ac:dyDescent="0.2">
      <c r="B101" s="72"/>
      <c r="C101" s="80" t="s">
        <v>139</v>
      </c>
      <c r="D101" s="81" t="s">
        <v>413</v>
      </c>
      <c r="E101" s="82">
        <f>VLOOKUP($C101,'2023'!$C$295:$U$572,19,FALSE)</f>
        <v>62173054.999999993</v>
      </c>
      <c r="F101" s="83">
        <f>VLOOKUP($C101,'2023'!$C$8:$U$285,19,FALSE)</f>
        <v>55178368.380000003</v>
      </c>
      <c r="G101" s="84">
        <f t="shared" si="14"/>
        <v>0.88749649474358316</v>
      </c>
      <c r="H101" s="85">
        <f t="shared" si="15"/>
        <v>8.9363470313866492E-3</v>
      </c>
      <c r="I101" s="86">
        <f t="shared" si="16"/>
        <v>-6994686.6199999899</v>
      </c>
      <c r="J101" s="87">
        <f t="shared" si="17"/>
        <v>-0.11250350525641679</v>
      </c>
      <c r="K101" s="82">
        <f>VLOOKUP($C101,'2023'!$C$295:$U$572,VLOOKUP($L$4,Master!$D$9:$G$20,4,FALSE),FALSE)</f>
        <v>13083366.43</v>
      </c>
      <c r="L101" s="83">
        <f>VLOOKUP($C101,'2023'!$C$8:$U$285,VLOOKUP($L$4,Master!$D$9:$G$20,4,FALSE),FALSE)</f>
        <v>11220136.399999999</v>
      </c>
      <c r="M101" s="156">
        <f t="shared" si="18"/>
        <v>0.85758787388789803</v>
      </c>
      <c r="N101" s="156">
        <f t="shared" si="19"/>
        <v>1.8171438473747286E-3</v>
      </c>
      <c r="O101" s="83">
        <f t="shared" si="20"/>
        <v>-1863230.0300000012</v>
      </c>
      <c r="P101" s="87">
        <f t="shared" si="21"/>
        <v>-0.14241212611210197</v>
      </c>
      <c r="Q101" s="78"/>
    </row>
    <row r="102" spans="2:17" s="79" customFormat="1" ht="25.5" x14ac:dyDescent="0.2">
      <c r="B102" s="72"/>
      <c r="C102" s="80" t="s">
        <v>140</v>
      </c>
      <c r="D102" s="81" t="s">
        <v>414</v>
      </c>
      <c r="E102" s="82">
        <f>VLOOKUP($C102,'2023'!$C$295:$U$572,19,FALSE)</f>
        <v>230287.53000000003</v>
      </c>
      <c r="F102" s="83">
        <f>VLOOKUP($C102,'2023'!$C$8:$U$285,19,FALSE)</f>
        <v>163210.45000000001</v>
      </c>
      <c r="G102" s="84">
        <f t="shared" si="14"/>
        <v>0.70872465391417416</v>
      </c>
      <c r="H102" s="85">
        <f t="shared" si="15"/>
        <v>2.6432554335503515E-5</v>
      </c>
      <c r="I102" s="86">
        <f t="shared" si="16"/>
        <v>-67077.080000000016</v>
      </c>
      <c r="J102" s="87">
        <f t="shared" si="17"/>
        <v>-0.29127534608582589</v>
      </c>
      <c r="K102" s="82">
        <f>VLOOKUP($C102,'2023'!$C$295:$U$572,VLOOKUP($L$4,Master!$D$9:$G$20,4,FALSE),FALSE)</f>
        <v>76429.190000000017</v>
      </c>
      <c r="L102" s="83">
        <f>VLOOKUP($C102,'2023'!$C$8:$U$285,VLOOKUP($L$4,Master!$D$9:$G$20,4,FALSE),FALSE)</f>
        <v>60907.119999999995</v>
      </c>
      <c r="M102" s="156">
        <f t="shared" si="18"/>
        <v>0.7969091390344446</v>
      </c>
      <c r="N102" s="156">
        <f t="shared" si="19"/>
        <v>9.8641401872186051E-6</v>
      </c>
      <c r="O102" s="83">
        <f t="shared" si="20"/>
        <v>-15522.070000000022</v>
      </c>
      <c r="P102" s="87">
        <f t="shared" si="21"/>
        <v>-0.20309086096555543</v>
      </c>
      <c r="Q102" s="78"/>
    </row>
    <row r="103" spans="2:17" s="79" customFormat="1" ht="12.75" x14ac:dyDescent="0.2">
      <c r="B103" s="72"/>
      <c r="C103" s="80" t="s">
        <v>141</v>
      </c>
      <c r="D103" s="81" t="s">
        <v>415</v>
      </c>
      <c r="E103" s="82">
        <f>VLOOKUP($C103,'2023'!$C$295:$U$572,19,FALSE)</f>
        <v>677809.07</v>
      </c>
      <c r="F103" s="83">
        <f>VLOOKUP($C103,'2023'!$C$8:$U$285,19,FALSE)</f>
        <v>424627.11</v>
      </c>
      <c r="G103" s="84">
        <f t="shared" si="14"/>
        <v>0.62647009134888088</v>
      </c>
      <c r="H103" s="85">
        <f t="shared" si="15"/>
        <v>6.8769978622096979E-5</v>
      </c>
      <c r="I103" s="86">
        <f t="shared" si="16"/>
        <v>-253181.95999999996</v>
      </c>
      <c r="J103" s="87">
        <f t="shared" si="17"/>
        <v>-0.37352990865111907</v>
      </c>
      <c r="K103" s="82">
        <f>VLOOKUP($C103,'2023'!$C$295:$U$572,VLOOKUP($L$4,Master!$D$9:$G$20,4,FALSE),FALSE)</f>
        <v>220765.59999999998</v>
      </c>
      <c r="L103" s="83">
        <f>VLOOKUP($C103,'2023'!$C$8:$U$285,VLOOKUP($L$4,Master!$D$9:$G$20,4,FALSE),FALSE)</f>
        <v>191668.89999999997</v>
      </c>
      <c r="M103" s="156">
        <f t="shared" si="18"/>
        <v>0.86820093347876659</v>
      </c>
      <c r="N103" s="156">
        <f t="shared" si="19"/>
        <v>3.104150876170116E-5</v>
      </c>
      <c r="O103" s="83">
        <f t="shared" si="20"/>
        <v>-29096.700000000012</v>
      </c>
      <c r="P103" s="87">
        <f t="shared" si="21"/>
        <v>-0.13179906652123344</v>
      </c>
      <c r="Q103" s="78"/>
    </row>
    <row r="104" spans="2:17" s="79" customFormat="1" ht="25.5" x14ac:dyDescent="0.2">
      <c r="B104" s="72"/>
      <c r="C104" s="80" t="s">
        <v>142</v>
      </c>
      <c r="D104" s="81" t="s">
        <v>416</v>
      </c>
      <c r="E104" s="82">
        <f>VLOOKUP($C104,'2023'!$C$295:$U$572,19,FALSE)</f>
        <v>118847.31000000003</v>
      </c>
      <c r="F104" s="83">
        <f>VLOOKUP($C104,'2023'!$C$8:$U$285,19,FALSE)</f>
        <v>78585.050000000017</v>
      </c>
      <c r="G104" s="84">
        <f t="shared" si="14"/>
        <v>0.66122699790176154</v>
      </c>
      <c r="H104" s="85">
        <f t="shared" si="15"/>
        <v>1.2727148317299909E-5</v>
      </c>
      <c r="I104" s="86">
        <f t="shared" si="16"/>
        <v>-40262.260000000009</v>
      </c>
      <c r="J104" s="87">
        <f t="shared" si="17"/>
        <v>-0.33877300209823846</v>
      </c>
      <c r="K104" s="82">
        <f>VLOOKUP($C104,'2023'!$C$295:$U$572,VLOOKUP($L$4,Master!$D$9:$G$20,4,FALSE),FALSE)</f>
        <v>39615.770000000011</v>
      </c>
      <c r="L104" s="83">
        <f>VLOOKUP($C104,'2023'!$C$8:$U$285,VLOOKUP($L$4,Master!$D$9:$G$20,4,FALSE),FALSE)</f>
        <v>26622.280000000006</v>
      </c>
      <c r="M104" s="156">
        <f t="shared" si="18"/>
        <v>0.67201218100771487</v>
      </c>
      <c r="N104" s="156">
        <f t="shared" si="19"/>
        <v>4.3115796974702827E-6</v>
      </c>
      <c r="O104" s="83">
        <f t="shared" si="20"/>
        <v>-12993.490000000005</v>
      </c>
      <c r="P104" s="87">
        <f t="shared" si="21"/>
        <v>-0.32798781899228518</v>
      </c>
      <c r="Q104" s="78"/>
    </row>
    <row r="105" spans="2:17" s="79" customFormat="1" ht="12.75" x14ac:dyDescent="0.2">
      <c r="B105" s="72"/>
      <c r="C105" s="80" t="s">
        <v>143</v>
      </c>
      <c r="D105" s="81" t="s">
        <v>417</v>
      </c>
      <c r="E105" s="82">
        <f>VLOOKUP($C105,'2023'!$C$295:$U$572,19,FALSE)</f>
        <v>134673.51</v>
      </c>
      <c r="F105" s="83">
        <f>VLOOKUP($C105,'2023'!$C$8:$U$285,19,FALSE)</f>
        <v>100006.09000000003</v>
      </c>
      <c r="G105" s="84">
        <f t="shared" si="14"/>
        <v>0.74258174454649628</v>
      </c>
      <c r="H105" s="85">
        <f t="shared" si="15"/>
        <v>1.6196367376024362E-5</v>
      </c>
      <c r="I105" s="86">
        <f t="shared" si="16"/>
        <v>-34667.419999999984</v>
      </c>
      <c r="J105" s="87">
        <f t="shared" si="17"/>
        <v>-0.25741825545350366</v>
      </c>
      <c r="K105" s="82">
        <f>VLOOKUP($C105,'2023'!$C$295:$U$572,VLOOKUP($L$4,Master!$D$9:$G$20,4,FALSE),FALSE)</f>
        <v>45091.17</v>
      </c>
      <c r="L105" s="83">
        <f>VLOOKUP($C105,'2023'!$C$8:$U$285,VLOOKUP($L$4,Master!$D$9:$G$20,4,FALSE),FALSE)</f>
        <v>37586.380000000012</v>
      </c>
      <c r="M105" s="156">
        <f t="shared" si="18"/>
        <v>0.83356408804650695</v>
      </c>
      <c r="N105" s="156">
        <f t="shared" si="19"/>
        <v>6.0872574741683688E-6</v>
      </c>
      <c r="O105" s="83">
        <f t="shared" si="20"/>
        <v>-7504.7899999999863</v>
      </c>
      <c r="P105" s="87">
        <f t="shared" si="21"/>
        <v>-0.16643591195349303</v>
      </c>
      <c r="Q105" s="78"/>
    </row>
    <row r="106" spans="2:17" s="79" customFormat="1" ht="12.75" x14ac:dyDescent="0.2">
      <c r="B106" s="72"/>
      <c r="C106" s="80" t="s">
        <v>144</v>
      </c>
      <c r="D106" s="81" t="s">
        <v>418</v>
      </c>
      <c r="E106" s="82">
        <f>VLOOKUP($C106,'2023'!$C$295:$U$572,19,FALSE)</f>
        <v>4699.99</v>
      </c>
      <c r="F106" s="83">
        <f>VLOOKUP($C106,'2023'!$C$8:$U$285,19,FALSE)</f>
        <v>1824.04</v>
      </c>
      <c r="G106" s="84">
        <f t="shared" si="14"/>
        <v>0.38809444275413352</v>
      </c>
      <c r="H106" s="85">
        <f t="shared" si="15"/>
        <v>2.9541022900268844E-7</v>
      </c>
      <c r="I106" s="86">
        <f t="shared" si="16"/>
        <v>-2875.95</v>
      </c>
      <c r="J106" s="87">
        <f t="shared" si="17"/>
        <v>-0.61190555724586648</v>
      </c>
      <c r="K106" s="82">
        <f>VLOOKUP($C106,'2023'!$C$295:$U$572,VLOOKUP($L$4,Master!$D$9:$G$20,4,FALSE),FALSE)</f>
        <v>1433.33</v>
      </c>
      <c r="L106" s="83">
        <f>VLOOKUP($C106,'2023'!$C$8:$U$285,VLOOKUP($L$4,Master!$D$9:$G$20,4,FALSE),FALSE)</f>
        <v>680.29</v>
      </c>
      <c r="M106" s="156">
        <f t="shared" si="18"/>
        <v>0.47462203400473024</v>
      </c>
      <c r="N106" s="156">
        <f t="shared" si="19"/>
        <v>1.1017555793087811E-7</v>
      </c>
      <c r="O106" s="83">
        <f t="shared" si="20"/>
        <v>-753.04</v>
      </c>
      <c r="P106" s="87">
        <f t="shared" si="21"/>
        <v>-0.52537796599526976</v>
      </c>
      <c r="Q106" s="78"/>
    </row>
    <row r="107" spans="2:17" s="79" customFormat="1" ht="12.75" x14ac:dyDescent="0.2">
      <c r="B107" s="72"/>
      <c r="C107" s="80" t="s">
        <v>145</v>
      </c>
      <c r="D107" s="81" t="s">
        <v>419</v>
      </c>
      <c r="E107" s="82">
        <f>VLOOKUP($C107,'2023'!$C$295:$U$572,19,FALSE)</f>
        <v>0</v>
      </c>
      <c r="F107" s="83">
        <f>VLOOKUP($C107,'2023'!$C$8:$U$285,19,FALSE)</f>
        <v>0</v>
      </c>
      <c r="G107" s="84">
        <f t="shared" si="14"/>
        <v>0</v>
      </c>
      <c r="H107" s="85">
        <f t="shared" si="15"/>
        <v>0</v>
      </c>
      <c r="I107" s="86">
        <f t="shared" si="16"/>
        <v>0</v>
      </c>
      <c r="J107" s="87">
        <f t="shared" si="17"/>
        <v>0</v>
      </c>
      <c r="K107" s="82">
        <f>VLOOKUP($C107,'2023'!$C$295:$U$572,VLOOKUP($L$4,Master!$D$9:$G$20,4,FALSE),FALSE)</f>
        <v>0</v>
      </c>
      <c r="L107" s="83">
        <f>VLOOKUP($C107,'2023'!$C$8:$U$285,VLOOKUP($L$4,Master!$D$9:$G$20,4,FALSE),FALSE)</f>
        <v>0</v>
      </c>
      <c r="M107" s="156">
        <f t="shared" si="18"/>
        <v>0</v>
      </c>
      <c r="N107" s="156">
        <f t="shared" si="19"/>
        <v>0</v>
      </c>
      <c r="O107" s="83">
        <f t="shared" si="20"/>
        <v>0</v>
      </c>
      <c r="P107" s="87">
        <f t="shared" si="21"/>
        <v>0</v>
      </c>
      <c r="Q107" s="78"/>
    </row>
    <row r="108" spans="2:17" s="79" customFormat="1" ht="12.75" x14ac:dyDescent="0.2">
      <c r="B108" s="72"/>
      <c r="C108" s="80" t="s">
        <v>146</v>
      </c>
      <c r="D108" s="81" t="s">
        <v>420</v>
      </c>
      <c r="E108" s="82">
        <f>VLOOKUP($C108,'2023'!$C$295:$U$572,19,FALSE)</f>
        <v>0</v>
      </c>
      <c r="F108" s="83">
        <f>VLOOKUP($C108,'2023'!$C$8:$U$285,19,FALSE)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VLOOKUP($C108,'2023'!$C$295:$U$572,VLOOKUP($L$4,Master!$D$9:$G$20,4,FALSE),FALSE)</f>
        <v>0</v>
      </c>
      <c r="L108" s="83">
        <f>VLOOKUP($C108,'2023'!$C$8:$U$285,VLOOKUP($L$4,Master!$D$9:$G$20,4,FALSE),FALSE)</f>
        <v>0</v>
      </c>
      <c r="M108" s="156">
        <f t="shared" si="18"/>
        <v>0</v>
      </c>
      <c r="N108" s="156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12.75" x14ac:dyDescent="0.2">
      <c r="B109" s="72"/>
      <c r="C109" s="80" t="s">
        <v>147</v>
      </c>
      <c r="D109" s="81" t="s">
        <v>421</v>
      </c>
      <c r="E109" s="82">
        <f>VLOOKUP($C109,'2023'!$C$295:$U$572,19,FALSE)</f>
        <v>473454.68999999983</v>
      </c>
      <c r="F109" s="83">
        <f>VLOOKUP($C109,'2023'!$C$8:$U$285,19,FALSE)</f>
        <v>206013.45</v>
      </c>
      <c r="G109" s="84">
        <f t="shared" si="14"/>
        <v>0.43512812176388005</v>
      </c>
      <c r="H109" s="85">
        <f t="shared" si="15"/>
        <v>3.3364663298027405E-5</v>
      </c>
      <c r="I109" s="86">
        <f t="shared" si="16"/>
        <v>-267441.23999999982</v>
      </c>
      <c r="J109" s="87">
        <f t="shared" si="17"/>
        <v>-0.56487187823611995</v>
      </c>
      <c r="K109" s="82">
        <f>VLOOKUP($C109,'2023'!$C$295:$U$572,VLOOKUP($L$4,Master!$D$9:$G$20,4,FALSE),FALSE)</f>
        <v>162802.22999999995</v>
      </c>
      <c r="L109" s="83">
        <f>VLOOKUP($C109,'2023'!$C$8:$U$285,VLOOKUP($L$4,Master!$D$9:$G$20,4,FALSE),FALSE)</f>
        <v>72327.73000000001</v>
      </c>
      <c r="M109" s="156">
        <f t="shared" si="18"/>
        <v>0.44426744031700321</v>
      </c>
      <c r="N109" s="156">
        <f t="shared" si="19"/>
        <v>1.1713751498072751E-5</v>
      </c>
      <c r="O109" s="83">
        <f t="shared" si="20"/>
        <v>-90474.499999999942</v>
      </c>
      <c r="P109" s="87">
        <f t="shared" si="21"/>
        <v>-0.55573255968299673</v>
      </c>
      <c r="Q109" s="78"/>
    </row>
    <row r="110" spans="2:17" s="79" customFormat="1" ht="12.75" x14ac:dyDescent="0.2">
      <c r="B110" s="72"/>
      <c r="C110" s="80" t="s">
        <v>148</v>
      </c>
      <c r="D110" s="81" t="s">
        <v>412</v>
      </c>
      <c r="E110" s="82">
        <f>VLOOKUP($C110,'2023'!$C$295:$U$572,19,FALSE)</f>
        <v>0</v>
      </c>
      <c r="F110" s="83">
        <f>VLOOKUP($C110,'2023'!$C$8:$U$285,19,FALSE)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VLOOKUP($C110,'2023'!$C$295:$U$572,VLOOKUP($L$4,Master!$D$9:$G$20,4,FALSE),FALSE)</f>
        <v>0</v>
      </c>
      <c r="L110" s="83">
        <f>VLOOKUP($C110,'2023'!$C$8:$U$285,VLOOKUP($L$4,Master!$D$9:$G$20,4,FALSE),FALSE)</f>
        <v>0</v>
      </c>
      <c r="M110" s="156">
        <f t="shared" si="18"/>
        <v>0</v>
      </c>
      <c r="N110" s="156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149</v>
      </c>
      <c r="D111" s="81" t="s">
        <v>422</v>
      </c>
      <c r="E111" s="82">
        <f>VLOOKUP($C111,'2023'!$C$295:$U$572,19,FALSE)</f>
        <v>0</v>
      </c>
      <c r="F111" s="83">
        <f>VLOOKUP($C111,'2023'!$C$8:$U$285,19,FALSE)</f>
        <v>0</v>
      </c>
      <c r="G111" s="84">
        <f t="shared" si="14"/>
        <v>0</v>
      </c>
      <c r="H111" s="85">
        <f t="shared" si="15"/>
        <v>0</v>
      </c>
      <c r="I111" s="86">
        <f t="shared" si="16"/>
        <v>0</v>
      </c>
      <c r="J111" s="87">
        <f t="shared" si="17"/>
        <v>0</v>
      </c>
      <c r="K111" s="82">
        <f>VLOOKUP($C111,'2023'!$C$295:$U$572,VLOOKUP($L$4,Master!$D$9:$G$20,4,FALSE),FALSE)</f>
        <v>0</v>
      </c>
      <c r="L111" s="83">
        <f>VLOOKUP($C111,'2023'!$C$8:$U$285,VLOOKUP($L$4,Master!$D$9:$G$20,4,FALSE),FALSE)</f>
        <v>0</v>
      </c>
      <c r="M111" s="156">
        <f t="shared" si="18"/>
        <v>0</v>
      </c>
      <c r="N111" s="156">
        <f t="shared" si="19"/>
        <v>0</v>
      </c>
      <c r="O111" s="83">
        <f t="shared" si="20"/>
        <v>0</v>
      </c>
      <c r="P111" s="87">
        <f t="shared" si="21"/>
        <v>0</v>
      </c>
      <c r="Q111" s="78"/>
    </row>
    <row r="112" spans="2:17" s="79" customFormat="1" ht="12.75" x14ac:dyDescent="0.2">
      <c r="B112" s="72"/>
      <c r="C112" s="80" t="s">
        <v>150</v>
      </c>
      <c r="D112" s="81" t="s">
        <v>423</v>
      </c>
      <c r="E112" s="82">
        <f>VLOOKUP($C112,'2023'!$C$295:$U$572,19,FALSE)</f>
        <v>0</v>
      </c>
      <c r="F112" s="83">
        <f>VLOOKUP($C112,'2023'!$C$8:$U$285,19,FALSE)</f>
        <v>0</v>
      </c>
      <c r="G112" s="84">
        <f t="shared" si="14"/>
        <v>0</v>
      </c>
      <c r="H112" s="85">
        <f t="shared" si="15"/>
        <v>0</v>
      </c>
      <c r="I112" s="86">
        <f t="shared" si="16"/>
        <v>0</v>
      </c>
      <c r="J112" s="87">
        <f t="shared" si="17"/>
        <v>0</v>
      </c>
      <c r="K112" s="82">
        <f>VLOOKUP($C112,'2023'!$C$295:$U$572,VLOOKUP($L$4,Master!$D$9:$G$20,4,FALSE),FALSE)</f>
        <v>0</v>
      </c>
      <c r="L112" s="83">
        <f>VLOOKUP($C112,'2023'!$C$8:$U$285,VLOOKUP($L$4,Master!$D$9:$G$20,4,FALSE),FALSE)</f>
        <v>0</v>
      </c>
      <c r="M112" s="156">
        <f t="shared" si="18"/>
        <v>0</v>
      </c>
      <c r="N112" s="156">
        <f t="shared" si="19"/>
        <v>0</v>
      </c>
      <c r="O112" s="83">
        <f t="shared" si="20"/>
        <v>0</v>
      </c>
      <c r="P112" s="87">
        <f t="shared" si="21"/>
        <v>0</v>
      </c>
      <c r="Q112" s="78"/>
    </row>
    <row r="113" spans="2:17" s="79" customFormat="1" ht="12.75" x14ac:dyDescent="0.2">
      <c r="B113" s="72"/>
      <c r="C113" s="80" t="s">
        <v>151</v>
      </c>
      <c r="D113" s="81" t="s">
        <v>424</v>
      </c>
      <c r="E113" s="82">
        <f>VLOOKUP($C113,'2023'!$C$295:$U$572,19,FALSE)</f>
        <v>0</v>
      </c>
      <c r="F113" s="83">
        <f>VLOOKUP($C113,'2023'!$C$8:$U$285,19,FALSE)</f>
        <v>0</v>
      </c>
      <c r="G113" s="84">
        <f t="shared" si="14"/>
        <v>0</v>
      </c>
      <c r="H113" s="85">
        <f t="shared" si="15"/>
        <v>0</v>
      </c>
      <c r="I113" s="86">
        <f t="shared" si="16"/>
        <v>0</v>
      </c>
      <c r="J113" s="87">
        <f t="shared" si="17"/>
        <v>0</v>
      </c>
      <c r="K113" s="82">
        <f>VLOOKUP($C113,'2023'!$C$295:$U$572,VLOOKUP($L$4,Master!$D$9:$G$20,4,FALSE),FALSE)</f>
        <v>0</v>
      </c>
      <c r="L113" s="83">
        <f>VLOOKUP($C113,'2023'!$C$8:$U$285,VLOOKUP($L$4,Master!$D$9:$G$20,4,FALSE),FALSE)</f>
        <v>0</v>
      </c>
      <c r="M113" s="156">
        <f t="shared" si="18"/>
        <v>0</v>
      </c>
      <c r="N113" s="156">
        <f t="shared" si="19"/>
        <v>0</v>
      </c>
      <c r="O113" s="83">
        <f t="shared" si="20"/>
        <v>0</v>
      </c>
      <c r="P113" s="87">
        <f t="shared" si="21"/>
        <v>0</v>
      </c>
      <c r="Q113" s="78"/>
    </row>
    <row r="114" spans="2:17" s="79" customFormat="1" ht="12.75" x14ac:dyDescent="0.2">
      <c r="B114" s="72"/>
      <c r="C114" s="80" t="s">
        <v>152</v>
      </c>
      <c r="D114" s="81" t="s">
        <v>425</v>
      </c>
      <c r="E114" s="82">
        <f>VLOOKUP($C114,'2023'!$C$295:$U$572,19,FALSE)</f>
        <v>0</v>
      </c>
      <c r="F114" s="83">
        <f>VLOOKUP($C114,'2023'!$C$8:$U$285,19,FALSE)</f>
        <v>0</v>
      </c>
      <c r="G114" s="84">
        <f t="shared" si="14"/>
        <v>0</v>
      </c>
      <c r="H114" s="85">
        <f t="shared" si="15"/>
        <v>0</v>
      </c>
      <c r="I114" s="86">
        <f t="shared" si="16"/>
        <v>0</v>
      </c>
      <c r="J114" s="87">
        <f t="shared" si="17"/>
        <v>0</v>
      </c>
      <c r="K114" s="82">
        <f>VLOOKUP($C114,'2023'!$C$295:$U$572,VLOOKUP($L$4,Master!$D$9:$G$20,4,FALSE),FALSE)</f>
        <v>0</v>
      </c>
      <c r="L114" s="83">
        <f>VLOOKUP($C114,'2023'!$C$8:$U$285,VLOOKUP($L$4,Master!$D$9:$G$20,4,FALSE),FALSE)</f>
        <v>0</v>
      </c>
      <c r="M114" s="156">
        <f t="shared" si="18"/>
        <v>0</v>
      </c>
      <c r="N114" s="156">
        <f t="shared" si="19"/>
        <v>0</v>
      </c>
      <c r="O114" s="83">
        <f t="shared" si="20"/>
        <v>0</v>
      </c>
      <c r="P114" s="87">
        <f t="shared" si="21"/>
        <v>0</v>
      </c>
      <c r="Q114" s="78"/>
    </row>
    <row r="115" spans="2:17" s="79" customFormat="1" ht="12.75" x14ac:dyDescent="0.2">
      <c r="B115" s="72"/>
      <c r="C115" s="80" t="s">
        <v>153</v>
      </c>
      <c r="D115" s="81" t="s">
        <v>426</v>
      </c>
      <c r="E115" s="82">
        <f>VLOOKUP($C115,'2023'!$C$295:$U$572,19,FALSE)</f>
        <v>0</v>
      </c>
      <c r="F115" s="83">
        <f>VLOOKUP($C115,'2023'!$C$8:$U$285,19,FALSE)</f>
        <v>0</v>
      </c>
      <c r="G115" s="84">
        <f t="shared" si="14"/>
        <v>0</v>
      </c>
      <c r="H115" s="85">
        <f t="shared" si="15"/>
        <v>0</v>
      </c>
      <c r="I115" s="86">
        <f t="shared" si="16"/>
        <v>0</v>
      </c>
      <c r="J115" s="87">
        <f t="shared" si="17"/>
        <v>0</v>
      </c>
      <c r="K115" s="82">
        <f>VLOOKUP($C115,'2023'!$C$295:$U$572,VLOOKUP($L$4,Master!$D$9:$G$20,4,FALSE),FALSE)</f>
        <v>0</v>
      </c>
      <c r="L115" s="83">
        <f>VLOOKUP($C115,'2023'!$C$8:$U$285,VLOOKUP($L$4,Master!$D$9:$G$20,4,FALSE),FALSE)</f>
        <v>0</v>
      </c>
      <c r="M115" s="156">
        <f t="shared" si="18"/>
        <v>0</v>
      </c>
      <c r="N115" s="156">
        <f t="shared" si="19"/>
        <v>0</v>
      </c>
      <c r="O115" s="83">
        <f t="shared" si="20"/>
        <v>0</v>
      </c>
      <c r="P115" s="87">
        <f t="shared" si="21"/>
        <v>0</v>
      </c>
      <c r="Q115" s="78"/>
    </row>
    <row r="116" spans="2:17" s="79" customFormat="1" ht="12.75" x14ac:dyDescent="0.2">
      <c r="B116" s="72"/>
      <c r="C116" s="80" t="s">
        <v>154</v>
      </c>
      <c r="D116" s="81" t="s">
        <v>427</v>
      </c>
      <c r="E116" s="82">
        <f>VLOOKUP($C116,'2023'!$C$295:$U$572,19,FALSE)</f>
        <v>260187.66</v>
      </c>
      <c r="F116" s="83">
        <f>VLOOKUP($C116,'2023'!$C$8:$U$285,19,FALSE)</f>
        <v>39516.839999999997</v>
      </c>
      <c r="G116" s="84">
        <f t="shared" si="14"/>
        <v>0.15187822512412771</v>
      </c>
      <c r="H116" s="85">
        <f t="shared" si="15"/>
        <v>6.3999028277135352E-6</v>
      </c>
      <c r="I116" s="86">
        <f t="shared" si="16"/>
        <v>-220670.82</v>
      </c>
      <c r="J116" s="87">
        <f t="shared" si="17"/>
        <v>-0.84812177487587226</v>
      </c>
      <c r="K116" s="82">
        <f>VLOOKUP($C116,'2023'!$C$295:$U$572,VLOOKUP($L$4,Master!$D$9:$G$20,4,FALSE),FALSE)</f>
        <v>41729.220000000008</v>
      </c>
      <c r="L116" s="83">
        <f>VLOOKUP($C116,'2023'!$C$8:$U$285,VLOOKUP($L$4,Master!$D$9:$G$20,4,FALSE),FALSE)</f>
        <v>14999.04</v>
      </c>
      <c r="M116" s="156">
        <f t="shared" si="18"/>
        <v>0.35943734390434323</v>
      </c>
      <c r="N116" s="156">
        <f t="shared" si="19"/>
        <v>2.4291516859391702E-6</v>
      </c>
      <c r="O116" s="83">
        <f t="shared" si="20"/>
        <v>-26730.180000000008</v>
      </c>
      <c r="P116" s="87">
        <f t="shared" si="21"/>
        <v>-0.64056265609565677</v>
      </c>
      <c r="Q116" s="78"/>
    </row>
    <row r="117" spans="2:17" s="79" customFormat="1" ht="12.75" x14ac:dyDescent="0.2">
      <c r="B117" s="72"/>
      <c r="C117" s="80" t="s">
        <v>155</v>
      </c>
      <c r="D117" s="81" t="s">
        <v>428</v>
      </c>
      <c r="E117" s="82">
        <f>VLOOKUP($C117,'2023'!$C$295:$U$572,19,FALSE)</f>
        <v>228351.84999999998</v>
      </c>
      <c r="F117" s="83">
        <f>VLOOKUP($C117,'2023'!$C$8:$U$285,19,FALSE)</f>
        <v>173444.24</v>
      </c>
      <c r="G117" s="84">
        <f t="shared" si="14"/>
        <v>0.75954821473966605</v>
      </c>
      <c r="H117" s="85">
        <f t="shared" si="15"/>
        <v>2.8089955624655845E-5</v>
      </c>
      <c r="I117" s="86">
        <f t="shared" si="16"/>
        <v>-54907.609999999986</v>
      </c>
      <c r="J117" s="87">
        <f t="shared" si="17"/>
        <v>-0.24045178526033395</v>
      </c>
      <c r="K117" s="82">
        <f>VLOOKUP($C117,'2023'!$C$295:$U$572,VLOOKUP($L$4,Master!$D$9:$G$20,4,FALSE),FALSE)</f>
        <v>77118.11</v>
      </c>
      <c r="L117" s="83">
        <f>VLOOKUP($C117,'2023'!$C$8:$U$285,VLOOKUP($L$4,Master!$D$9:$G$20,4,FALSE),FALSE)</f>
        <v>62846.159999999989</v>
      </c>
      <c r="M117" s="156">
        <f t="shared" si="18"/>
        <v>0.81493387221237645</v>
      </c>
      <c r="N117" s="156">
        <f t="shared" si="19"/>
        <v>1.0178175104460206E-5</v>
      </c>
      <c r="O117" s="83">
        <f t="shared" si="20"/>
        <v>-14271.950000000012</v>
      </c>
      <c r="P117" s="87">
        <f t="shared" si="21"/>
        <v>-0.18506612778762357</v>
      </c>
      <c r="Q117" s="78"/>
    </row>
    <row r="118" spans="2:17" s="79" customFormat="1" ht="12.75" x14ac:dyDescent="0.2">
      <c r="B118" s="72"/>
      <c r="C118" s="80" t="s">
        <v>156</v>
      </c>
      <c r="D118" s="81" t="s">
        <v>429</v>
      </c>
      <c r="E118" s="82">
        <f>VLOOKUP($C118,'2023'!$C$295:$U$572,19,FALSE)</f>
        <v>443701.24</v>
      </c>
      <c r="F118" s="83">
        <f>VLOOKUP($C118,'2023'!$C$8:$U$285,19,FALSE)</f>
        <v>383518.27999999991</v>
      </c>
      <c r="G118" s="84">
        <f t="shared" si="14"/>
        <v>0.86436152398402111</v>
      </c>
      <c r="H118" s="85">
        <f t="shared" si="15"/>
        <v>6.2112246947170657E-5</v>
      </c>
      <c r="I118" s="86">
        <f t="shared" si="16"/>
        <v>-60182.960000000079</v>
      </c>
      <c r="J118" s="87">
        <f t="shared" si="17"/>
        <v>-0.13563847601597886</v>
      </c>
      <c r="K118" s="82">
        <f>VLOOKUP($C118,'2023'!$C$295:$U$572,VLOOKUP($L$4,Master!$D$9:$G$20,4,FALSE),FALSE)</f>
        <v>154300.42999999996</v>
      </c>
      <c r="L118" s="83">
        <f>VLOOKUP($C118,'2023'!$C$8:$U$285,VLOOKUP($L$4,Master!$D$9:$G$20,4,FALSE),FALSE)</f>
        <v>141630.98999999996</v>
      </c>
      <c r="M118" s="156">
        <f t="shared" si="18"/>
        <v>0.91789109077661024</v>
      </c>
      <c r="N118" s="156">
        <f t="shared" si="19"/>
        <v>2.2937678554076372E-5</v>
      </c>
      <c r="O118" s="83">
        <f t="shared" si="20"/>
        <v>-12669.440000000002</v>
      </c>
      <c r="P118" s="87">
        <f t="shared" si="21"/>
        <v>-8.2108909223389759E-2</v>
      </c>
      <c r="Q118" s="78"/>
    </row>
    <row r="119" spans="2:17" s="79" customFormat="1" ht="12.75" x14ac:dyDescent="0.2">
      <c r="B119" s="72"/>
      <c r="C119" s="80" t="s">
        <v>157</v>
      </c>
      <c r="D119" s="81" t="s">
        <v>430</v>
      </c>
      <c r="E119" s="82">
        <f>VLOOKUP($C119,'2023'!$C$295:$U$572,19,FALSE)</f>
        <v>32342.85</v>
      </c>
      <c r="F119" s="83">
        <f>VLOOKUP($C119,'2023'!$C$8:$U$285,19,FALSE)</f>
        <v>7054.92</v>
      </c>
      <c r="G119" s="84">
        <f t="shared" si="14"/>
        <v>0.21812920011687284</v>
      </c>
      <c r="H119" s="85">
        <f t="shared" si="15"/>
        <v>1.1425711786998349E-6</v>
      </c>
      <c r="I119" s="86">
        <f t="shared" si="16"/>
        <v>-25287.93</v>
      </c>
      <c r="J119" s="87">
        <f t="shared" si="17"/>
        <v>-0.78187079988312724</v>
      </c>
      <c r="K119" s="82">
        <f>VLOOKUP($C119,'2023'!$C$295:$U$572,VLOOKUP($L$4,Master!$D$9:$G$20,4,FALSE),FALSE)</f>
        <v>15250</v>
      </c>
      <c r="L119" s="83">
        <f>VLOOKUP($C119,'2023'!$C$8:$U$285,VLOOKUP($L$4,Master!$D$9:$G$20,4,FALSE),FALSE)</f>
        <v>6538.39</v>
      </c>
      <c r="M119" s="156">
        <f t="shared" si="18"/>
        <v>0.42874688524590165</v>
      </c>
      <c r="N119" s="156">
        <f t="shared" si="19"/>
        <v>1.0589171768211707E-6</v>
      </c>
      <c r="O119" s="83">
        <f t="shared" si="20"/>
        <v>-8711.61</v>
      </c>
      <c r="P119" s="87">
        <f t="shared" si="21"/>
        <v>-0.57125311475409835</v>
      </c>
      <c r="Q119" s="78"/>
    </row>
    <row r="120" spans="2:17" s="79" customFormat="1" ht="12.75" x14ac:dyDescent="0.2">
      <c r="B120" s="72"/>
      <c r="C120" s="80" t="s">
        <v>158</v>
      </c>
      <c r="D120" s="81" t="s">
        <v>431</v>
      </c>
      <c r="E120" s="82">
        <f>VLOOKUP($C120,'2023'!$C$295:$U$572,19,FALSE)</f>
        <v>116763.4</v>
      </c>
      <c r="F120" s="83">
        <f>VLOOKUP($C120,'2023'!$C$8:$U$285,19,FALSE)</f>
        <v>95346.91</v>
      </c>
      <c r="G120" s="84">
        <f t="shared" si="14"/>
        <v>0.81658216530179839</v>
      </c>
      <c r="H120" s="85">
        <f t="shared" si="15"/>
        <v>1.5441795419946231E-5</v>
      </c>
      <c r="I120" s="86">
        <f t="shared" si="16"/>
        <v>-21416.489999999991</v>
      </c>
      <c r="J120" s="87">
        <f t="shared" si="17"/>
        <v>-0.18341783469820158</v>
      </c>
      <c r="K120" s="82">
        <f>VLOOKUP($C120,'2023'!$C$295:$U$572,VLOOKUP($L$4,Master!$D$9:$G$20,4,FALSE),FALSE)</f>
        <v>41658.019999999997</v>
      </c>
      <c r="L120" s="83">
        <f>VLOOKUP($C120,'2023'!$C$8:$U$285,VLOOKUP($L$4,Master!$D$9:$G$20,4,FALSE),FALSE)</f>
        <v>38938.629999999997</v>
      </c>
      <c r="M120" s="156">
        <f t="shared" si="18"/>
        <v>0.93472109332128606</v>
      </c>
      <c r="N120" s="156">
        <f t="shared" si="19"/>
        <v>6.3062595147863824E-6</v>
      </c>
      <c r="O120" s="83">
        <f t="shared" si="20"/>
        <v>-2719.3899999999994</v>
      </c>
      <c r="P120" s="87">
        <f t="shared" si="21"/>
        <v>-6.5278906678713958E-2</v>
      </c>
      <c r="Q120" s="78"/>
    </row>
    <row r="121" spans="2:17" s="79" customFormat="1" ht="12.75" x14ac:dyDescent="0.2">
      <c r="B121" s="72"/>
      <c r="C121" s="80" t="s">
        <v>159</v>
      </c>
      <c r="D121" s="81" t="s">
        <v>432</v>
      </c>
      <c r="E121" s="82">
        <f>VLOOKUP($C121,'2023'!$C$295:$U$572,19,FALSE)</f>
        <v>6215211.4199999999</v>
      </c>
      <c r="F121" s="83">
        <f>VLOOKUP($C121,'2023'!$C$8:$U$285,19,FALSE)</f>
        <v>1912073.7500000002</v>
      </c>
      <c r="G121" s="84">
        <f t="shared" si="14"/>
        <v>0.30764420078247318</v>
      </c>
      <c r="H121" s="85">
        <f t="shared" si="15"/>
        <v>3.0966763029184082E-4</v>
      </c>
      <c r="I121" s="86">
        <f t="shared" si="16"/>
        <v>-4303137.67</v>
      </c>
      <c r="J121" s="87">
        <f t="shared" si="17"/>
        <v>-0.69235579921752688</v>
      </c>
      <c r="K121" s="82">
        <f>VLOOKUP($C121,'2023'!$C$295:$U$572,VLOOKUP($L$4,Master!$D$9:$G$20,4,FALSE),FALSE)</f>
        <v>2064922.16</v>
      </c>
      <c r="L121" s="83">
        <f>VLOOKUP($C121,'2023'!$C$8:$U$285,VLOOKUP($L$4,Master!$D$9:$G$20,4,FALSE),FALSE)</f>
        <v>1579374.9900000002</v>
      </c>
      <c r="M121" s="156">
        <f t="shared" si="18"/>
        <v>0.76485933493977332</v>
      </c>
      <c r="N121" s="156">
        <f t="shared" si="19"/>
        <v>2.5578579827033332E-4</v>
      </c>
      <c r="O121" s="83">
        <f t="shared" si="20"/>
        <v>-485547.16999999969</v>
      </c>
      <c r="P121" s="87">
        <f t="shared" si="21"/>
        <v>-0.23514066506022663</v>
      </c>
      <c r="Q121" s="78"/>
    </row>
    <row r="122" spans="2:17" s="79" customFormat="1" ht="12.75" x14ac:dyDescent="0.2">
      <c r="B122" s="72"/>
      <c r="C122" s="80" t="s">
        <v>160</v>
      </c>
      <c r="D122" s="81" t="s">
        <v>433</v>
      </c>
      <c r="E122" s="82">
        <f>VLOOKUP($C122,'2023'!$C$295:$U$572,19,FALSE)</f>
        <v>0</v>
      </c>
      <c r="F122" s="83">
        <f>VLOOKUP($C122,'2023'!$C$8:$U$285,19,FALSE)</f>
        <v>0</v>
      </c>
      <c r="G122" s="84">
        <f t="shared" si="14"/>
        <v>0</v>
      </c>
      <c r="H122" s="85">
        <f t="shared" si="15"/>
        <v>0</v>
      </c>
      <c r="I122" s="86">
        <f t="shared" si="16"/>
        <v>0</v>
      </c>
      <c r="J122" s="87">
        <f t="shared" si="17"/>
        <v>0</v>
      </c>
      <c r="K122" s="82">
        <f>VLOOKUP($C122,'2023'!$C$295:$U$572,VLOOKUP($L$4,Master!$D$9:$G$20,4,FALSE),FALSE)</f>
        <v>0</v>
      </c>
      <c r="L122" s="83">
        <f>VLOOKUP($C122,'2023'!$C$8:$U$285,VLOOKUP($L$4,Master!$D$9:$G$20,4,FALSE),FALSE)</f>
        <v>0</v>
      </c>
      <c r="M122" s="156">
        <f t="shared" si="18"/>
        <v>0</v>
      </c>
      <c r="N122" s="156">
        <f t="shared" si="19"/>
        <v>0</v>
      </c>
      <c r="O122" s="83">
        <f t="shared" si="20"/>
        <v>0</v>
      </c>
      <c r="P122" s="87">
        <f t="shared" si="21"/>
        <v>0</v>
      </c>
      <c r="Q122" s="78"/>
    </row>
    <row r="123" spans="2:17" s="79" customFormat="1" ht="12.75" x14ac:dyDescent="0.2">
      <c r="B123" s="72"/>
      <c r="C123" s="80" t="s">
        <v>161</v>
      </c>
      <c r="D123" s="81" t="s">
        <v>434</v>
      </c>
      <c r="E123" s="82">
        <f>VLOOKUP($C123,'2023'!$C$295:$U$572,19,FALSE)</f>
        <v>212340.36000000004</v>
      </c>
      <c r="F123" s="83">
        <f>VLOOKUP($C123,'2023'!$C$8:$U$285,19,FALSE)</f>
        <v>169425.15999999997</v>
      </c>
      <c r="G123" s="84">
        <f t="shared" si="14"/>
        <v>0.7978942863240881</v>
      </c>
      <c r="H123" s="85">
        <f t="shared" si="15"/>
        <v>2.7439050302853621E-5</v>
      </c>
      <c r="I123" s="86">
        <f t="shared" si="16"/>
        <v>-42915.20000000007</v>
      </c>
      <c r="J123" s="87">
        <f t="shared" si="17"/>
        <v>-0.20210571367591193</v>
      </c>
      <c r="K123" s="82">
        <f>VLOOKUP($C123,'2023'!$C$295:$U$572,VLOOKUP($L$4,Master!$D$9:$G$20,4,FALSE),FALSE)</f>
        <v>75810.27</v>
      </c>
      <c r="L123" s="83">
        <f>VLOOKUP($C123,'2023'!$C$8:$U$285,VLOOKUP($L$4,Master!$D$9:$G$20,4,FALSE),FALSE)</f>
        <v>74902.490000000005</v>
      </c>
      <c r="M123" s="156">
        <f t="shared" si="18"/>
        <v>0.98802563293865064</v>
      </c>
      <c r="N123" s="156">
        <f t="shared" si="19"/>
        <v>1.2130743691899071E-5</v>
      </c>
      <c r="O123" s="83">
        <f t="shared" si="20"/>
        <v>-907.77999999999884</v>
      </c>
      <c r="P123" s="87">
        <f t="shared" si="21"/>
        <v>-1.1974367061349323E-2</v>
      </c>
      <c r="Q123" s="78"/>
    </row>
    <row r="124" spans="2:17" s="79" customFormat="1" ht="25.5" x14ac:dyDescent="0.2">
      <c r="B124" s="72"/>
      <c r="C124" s="80" t="s">
        <v>162</v>
      </c>
      <c r="D124" s="81" t="s">
        <v>435</v>
      </c>
      <c r="E124" s="82">
        <f>VLOOKUP($C124,'2023'!$C$295:$U$572,19,FALSE)</f>
        <v>769234.29</v>
      </c>
      <c r="F124" s="83">
        <f>VLOOKUP($C124,'2023'!$C$8:$U$285,19,FALSE)</f>
        <v>756915.17999999982</v>
      </c>
      <c r="G124" s="84">
        <f t="shared" si="14"/>
        <v>0.98398523029960061</v>
      </c>
      <c r="H124" s="85">
        <f t="shared" si="15"/>
        <v>1.2258529783305797E-4</v>
      </c>
      <c r="I124" s="86">
        <f t="shared" si="16"/>
        <v>-12319.110000000219</v>
      </c>
      <c r="J124" s="87">
        <f t="shared" si="17"/>
        <v>-1.6014769700399365E-2</v>
      </c>
      <c r="K124" s="82">
        <f>VLOOKUP($C124,'2023'!$C$295:$U$572,VLOOKUP($L$4,Master!$D$9:$G$20,4,FALSE),FALSE)</f>
        <v>255361.43</v>
      </c>
      <c r="L124" s="83">
        <f>VLOOKUP($C124,'2023'!$C$8:$U$285,VLOOKUP($L$4,Master!$D$9:$G$20,4,FALSE),FALSE)</f>
        <v>338426.3899999999</v>
      </c>
      <c r="M124" s="156">
        <f t="shared" si="18"/>
        <v>1.325283892716296</v>
      </c>
      <c r="N124" s="156">
        <f t="shared" si="19"/>
        <v>5.4809443526706169E-5</v>
      </c>
      <c r="O124" s="83">
        <f t="shared" si="20"/>
        <v>83064.959999999905</v>
      </c>
      <c r="P124" s="87">
        <f t="shared" si="21"/>
        <v>0.32528389271629593</v>
      </c>
      <c r="Q124" s="78"/>
    </row>
    <row r="125" spans="2:17" s="79" customFormat="1" ht="12.75" x14ac:dyDescent="0.2">
      <c r="B125" s="72"/>
      <c r="C125" s="80" t="s">
        <v>163</v>
      </c>
      <c r="D125" s="81" t="s">
        <v>433</v>
      </c>
      <c r="E125" s="82">
        <f>VLOOKUP($C125,'2023'!$C$295:$U$572,19,FALSE)</f>
        <v>781713.55999999971</v>
      </c>
      <c r="F125" s="83">
        <f>VLOOKUP($C125,'2023'!$C$8:$U$285,19,FALSE)</f>
        <v>643647.2899999998</v>
      </c>
      <c r="G125" s="84">
        <f t="shared" si="14"/>
        <v>0.82337997309398092</v>
      </c>
      <c r="H125" s="85">
        <f t="shared" si="15"/>
        <v>1.0424113140932203E-4</v>
      </c>
      <c r="I125" s="86">
        <f t="shared" si="16"/>
        <v>-138066.2699999999</v>
      </c>
      <c r="J125" s="87">
        <f t="shared" si="17"/>
        <v>-0.17662002690601908</v>
      </c>
      <c r="K125" s="82">
        <f>VLOOKUP($C125,'2023'!$C$295:$U$572,VLOOKUP($L$4,Master!$D$9:$G$20,4,FALSE),FALSE)</f>
        <v>265757.87999999989</v>
      </c>
      <c r="L125" s="83">
        <f>VLOOKUP($C125,'2023'!$C$8:$U$285,VLOOKUP($L$4,Master!$D$9:$G$20,4,FALSE),FALSE)</f>
        <v>280874.71999999997</v>
      </c>
      <c r="M125" s="156">
        <f t="shared" si="18"/>
        <v>1.0568820010153606</v>
      </c>
      <c r="N125" s="156">
        <f t="shared" si="19"/>
        <v>4.5488731253846398E-5</v>
      </c>
      <c r="O125" s="83">
        <f t="shared" si="20"/>
        <v>15116.840000000084</v>
      </c>
      <c r="P125" s="87">
        <f t="shared" si="21"/>
        <v>5.6882001015360638E-2</v>
      </c>
      <c r="Q125" s="78"/>
    </row>
    <row r="126" spans="2:17" s="79" customFormat="1" ht="12.75" x14ac:dyDescent="0.2">
      <c r="B126" s="72"/>
      <c r="C126" s="80" t="s">
        <v>164</v>
      </c>
      <c r="D126" s="81" t="s">
        <v>436</v>
      </c>
      <c r="E126" s="82">
        <f>VLOOKUP($C126,'2023'!$C$295:$U$572,19,FALSE)</f>
        <v>653886.25000000023</v>
      </c>
      <c r="F126" s="83">
        <f>VLOOKUP($C126,'2023'!$C$8:$U$285,19,FALSE)</f>
        <v>526410.68999999994</v>
      </c>
      <c r="G126" s="84">
        <f t="shared" si="14"/>
        <v>0.80504933388643629</v>
      </c>
      <c r="H126" s="85">
        <f t="shared" si="15"/>
        <v>8.5254217277232523E-5</v>
      </c>
      <c r="I126" s="86">
        <f t="shared" si="16"/>
        <v>-127475.56000000029</v>
      </c>
      <c r="J126" s="87">
        <f t="shared" si="17"/>
        <v>-0.19495066611356371</v>
      </c>
      <c r="K126" s="82">
        <f>VLOOKUP($C126,'2023'!$C$295:$U$572,VLOOKUP($L$4,Master!$D$9:$G$20,4,FALSE),FALSE)</f>
        <v>231128.61000000004</v>
      </c>
      <c r="L126" s="83">
        <f>VLOOKUP($C126,'2023'!$C$8:$U$285,VLOOKUP($L$4,Master!$D$9:$G$20,4,FALSE),FALSE)</f>
        <v>220633.82</v>
      </c>
      <c r="M126" s="156">
        <f t="shared" si="18"/>
        <v>0.95459328899178675</v>
      </c>
      <c r="N126" s="156">
        <f t="shared" si="19"/>
        <v>3.5732487934441098E-5</v>
      </c>
      <c r="O126" s="83">
        <f t="shared" si="20"/>
        <v>-10494.790000000037</v>
      </c>
      <c r="P126" s="87">
        <f t="shared" si="21"/>
        <v>-4.5406711008213287E-2</v>
      </c>
      <c r="Q126" s="78"/>
    </row>
    <row r="127" spans="2:17" s="79" customFormat="1" ht="12.75" x14ac:dyDescent="0.2">
      <c r="B127" s="72"/>
      <c r="C127" s="80" t="s">
        <v>165</v>
      </c>
      <c r="D127" s="81" t="s">
        <v>423</v>
      </c>
      <c r="E127" s="82">
        <f>VLOOKUP($C127,'2023'!$C$295:$U$572,19,FALSE)</f>
        <v>1365793.44</v>
      </c>
      <c r="F127" s="83">
        <f>VLOOKUP($C127,'2023'!$C$8:$U$285,19,FALSE)</f>
        <v>1240064.9000000001</v>
      </c>
      <c r="G127" s="84">
        <f t="shared" si="14"/>
        <v>0.90794468891284186</v>
      </c>
      <c r="H127" s="85">
        <f t="shared" si="15"/>
        <v>2.0083323616104689E-4</v>
      </c>
      <c r="I127" s="86">
        <f t="shared" si="16"/>
        <v>-125728.5399999998</v>
      </c>
      <c r="J127" s="87">
        <f t="shared" si="17"/>
        <v>-9.2055311087158101E-2</v>
      </c>
      <c r="K127" s="82">
        <f>VLOOKUP($C127,'2023'!$C$295:$U$572,VLOOKUP($L$4,Master!$D$9:$G$20,4,FALSE),FALSE)</f>
        <v>453264.39</v>
      </c>
      <c r="L127" s="83">
        <f>VLOOKUP($C127,'2023'!$C$8:$U$285,VLOOKUP($L$4,Master!$D$9:$G$20,4,FALSE),FALSE)</f>
        <v>487621.7899999998</v>
      </c>
      <c r="M127" s="156">
        <f t="shared" si="18"/>
        <v>1.0757999100701465</v>
      </c>
      <c r="N127" s="156">
        <f t="shared" si="19"/>
        <v>7.8972207106533179E-5</v>
      </c>
      <c r="O127" s="83">
        <f t="shared" si="20"/>
        <v>34357.39999999979</v>
      </c>
      <c r="P127" s="87">
        <f t="shared" si="21"/>
        <v>7.5799910070146456E-2</v>
      </c>
      <c r="Q127" s="78"/>
    </row>
    <row r="128" spans="2:17" s="79" customFormat="1" ht="12.75" x14ac:dyDescent="0.2">
      <c r="B128" s="72"/>
      <c r="C128" s="80" t="s">
        <v>166</v>
      </c>
      <c r="D128" s="81" t="s">
        <v>424</v>
      </c>
      <c r="E128" s="82">
        <f>VLOOKUP($C128,'2023'!$C$295:$U$572,19,FALSE)</f>
        <v>102137.43</v>
      </c>
      <c r="F128" s="83">
        <f>VLOOKUP($C128,'2023'!$C$8:$U$285,19,FALSE)</f>
        <v>87772.52</v>
      </c>
      <c r="G128" s="84">
        <f t="shared" si="14"/>
        <v>0.85935704471906149</v>
      </c>
      <c r="H128" s="85">
        <f t="shared" si="15"/>
        <v>1.4215094095164059E-5</v>
      </c>
      <c r="I128" s="86">
        <f t="shared" si="16"/>
        <v>-14364.909999999989</v>
      </c>
      <c r="J128" s="87">
        <f t="shared" si="17"/>
        <v>-0.14064295528093854</v>
      </c>
      <c r="K128" s="82">
        <f>VLOOKUP($C128,'2023'!$C$295:$U$572,VLOOKUP($L$4,Master!$D$9:$G$20,4,FALSE),FALSE)</f>
        <v>34045.81</v>
      </c>
      <c r="L128" s="83">
        <f>VLOOKUP($C128,'2023'!$C$8:$U$285,VLOOKUP($L$4,Master!$D$9:$G$20,4,FALSE),FALSE)</f>
        <v>46275.3</v>
      </c>
      <c r="M128" s="156">
        <f t="shared" si="18"/>
        <v>1.3592069038745151</v>
      </c>
      <c r="N128" s="156">
        <f t="shared" si="19"/>
        <v>7.4944611796715581E-6</v>
      </c>
      <c r="O128" s="83">
        <f t="shared" si="20"/>
        <v>12229.490000000005</v>
      </c>
      <c r="P128" s="87">
        <f t="shared" si="21"/>
        <v>0.35920690387451515</v>
      </c>
      <c r="Q128" s="78"/>
    </row>
    <row r="129" spans="2:17" s="79" customFormat="1" ht="12.75" x14ac:dyDescent="0.2">
      <c r="B129" s="72"/>
      <c r="C129" s="80" t="s">
        <v>167</v>
      </c>
      <c r="D129" s="81" t="s">
        <v>425</v>
      </c>
      <c r="E129" s="82">
        <f>VLOOKUP($C129,'2023'!$C$295:$U$572,19,FALSE)</f>
        <v>413461.98000000004</v>
      </c>
      <c r="F129" s="83">
        <f>VLOOKUP($C129,'2023'!$C$8:$U$285,19,FALSE)</f>
        <v>306000.46999999997</v>
      </c>
      <c r="G129" s="84">
        <f t="shared" si="14"/>
        <v>0.74009336964912698</v>
      </c>
      <c r="H129" s="85">
        <f t="shared" si="15"/>
        <v>4.9557942214880309E-5</v>
      </c>
      <c r="I129" s="86">
        <f t="shared" si="16"/>
        <v>-107461.51000000007</v>
      </c>
      <c r="J129" s="87">
        <f t="shared" si="17"/>
        <v>-0.25990663035087302</v>
      </c>
      <c r="K129" s="82">
        <f>VLOOKUP($C129,'2023'!$C$295:$U$572,VLOOKUP($L$4,Master!$D$9:$G$20,4,FALSE),FALSE)</f>
        <v>141133.70000000001</v>
      </c>
      <c r="L129" s="83">
        <f>VLOOKUP($C129,'2023'!$C$8:$U$285,VLOOKUP($L$4,Master!$D$9:$G$20,4,FALSE),FALSE)</f>
        <v>153495.78999999995</v>
      </c>
      <c r="M129" s="156">
        <f t="shared" si="18"/>
        <v>1.0875913406932571</v>
      </c>
      <c r="N129" s="156">
        <f t="shared" si="19"/>
        <v>2.4859228128137847E-5</v>
      </c>
      <c r="O129" s="83">
        <f t="shared" si="20"/>
        <v>12362.089999999938</v>
      </c>
      <c r="P129" s="87">
        <f t="shared" si="21"/>
        <v>8.759134069325708E-2</v>
      </c>
      <c r="Q129" s="78"/>
    </row>
    <row r="130" spans="2:17" s="79" customFormat="1" ht="12.75" x14ac:dyDescent="0.2">
      <c r="B130" s="72"/>
      <c r="C130" s="80" t="s">
        <v>168</v>
      </c>
      <c r="D130" s="81" t="s">
        <v>426</v>
      </c>
      <c r="E130" s="82">
        <f>VLOOKUP($C130,'2023'!$C$295:$U$572,19,FALSE)</f>
        <v>1266902.7500000005</v>
      </c>
      <c r="F130" s="83">
        <f>VLOOKUP($C130,'2023'!$C$8:$U$285,19,FALSE)</f>
        <v>1221149.03</v>
      </c>
      <c r="G130" s="84">
        <f t="shared" si="14"/>
        <v>0.96388537320642775</v>
      </c>
      <c r="H130" s="85">
        <f t="shared" si="15"/>
        <v>1.9776973893045703E-4</v>
      </c>
      <c r="I130" s="86">
        <f t="shared" si="16"/>
        <v>-45753.720000000438</v>
      </c>
      <c r="J130" s="87">
        <f t="shared" si="17"/>
        <v>-3.6114626793572295E-2</v>
      </c>
      <c r="K130" s="82">
        <f>VLOOKUP($C130,'2023'!$C$295:$U$572,VLOOKUP($L$4,Master!$D$9:$G$20,4,FALSE),FALSE)</f>
        <v>403893.42000000016</v>
      </c>
      <c r="L130" s="83">
        <f>VLOOKUP($C130,'2023'!$C$8:$U$285,VLOOKUP($L$4,Master!$D$9:$G$20,4,FALSE),FALSE)</f>
        <v>449034.40000000008</v>
      </c>
      <c r="M130" s="156">
        <f t="shared" si="18"/>
        <v>1.1117645838350125</v>
      </c>
      <c r="N130" s="156">
        <f t="shared" si="19"/>
        <v>7.2722832248242814E-5</v>
      </c>
      <c r="O130" s="83">
        <f t="shared" si="20"/>
        <v>45140.979999999923</v>
      </c>
      <c r="P130" s="87">
        <f t="shared" si="21"/>
        <v>0.11176458383501248</v>
      </c>
      <c r="Q130" s="78"/>
    </row>
    <row r="131" spans="2:17" s="79" customFormat="1" ht="12.75" x14ac:dyDescent="0.2">
      <c r="B131" s="72"/>
      <c r="C131" s="80" t="s">
        <v>169</v>
      </c>
      <c r="D131" s="81" t="s">
        <v>437</v>
      </c>
      <c r="E131" s="82">
        <f>VLOOKUP($C131,'2023'!$C$295:$U$572,19,FALSE)</f>
        <v>638761.47999999975</v>
      </c>
      <c r="F131" s="83">
        <f>VLOOKUP($C131,'2023'!$C$8:$U$285,19,FALSE)</f>
        <v>590083.20000000007</v>
      </c>
      <c r="G131" s="84">
        <f t="shared" si="14"/>
        <v>0.923792712109065</v>
      </c>
      <c r="H131" s="85">
        <f t="shared" si="15"/>
        <v>9.5566222913225164E-5</v>
      </c>
      <c r="I131" s="86">
        <f t="shared" si="16"/>
        <v>-48678.279999999679</v>
      </c>
      <c r="J131" s="87">
        <f t="shared" si="17"/>
        <v>-7.6207287890934963E-2</v>
      </c>
      <c r="K131" s="82">
        <f>VLOOKUP($C131,'2023'!$C$295:$U$572,VLOOKUP($L$4,Master!$D$9:$G$20,4,FALSE),FALSE)</f>
        <v>193719.51999999993</v>
      </c>
      <c r="L131" s="83">
        <f>VLOOKUP($C131,'2023'!$C$8:$U$285,VLOOKUP($L$4,Master!$D$9:$G$20,4,FALSE),FALSE)</f>
        <v>243458.44999999998</v>
      </c>
      <c r="M131" s="156">
        <f t="shared" si="18"/>
        <v>1.2567574501526746</v>
      </c>
      <c r="N131" s="156">
        <f t="shared" si="19"/>
        <v>3.9429023742428655E-5</v>
      </c>
      <c r="O131" s="83">
        <f t="shared" si="20"/>
        <v>49738.930000000051</v>
      </c>
      <c r="P131" s="87">
        <f t="shared" si="21"/>
        <v>0.2567574501526747</v>
      </c>
      <c r="Q131" s="78"/>
    </row>
    <row r="132" spans="2:17" s="79" customFormat="1" ht="12.75" x14ac:dyDescent="0.2">
      <c r="B132" s="72"/>
      <c r="C132" s="80" t="s">
        <v>170</v>
      </c>
      <c r="D132" s="81" t="s">
        <v>438</v>
      </c>
      <c r="E132" s="82">
        <f>VLOOKUP($C132,'2023'!$C$295:$U$572,19,FALSE)</f>
        <v>685238.00999999978</v>
      </c>
      <c r="F132" s="83">
        <f>VLOOKUP($C132,'2023'!$C$8:$U$285,19,FALSE)</f>
        <v>642900.06999999995</v>
      </c>
      <c r="G132" s="84">
        <f t="shared" si="14"/>
        <v>0.93821425638662426</v>
      </c>
      <c r="H132" s="85">
        <f t="shared" si="15"/>
        <v>1.0412011628283613E-4</v>
      </c>
      <c r="I132" s="86">
        <f t="shared" si="16"/>
        <v>-42337.939999999828</v>
      </c>
      <c r="J132" s="87">
        <f t="shared" si="17"/>
        <v>-6.1785743613375799E-2</v>
      </c>
      <c r="K132" s="82">
        <f>VLOOKUP($C132,'2023'!$C$295:$U$572,VLOOKUP($L$4,Master!$D$9:$G$20,4,FALSE),FALSE)</f>
        <v>208853.52999999991</v>
      </c>
      <c r="L132" s="83">
        <f>VLOOKUP($C132,'2023'!$C$8:$U$285,VLOOKUP($L$4,Master!$D$9:$G$20,4,FALSE),FALSE)</f>
        <v>257047.99999999997</v>
      </c>
      <c r="M132" s="156">
        <f t="shared" si="18"/>
        <v>1.2307572680241512</v>
      </c>
      <c r="N132" s="156">
        <f t="shared" si="19"/>
        <v>4.1629903151621155E-5</v>
      </c>
      <c r="O132" s="83">
        <f t="shared" si="20"/>
        <v>48194.470000000059</v>
      </c>
      <c r="P132" s="87">
        <f t="shared" si="21"/>
        <v>0.23075726802415109</v>
      </c>
      <c r="Q132" s="78"/>
    </row>
    <row r="133" spans="2:17" s="79" customFormat="1" ht="12.75" x14ac:dyDescent="0.2">
      <c r="B133" s="72"/>
      <c r="C133" s="80" t="s">
        <v>171</v>
      </c>
      <c r="D133" s="81" t="s">
        <v>439</v>
      </c>
      <c r="E133" s="82">
        <f>VLOOKUP($C133,'2023'!$C$295:$U$572,19,FALSE)</f>
        <v>206814.05</v>
      </c>
      <c r="F133" s="83">
        <f>VLOOKUP($C133,'2023'!$C$8:$U$285,19,FALSE)</f>
        <v>79902.679999999993</v>
      </c>
      <c r="G133" s="84">
        <f t="shared" si="14"/>
        <v>0.38635034708715388</v>
      </c>
      <c r="H133" s="85">
        <f t="shared" si="15"/>
        <v>1.2940543516988953E-5</v>
      </c>
      <c r="I133" s="86">
        <f t="shared" si="16"/>
        <v>-126911.37</v>
      </c>
      <c r="J133" s="87">
        <f t="shared" si="17"/>
        <v>-0.61364965291284612</v>
      </c>
      <c r="K133" s="82">
        <f>VLOOKUP($C133,'2023'!$C$295:$U$572,VLOOKUP($L$4,Master!$D$9:$G$20,4,FALSE),FALSE)</f>
        <v>68160.86</v>
      </c>
      <c r="L133" s="83">
        <f>VLOOKUP($C133,'2023'!$C$8:$U$285,VLOOKUP($L$4,Master!$D$9:$G$20,4,FALSE),FALSE)</f>
        <v>27759.39</v>
      </c>
      <c r="M133" s="156">
        <f t="shared" si="18"/>
        <v>0.4072629071874973</v>
      </c>
      <c r="N133" s="156">
        <f t="shared" si="19"/>
        <v>4.4957389952385576E-6</v>
      </c>
      <c r="O133" s="83">
        <f t="shared" si="20"/>
        <v>-40401.47</v>
      </c>
      <c r="P133" s="87">
        <f t="shared" si="21"/>
        <v>-0.59273709281250264</v>
      </c>
      <c r="Q133" s="78"/>
    </row>
    <row r="134" spans="2:17" s="79" customFormat="1" ht="12.75" x14ac:dyDescent="0.2">
      <c r="B134" s="72"/>
      <c r="C134" s="80" t="s">
        <v>172</v>
      </c>
      <c r="D134" s="81" t="s">
        <v>440</v>
      </c>
      <c r="E134" s="82">
        <f>VLOOKUP($C134,'2023'!$C$295:$U$572,19,FALSE)</f>
        <v>257108.47999999992</v>
      </c>
      <c r="F134" s="83">
        <f>VLOOKUP($C134,'2023'!$C$8:$U$285,19,FALSE)</f>
        <v>72414.890000000014</v>
      </c>
      <c r="G134" s="84">
        <f t="shared" si="14"/>
        <v>0.2816511147356946</v>
      </c>
      <c r="H134" s="85">
        <f t="shared" si="15"/>
        <v>1.1727867392219741E-5</v>
      </c>
      <c r="I134" s="86">
        <f t="shared" si="16"/>
        <v>-184693.58999999991</v>
      </c>
      <c r="J134" s="87">
        <f t="shared" si="17"/>
        <v>-0.7183488852643054</v>
      </c>
      <c r="K134" s="82">
        <f>VLOOKUP($C134,'2023'!$C$295:$U$572,VLOOKUP($L$4,Master!$D$9:$G$20,4,FALSE),FALSE)</f>
        <v>35231.760000000017</v>
      </c>
      <c r="L134" s="83">
        <f>VLOOKUP($C134,'2023'!$C$8:$U$285,VLOOKUP($L$4,Master!$D$9:$G$20,4,FALSE),FALSE)</f>
        <v>26595.59</v>
      </c>
      <c r="M134" s="156">
        <f t="shared" si="18"/>
        <v>0.75487543057741047</v>
      </c>
      <c r="N134" s="156">
        <f t="shared" si="19"/>
        <v>4.3072571502607456E-6</v>
      </c>
      <c r="O134" s="83">
        <f t="shared" si="20"/>
        <v>-8636.1700000000164</v>
      </c>
      <c r="P134" s="87">
        <f t="shared" si="21"/>
        <v>-0.24512456942258951</v>
      </c>
      <c r="Q134" s="78"/>
    </row>
    <row r="135" spans="2:17" s="79" customFormat="1" ht="12.75" x14ac:dyDescent="0.2">
      <c r="B135" s="72"/>
      <c r="C135" s="80" t="s">
        <v>173</v>
      </c>
      <c r="D135" s="81" t="s">
        <v>441</v>
      </c>
      <c r="E135" s="82">
        <f>VLOOKUP($C135,'2023'!$C$295:$U$572,19,FALSE)</f>
        <v>112482.82</v>
      </c>
      <c r="F135" s="83">
        <f>VLOOKUP($C135,'2023'!$C$8:$U$285,19,FALSE)</f>
        <v>89892.160000000003</v>
      </c>
      <c r="G135" s="84">
        <f t="shared" si="14"/>
        <v>0.79916346336267174</v>
      </c>
      <c r="H135" s="85">
        <f t="shared" si="15"/>
        <v>1.4558377870631297E-5</v>
      </c>
      <c r="I135" s="86">
        <f t="shared" si="16"/>
        <v>-22590.660000000003</v>
      </c>
      <c r="J135" s="87">
        <f t="shared" si="17"/>
        <v>-0.20083653663732828</v>
      </c>
      <c r="K135" s="82">
        <f>VLOOKUP($C135,'2023'!$C$295:$U$572,VLOOKUP($L$4,Master!$D$9:$G$20,4,FALSE),FALSE)</f>
        <v>30712.940000000002</v>
      </c>
      <c r="L135" s="83">
        <f>VLOOKUP($C135,'2023'!$C$8:$U$285,VLOOKUP($L$4,Master!$D$9:$G$20,4,FALSE),FALSE)</f>
        <v>35530.04</v>
      </c>
      <c r="M135" s="156">
        <f t="shared" si="18"/>
        <v>1.1568426858516312</v>
      </c>
      <c r="N135" s="156">
        <f t="shared" si="19"/>
        <v>5.7542253749230718E-6</v>
      </c>
      <c r="O135" s="83">
        <f t="shared" si="20"/>
        <v>4817.0999999999985</v>
      </c>
      <c r="P135" s="87">
        <f t="shared" si="21"/>
        <v>0.15684268585163122</v>
      </c>
      <c r="Q135" s="78"/>
    </row>
    <row r="136" spans="2:17" s="79" customFormat="1" ht="25.5" x14ac:dyDescent="0.2">
      <c r="B136" s="72"/>
      <c r="C136" s="80" t="s">
        <v>174</v>
      </c>
      <c r="D136" s="81" t="s">
        <v>442</v>
      </c>
      <c r="E136" s="82">
        <f>VLOOKUP($C136,'2023'!$C$295:$U$572,19,FALSE)</f>
        <v>177770.13000000006</v>
      </c>
      <c r="F136" s="83">
        <f>VLOOKUP($C136,'2023'!$C$8:$U$285,19,FALSE)</f>
        <v>131748.01999999999</v>
      </c>
      <c r="G136" s="84">
        <f t="shared" si="14"/>
        <v>0.74111449431915222</v>
      </c>
      <c r="H136" s="85">
        <f t="shared" si="15"/>
        <v>2.1337093900819485E-5</v>
      </c>
      <c r="I136" s="86">
        <f t="shared" si="16"/>
        <v>-46022.110000000073</v>
      </c>
      <c r="J136" s="87">
        <f t="shared" si="17"/>
        <v>-0.25888550568084784</v>
      </c>
      <c r="K136" s="82">
        <f>VLOOKUP($C136,'2023'!$C$295:$U$572,VLOOKUP($L$4,Master!$D$9:$G$20,4,FALSE),FALSE)</f>
        <v>58655.750000000022</v>
      </c>
      <c r="L136" s="83">
        <f>VLOOKUP($C136,'2023'!$C$8:$U$285,VLOOKUP($L$4,Master!$D$9:$G$20,4,FALSE),FALSE)</f>
        <v>48792.6</v>
      </c>
      <c r="M136" s="156">
        <f t="shared" si="18"/>
        <v>0.83184683513551494</v>
      </c>
      <c r="N136" s="156">
        <f t="shared" si="19"/>
        <v>7.9021475075308514E-6</v>
      </c>
      <c r="O136" s="83">
        <f t="shared" si="20"/>
        <v>-9863.1500000000233</v>
      </c>
      <c r="P136" s="87">
        <f t="shared" si="21"/>
        <v>-0.16815316486448506</v>
      </c>
      <c r="Q136" s="78"/>
    </row>
    <row r="137" spans="2:17" s="79" customFormat="1" ht="12.75" x14ac:dyDescent="0.2">
      <c r="B137" s="72"/>
      <c r="C137" s="80" t="s">
        <v>175</v>
      </c>
      <c r="D137" s="81" t="s">
        <v>443</v>
      </c>
      <c r="E137" s="82">
        <f>VLOOKUP($C137,'2023'!$C$295:$U$572,19,FALSE)</f>
        <v>1166152.95</v>
      </c>
      <c r="F137" s="83">
        <f>VLOOKUP($C137,'2023'!$C$8:$U$285,19,FALSE)</f>
        <v>642004.81000000006</v>
      </c>
      <c r="G137" s="84">
        <f t="shared" si="14"/>
        <v>0.55053225222300395</v>
      </c>
      <c r="H137" s="85">
        <f t="shared" si="15"/>
        <v>1.0397512551420335E-4</v>
      </c>
      <c r="I137" s="86">
        <f t="shared" si="16"/>
        <v>-524148.1399999999</v>
      </c>
      <c r="J137" s="87">
        <f t="shared" si="17"/>
        <v>-0.44946774777699605</v>
      </c>
      <c r="K137" s="82">
        <f>VLOOKUP($C137,'2023'!$C$295:$U$572,VLOOKUP($L$4,Master!$D$9:$G$20,4,FALSE),FALSE)</f>
        <v>388717.64999999997</v>
      </c>
      <c r="L137" s="83">
        <f>VLOOKUP($C137,'2023'!$C$8:$U$285,VLOOKUP($L$4,Master!$D$9:$G$20,4,FALSE),FALSE)</f>
        <v>202924.5</v>
      </c>
      <c r="M137" s="156">
        <f t="shared" si="18"/>
        <v>0.52203572438761148</v>
      </c>
      <c r="N137" s="156">
        <f t="shared" si="19"/>
        <v>3.2864396074239625E-5</v>
      </c>
      <c r="O137" s="83">
        <f t="shared" si="20"/>
        <v>-185793.14999999997</v>
      </c>
      <c r="P137" s="87">
        <f t="shared" si="21"/>
        <v>-0.47796427561238852</v>
      </c>
      <c r="Q137" s="78"/>
    </row>
    <row r="138" spans="2:17" s="79" customFormat="1" ht="12.75" x14ac:dyDescent="0.2">
      <c r="B138" s="72"/>
      <c r="C138" s="80" t="s">
        <v>176</v>
      </c>
      <c r="D138" s="81" t="s">
        <v>444</v>
      </c>
      <c r="E138" s="82">
        <f>VLOOKUP($C138,'2023'!$C$295:$U$572,19,FALSE)</f>
        <v>54365.73000000001</v>
      </c>
      <c r="F138" s="83">
        <f>VLOOKUP($C138,'2023'!$C$8:$U$285,19,FALSE)</f>
        <v>69132.710000000006</v>
      </c>
      <c r="G138" s="84">
        <f t="shared" ref="G138:G201" si="22">IFERROR(F138/E138,0)</f>
        <v>1.2716229507081023</v>
      </c>
      <c r="H138" s="85">
        <f t="shared" ref="H138:H201" si="23">F138/$D$4</f>
        <v>1.1196305833576265E-5</v>
      </c>
      <c r="I138" s="86">
        <f t="shared" ref="I138:I201" si="24">F138-E138</f>
        <v>14766.979999999996</v>
      </c>
      <c r="J138" s="87">
        <f t="shared" ref="J138:J201" si="25">IFERROR(I138/E138,0)</f>
        <v>0.27162295070810222</v>
      </c>
      <c r="K138" s="82">
        <f>VLOOKUP($C138,'2023'!$C$295:$U$572,VLOOKUP($L$4,Master!$D$9:$G$20,4,FALSE),FALSE)</f>
        <v>19100.910000000003</v>
      </c>
      <c r="L138" s="83">
        <f>VLOOKUP($C138,'2023'!$C$8:$U$285,VLOOKUP($L$4,Master!$D$9:$G$20,4,FALSE),FALSE)</f>
        <v>31741.279999999999</v>
      </c>
      <c r="M138" s="156">
        <f t="shared" ref="M138:M201" si="26">IFERROR(L138/K138,0)</f>
        <v>1.6617679471815736</v>
      </c>
      <c r="N138" s="156">
        <f t="shared" ref="N138:N201" si="27">L138/$D$4</f>
        <v>5.140621254818126E-6</v>
      </c>
      <c r="O138" s="83">
        <f t="shared" ref="O138:O201" si="28">L138-K138</f>
        <v>12640.369999999995</v>
      </c>
      <c r="P138" s="87">
        <f t="shared" ref="P138:P201" si="29">IFERROR(O138/K138,0)</f>
        <v>0.66176794718157372</v>
      </c>
      <c r="Q138" s="78"/>
    </row>
    <row r="139" spans="2:17" s="79" customFormat="1" ht="12.75" x14ac:dyDescent="0.2">
      <c r="B139" s="72"/>
      <c r="C139" s="80" t="s">
        <v>177</v>
      </c>
      <c r="D139" s="81" t="s">
        <v>445</v>
      </c>
      <c r="E139" s="82">
        <f>VLOOKUP($C139,'2023'!$C$295:$U$572,19,FALSE)</f>
        <v>112380</v>
      </c>
      <c r="F139" s="83">
        <f>VLOOKUP($C139,'2023'!$C$8:$U$285,19,FALSE)</f>
        <v>59046.81</v>
      </c>
      <c r="G139" s="84">
        <f t="shared" si="22"/>
        <v>0.5254209823812066</v>
      </c>
      <c r="H139" s="85">
        <f t="shared" si="23"/>
        <v>9.5628558934991738E-6</v>
      </c>
      <c r="I139" s="86">
        <f t="shared" si="24"/>
        <v>-53333.19</v>
      </c>
      <c r="J139" s="87">
        <f t="shared" si="25"/>
        <v>-0.4745790176187934</v>
      </c>
      <c r="K139" s="82">
        <f>VLOOKUP($C139,'2023'!$C$295:$U$572,VLOOKUP($L$4,Master!$D$9:$G$20,4,FALSE),FALSE)</f>
        <v>78940</v>
      </c>
      <c r="L139" s="83">
        <f>VLOOKUP($C139,'2023'!$C$8:$U$285,VLOOKUP($L$4,Master!$D$9:$G$20,4,FALSE),FALSE)</f>
        <v>20113.71</v>
      </c>
      <c r="M139" s="156">
        <f t="shared" si="26"/>
        <v>0.25479744109450214</v>
      </c>
      <c r="N139" s="156">
        <f t="shared" si="27"/>
        <v>3.2574919832863666E-6</v>
      </c>
      <c r="O139" s="83">
        <f t="shared" si="28"/>
        <v>-58826.29</v>
      </c>
      <c r="P139" s="87">
        <f t="shared" si="29"/>
        <v>-0.7452025589054978</v>
      </c>
      <c r="Q139" s="78"/>
    </row>
    <row r="140" spans="2:17" s="79" customFormat="1" ht="12.75" x14ac:dyDescent="0.2">
      <c r="B140" s="72"/>
      <c r="C140" s="80" t="s">
        <v>178</v>
      </c>
      <c r="D140" s="81" t="s">
        <v>446</v>
      </c>
      <c r="E140" s="82">
        <f>VLOOKUP($C140,'2023'!$C$295:$U$572,19,FALSE)</f>
        <v>84907.75</v>
      </c>
      <c r="F140" s="83">
        <f>VLOOKUP($C140,'2023'!$C$8:$U$285,19,FALSE)</f>
        <v>37442.339999999997</v>
      </c>
      <c r="G140" s="84">
        <f t="shared" si="22"/>
        <v>0.44097670707326475</v>
      </c>
      <c r="H140" s="85">
        <f t="shared" si="23"/>
        <v>6.0639296472645997E-6</v>
      </c>
      <c r="I140" s="86">
        <f t="shared" si="24"/>
        <v>-47465.41</v>
      </c>
      <c r="J140" s="87">
        <f t="shared" si="25"/>
        <v>-0.55902329292673525</v>
      </c>
      <c r="K140" s="82">
        <f>VLOOKUP($C140,'2023'!$C$295:$U$572,VLOOKUP($L$4,Master!$D$9:$G$20,4,FALSE),FALSE)</f>
        <v>35583.29</v>
      </c>
      <c r="L140" s="83">
        <f>VLOOKUP($C140,'2023'!$C$8:$U$285,VLOOKUP($L$4,Master!$D$9:$G$20,4,FALSE),FALSE)</f>
        <v>14833.769999999997</v>
      </c>
      <c r="M140" s="156">
        <f t="shared" si="26"/>
        <v>0.41687460602996507</v>
      </c>
      <c r="N140" s="156">
        <f t="shared" si="27"/>
        <v>2.4023855796326883E-6</v>
      </c>
      <c r="O140" s="83">
        <f t="shared" si="28"/>
        <v>-20749.520000000004</v>
      </c>
      <c r="P140" s="87">
        <f t="shared" si="29"/>
        <v>-0.58312539397003493</v>
      </c>
      <c r="Q140" s="78"/>
    </row>
    <row r="141" spans="2:17" s="79" customFormat="1" ht="12.75" x14ac:dyDescent="0.2">
      <c r="B141" s="72"/>
      <c r="C141" s="80" t="s">
        <v>179</v>
      </c>
      <c r="D141" s="81" t="s">
        <v>447</v>
      </c>
      <c r="E141" s="82">
        <f>VLOOKUP($C141,'2023'!$C$295:$U$572,19,FALSE)</f>
        <v>194931.5</v>
      </c>
      <c r="F141" s="83">
        <f>VLOOKUP($C141,'2023'!$C$8:$U$285,19,FALSE)</f>
        <v>364555.1</v>
      </c>
      <c r="G141" s="84">
        <f t="shared" si="22"/>
        <v>1.8701702905892581</v>
      </c>
      <c r="H141" s="85">
        <f t="shared" si="23"/>
        <v>5.9041087681793147E-5</v>
      </c>
      <c r="I141" s="86">
        <f t="shared" si="24"/>
        <v>169623.59999999998</v>
      </c>
      <c r="J141" s="87">
        <f t="shared" si="25"/>
        <v>0.87017029058925821</v>
      </c>
      <c r="K141" s="82">
        <f>VLOOKUP($C141,'2023'!$C$295:$U$572,VLOOKUP($L$4,Master!$D$9:$G$20,4,FALSE),FALSE)</f>
        <v>92501.5</v>
      </c>
      <c r="L141" s="83">
        <f>VLOOKUP($C141,'2023'!$C$8:$U$285,VLOOKUP($L$4,Master!$D$9:$G$20,4,FALSE),FALSE)</f>
        <v>243113.47999999998</v>
      </c>
      <c r="M141" s="156">
        <f t="shared" si="26"/>
        <v>2.6282112181964616</v>
      </c>
      <c r="N141" s="156">
        <f t="shared" si="27"/>
        <v>3.9373154536326238E-5</v>
      </c>
      <c r="O141" s="83">
        <f t="shared" si="28"/>
        <v>150611.97999999998</v>
      </c>
      <c r="P141" s="87">
        <f t="shared" si="29"/>
        <v>1.6282112181964614</v>
      </c>
      <c r="Q141" s="78"/>
    </row>
    <row r="142" spans="2:17" s="79" customFormat="1" ht="12.75" x14ac:dyDescent="0.2">
      <c r="B142" s="72"/>
      <c r="C142" s="80" t="s">
        <v>180</v>
      </c>
      <c r="D142" s="81" t="s">
        <v>448</v>
      </c>
      <c r="E142" s="82">
        <f>VLOOKUP($C142,'2023'!$C$295:$U$572,19,FALSE)</f>
        <v>629717.81999999983</v>
      </c>
      <c r="F142" s="83">
        <f>VLOOKUP($C142,'2023'!$C$8:$U$285,19,FALSE)</f>
        <v>601708.16</v>
      </c>
      <c r="G142" s="84">
        <f t="shared" si="22"/>
        <v>0.955520299552584</v>
      </c>
      <c r="H142" s="85">
        <f t="shared" si="23"/>
        <v>9.7448929485310801E-5</v>
      </c>
      <c r="I142" s="86">
        <f t="shared" si="24"/>
        <v>-28009.6599999998</v>
      </c>
      <c r="J142" s="87">
        <f t="shared" si="25"/>
        <v>-4.4479700447415969E-2</v>
      </c>
      <c r="K142" s="82">
        <f>VLOOKUP($C142,'2023'!$C$295:$U$572,VLOOKUP($L$4,Master!$D$9:$G$20,4,FALSE),FALSE)</f>
        <v>209906.71999999994</v>
      </c>
      <c r="L142" s="83">
        <f>VLOOKUP($C142,'2023'!$C$8:$U$285,VLOOKUP($L$4,Master!$D$9:$G$20,4,FALSE),FALSE)</f>
        <v>206465.78999999998</v>
      </c>
      <c r="M142" s="156">
        <f t="shared" si="26"/>
        <v>0.98360733758309427</v>
      </c>
      <c r="N142" s="156">
        <f t="shared" si="27"/>
        <v>3.3437921484792536E-5</v>
      </c>
      <c r="O142" s="83">
        <f t="shared" si="28"/>
        <v>-3440.9299999999639</v>
      </c>
      <c r="P142" s="87">
        <f t="shared" si="29"/>
        <v>-1.639266241690578E-2</v>
      </c>
      <c r="Q142" s="78"/>
    </row>
    <row r="143" spans="2:17" s="79" customFormat="1" ht="12.75" x14ac:dyDescent="0.2">
      <c r="B143" s="72"/>
      <c r="C143" s="80" t="s">
        <v>181</v>
      </c>
      <c r="D143" s="81" t="s">
        <v>449</v>
      </c>
      <c r="E143" s="82">
        <f>VLOOKUP($C143,'2023'!$C$295:$U$572,19,FALSE)</f>
        <v>3480119.1799999997</v>
      </c>
      <c r="F143" s="83">
        <f>VLOOKUP($C143,'2023'!$C$8:$U$285,19,FALSE)</f>
        <v>113701.6</v>
      </c>
      <c r="G143" s="84">
        <f t="shared" si="22"/>
        <v>3.2671754649506002E-2</v>
      </c>
      <c r="H143" s="85">
        <f t="shared" si="23"/>
        <v>1.8414407411006383E-5</v>
      </c>
      <c r="I143" s="86">
        <f t="shared" si="24"/>
        <v>-3366417.5799999996</v>
      </c>
      <c r="J143" s="87">
        <f t="shared" si="25"/>
        <v>-0.967328245350494</v>
      </c>
      <c r="K143" s="82">
        <f>VLOOKUP($C143,'2023'!$C$295:$U$572,VLOOKUP($L$4,Master!$D$9:$G$20,4,FALSE),FALSE)</f>
        <v>1160039.5</v>
      </c>
      <c r="L143" s="83">
        <f>VLOOKUP($C143,'2023'!$C$8:$U$285,VLOOKUP($L$4,Master!$D$9:$G$20,4,FALSE),FALSE)</f>
        <v>63231.14</v>
      </c>
      <c r="M143" s="156">
        <f t="shared" si="26"/>
        <v>5.4507747365499189E-2</v>
      </c>
      <c r="N143" s="156">
        <f t="shared" si="27"/>
        <v>1.0240524082531662E-5</v>
      </c>
      <c r="O143" s="83">
        <f t="shared" si="28"/>
        <v>-1096808.3600000001</v>
      </c>
      <c r="P143" s="87">
        <f t="shared" si="29"/>
        <v>-0.94549225263450087</v>
      </c>
      <c r="Q143" s="78"/>
    </row>
    <row r="144" spans="2:17" s="79" customFormat="1" ht="12.75" x14ac:dyDescent="0.2">
      <c r="B144" s="72"/>
      <c r="C144" s="80" t="s">
        <v>182</v>
      </c>
      <c r="D144" s="81" t="s">
        <v>450</v>
      </c>
      <c r="E144" s="82">
        <f>VLOOKUP($C144,'2023'!$C$295:$U$572,19,FALSE)</f>
        <v>467691.52999999991</v>
      </c>
      <c r="F144" s="83">
        <f>VLOOKUP($C144,'2023'!$C$8:$U$285,19,FALSE)</f>
        <v>90808.38</v>
      </c>
      <c r="G144" s="84">
        <f t="shared" si="22"/>
        <v>0.19416297746508265</v>
      </c>
      <c r="H144" s="85">
        <f t="shared" si="23"/>
        <v>1.4706763191137889E-5</v>
      </c>
      <c r="I144" s="86">
        <f t="shared" si="24"/>
        <v>-376883.14999999991</v>
      </c>
      <c r="J144" s="87">
        <f t="shared" si="25"/>
        <v>-0.8058370225349174</v>
      </c>
      <c r="K144" s="82">
        <f>VLOOKUP($C144,'2023'!$C$295:$U$572,VLOOKUP($L$4,Master!$D$9:$G$20,4,FALSE),FALSE)</f>
        <v>155655.54999999996</v>
      </c>
      <c r="L144" s="83">
        <f>VLOOKUP($C144,'2023'!$C$8:$U$285,VLOOKUP($L$4,Master!$D$9:$G$20,4,FALSE),FALSE)</f>
        <v>35875.230000000003</v>
      </c>
      <c r="M144" s="156">
        <f t="shared" si="26"/>
        <v>0.23047832216711844</v>
      </c>
      <c r="N144" s="156">
        <f t="shared" si="27"/>
        <v>5.8101302108638624E-6</v>
      </c>
      <c r="O144" s="83">
        <f t="shared" si="28"/>
        <v>-119780.31999999995</v>
      </c>
      <c r="P144" s="87">
        <f t="shared" si="29"/>
        <v>-0.7695216778328815</v>
      </c>
      <c r="Q144" s="78"/>
    </row>
    <row r="145" spans="2:17" s="79" customFormat="1" ht="12.75" x14ac:dyDescent="0.2">
      <c r="B145" s="72"/>
      <c r="C145" s="80" t="s">
        <v>183</v>
      </c>
      <c r="D145" s="81" t="s">
        <v>451</v>
      </c>
      <c r="E145" s="82">
        <f>VLOOKUP($C145,'2023'!$C$295:$U$572,19,FALSE)</f>
        <v>5180000</v>
      </c>
      <c r="F145" s="83">
        <f>VLOOKUP($C145,'2023'!$C$8:$U$285,19,FALSE)</f>
        <v>5904171.3900000006</v>
      </c>
      <c r="G145" s="84">
        <f t="shared" si="22"/>
        <v>1.1398014266409267</v>
      </c>
      <c r="H145" s="85">
        <f t="shared" si="23"/>
        <v>9.5620305606840933E-4</v>
      </c>
      <c r="I145" s="86">
        <f t="shared" si="24"/>
        <v>724171.3900000006</v>
      </c>
      <c r="J145" s="87">
        <f t="shared" si="25"/>
        <v>0.13980142664092676</v>
      </c>
      <c r="K145" s="82">
        <f>VLOOKUP($C145,'2023'!$C$295:$U$572,VLOOKUP($L$4,Master!$D$9:$G$20,4,FALSE),FALSE)</f>
        <v>1400000</v>
      </c>
      <c r="L145" s="83">
        <f>VLOOKUP($C145,'2023'!$C$8:$U$285,VLOOKUP($L$4,Master!$D$9:$G$20,4,FALSE),FALSE)</f>
        <v>2631495.04</v>
      </c>
      <c r="M145" s="156">
        <f t="shared" si="26"/>
        <v>1.8796393142857144</v>
      </c>
      <c r="N145" s="156">
        <f t="shared" si="27"/>
        <v>4.2618064975868882E-4</v>
      </c>
      <c r="O145" s="83">
        <f t="shared" si="28"/>
        <v>1231495.04</v>
      </c>
      <c r="P145" s="87">
        <f t="shared" si="29"/>
        <v>0.87963931428571429</v>
      </c>
      <c r="Q145" s="78"/>
    </row>
    <row r="146" spans="2:17" s="79" customFormat="1" ht="12.75" x14ac:dyDescent="0.2">
      <c r="B146" s="72"/>
      <c r="C146" s="80" t="s">
        <v>184</v>
      </c>
      <c r="D146" s="81" t="s">
        <v>452</v>
      </c>
      <c r="E146" s="82">
        <f>VLOOKUP($C146,'2023'!$C$295:$U$572,19,FALSE)</f>
        <v>800000.48999999987</v>
      </c>
      <c r="F146" s="83">
        <f>VLOOKUP($C146,'2023'!$C$8:$U$285,19,FALSE)</f>
        <v>255624.81</v>
      </c>
      <c r="G146" s="84">
        <f t="shared" si="22"/>
        <v>0.31953081678737477</v>
      </c>
      <c r="H146" s="85">
        <f t="shared" si="23"/>
        <v>4.1399412107666895E-5</v>
      </c>
      <c r="I146" s="86">
        <f t="shared" si="24"/>
        <v>-544375.67999999993</v>
      </c>
      <c r="J146" s="87">
        <f t="shared" si="25"/>
        <v>-0.68046918321262528</v>
      </c>
      <c r="K146" s="82">
        <f>VLOOKUP($C146,'2023'!$C$295:$U$572,VLOOKUP($L$4,Master!$D$9:$G$20,4,FALSE),FALSE)</f>
        <v>266666.82999999996</v>
      </c>
      <c r="L146" s="83">
        <f>VLOOKUP($C146,'2023'!$C$8:$U$285,VLOOKUP($L$4,Master!$D$9:$G$20,4,FALSE),FALSE)</f>
        <v>105239.36</v>
      </c>
      <c r="M146" s="156">
        <f t="shared" si="26"/>
        <v>0.39464735827849312</v>
      </c>
      <c r="N146" s="156">
        <f t="shared" si="27"/>
        <v>1.7043915395329252E-5</v>
      </c>
      <c r="O146" s="83">
        <f t="shared" si="28"/>
        <v>-161427.46999999997</v>
      </c>
      <c r="P146" s="87">
        <f t="shared" si="29"/>
        <v>-0.60535264172150693</v>
      </c>
      <c r="Q146" s="78"/>
    </row>
    <row r="147" spans="2:17" s="79" customFormat="1" ht="12.75" x14ac:dyDescent="0.2">
      <c r="B147" s="72"/>
      <c r="C147" s="80" t="s">
        <v>185</v>
      </c>
      <c r="D147" s="81" t="s">
        <v>453</v>
      </c>
      <c r="E147" s="82">
        <f>VLOOKUP($C147,'2023'!$C$295:$U$572,19,FALSE)</f>
        <v>1239711.8500000006</v>
      </c>
      <c r="F147" s="83">
        <f>VLOOKUP($C147,'2023'!$C$8:$U$285,19,FALSE)</f>
        <v>1071747.6399999999</v>
      </c>
      <c r="G147" s="84">
        <f t="shared" si="22"/>
        <v>0.86451350771552227</v>
      </c>
      <c r="H147" s="85">
        <f t="shared" si="23"/>
        <v>1.7357361448514883E-4</v>
      </c>
      <c r="I147" s="86">
        <f t="shared" si="24"/>
        <v>-167964.21000000066</v>
      </c>
      <c r="J147" s="87">
        <f t="shared" si="25"/>
        <v>-0.13548649228447771</v>
      </c>
      <c r="K147" s="82">
        <f>VLOOKUP($C147,'2023'!$C$295:$U$572,VLOOKUP($L$4,Master!$D$9:$G$20,4,FALSE),FALSE)</f>
        <v>403479.70000000024</v>
      </c>
      <c r="L147" s="83">
        <f>VLOOKUP($C147,'2023'!$C$8:$U$285,VLOOKUP($L$4,Master!$D$9:$G$20,4,FALSE),FALSE)</f>
        <v>454455.89000000007</v>
      </c>
      <c r="M147" s="156">
        <f t="shared" si="26"/>
        <v>1.1263413995797058</v>
      </c>
      <c r="N147" s="156">
        <f t="shared" si="27"/>
        <v>7.3600863213811439E-5</v>
      </c>
      <c r="O147" s="83">
        <f t="shared" si="28"/>
        <v>50976.189999999828</v>
      </c>
      <c r="P147" s="87">
        <f t="shared" si="29"/>
        <v>0.12634139957970575</v>
      </c>
      <c r="Q147" s="78"/>
    </row>
    <row r="148" spans="2:17" s="79" customFormat="1" ht="12.75" x14ac:dyDescent="0.2">
      <c r="B148" s="72"/>
      <c r="C148" s="80" t="s">
        <v>186</v>
      </c>
      <c r="D148" s="81" t="s">
        <v>454</v>
      </c>
      <c r="E148" s="82">
        <f>VLOOKUP($C148,'2023'!$C$295:$U$572,19,FALSE)</f>
        <v>201258</v>
      </c>
      <c r="F148" s="83">
        <f>VLOOKUP($C148,'2023'!$C$8:$U$285,19,FALSE)</f>
        <v>14735.68</v>
      </c>
      <c r="G148" s="84">
        <f t="shared" si="22"/>
        <v>7.3217859662721485E-2</v>
      </c>
      <c r="H148" s="85">
        <f t="shared" si="23"/>
        <v>2.3864995303339488E-6</v>
      </c>
      <c r="I148" s="86">
        <f t="shared" si="24"/>
        <v>-186522.32</v>
      </c>
      <c r="J148" s="87">
        <f t="shared" si="25"/>
        <v>-0.92678214033727857</v>
      </c>
      <c r="K148" s="82">
        <f>VLOOKUP($C148,'2023'!$C$295:$U$572,VLOOKUP($L$4,Master!$D$9:$G$20,4,FALSE),FALSE)</f>
        <v>67086</v>
      </c>
      <c r="L148" s="83">
        <f>VLOOKUP($C148,'2023'!$C$8:$U$285,VLOOKUP($L$4,Master!$D$9:$G$20,4,FALSE),FALSE)</f>
        <v>14735.68</v>
      </c>
      <c r="M148" s="156">
        <f t="shared" si="26"/>
        <v>0.21965357898816446</v>
      </c>
      <c r="N148" s="156">
        <f t="shared" si="27"/>
        <v>2.3864995303339488E-6</v>
      </c>
      <c r="O148" s="83">
        <f t="shared" si="28"/>
        <v>-52350.32</v>
      </c>
      <c r="P148" s="87">
        <f t="shared" si="29"/>
        <v>-0.7803464210118356</v>
      </c>
      <c r="Q148" s="78"/>
    </row>
    <row r="149" spans="2:17" s="79" customFormat="1" ht="12.75" x14ac:dyDescent="0.2">
      <c r="B149" s="72"/>
      <c r="C149" s="80" t="s">
        <v>187</v>
      </c>
      <c r="D149" s="81" t="s">
        <v>455</v>
      </c>
      <c r="E149" s="82">
        <f>VLOOKUP($C149,'2023'!$C$295:$U$572,19,FALSE)</f>
        <v>71056.140000000043</v>
      </c>
      <c r="F149" s="83">
        <f>VLOOKUP($C149,'2023'!$C$8:$U$285,19,FALSE)</f>
        <v>48179.009999999995</v>
      </c>
      <c r="G149" s="84">
        <f t="shared" si="22"/>
        <v>0.67804147537425996</v>
      </c>
      <c r="H149" s="85">
        <f t="shared" si="23"/>
        <v>7.802774268778543E-6</v>
      </c>
      <c r="I149" s="86">
        <f t="shared" si="24"/>
        <v>-22877.130000000048</v>
      </c>
      <c r="J149" s="87">
        <f t="shared" si="25"/>
        <v>-0.32195852462574009</v>
      </c>
      <c r="K149" s="82">
        <f>VLOOKUP($C149,'2023'!$C$295:$U$572,VLOOKUP($L$4,Master!$D$9:$G$20,4,FALSE),FALSE)</f>
        <v>23685.380000000016</v>
      </c>
      <c r="L149" s="83">
        <f>VLOOKUP($C149,'2023'!$C$8:$U$285,VLOOKUP($L$4,Master!$D$9:$G$20,4,FALSE),FALSE)</f>
        <v>19121.05</v>
      </c>
      <c r="M149" s="156">
        <f t="shared" si="26"/>
        <v>0.80729335987009654</v>
      </c>
      <c r="N149" s="156">
        <f t="shared" si="27"/>
        <v>3.0967269134842742E-6</v>
      </c>
      <c r="O149" s="83">
        <f t="shared" si="28"/>
        <v>-4564.3300000000163</v>
      </c>
      <c r="P149" s="87">
        <f t="shared" si="29"/>
        <v>-0.19270664012990349</v>
      </c>
      <c r="Q149" s="78"/>
    </row>
    <row r="150" spans="2:17" s="79" customFormat="1" ht="12.75" x14ac:dyDescent="0.2">
      <c r="B150" s="72"/>
      <c r="C150" s="80" t="s">
        <v>188</v>
      </c>
      <c r="D150" s="81" t="s">
        <v>456</v>
      </c>
      <c r="E150" s="82">
        <f>VLOOKUP($C150,'2023'!$C$295:$U$572,19,FALSE)</f>
        <v>78229.38</v>
      </c>
      <c r="F150" s="83">
        <f>VLOOKUP($C150,'2023'!$C$8:$U$285,19,FALSE)</f>
        <v>48542.649999999994</v>
      </c>
      <c r="G150" s="84">
        <f t="shared" si="22"/>
        <v>0.62051686974893561</v>
      </c>
      <c r="H150" s="85">
        <f t="shared" si="23"/>
        <v>7.8616671525280987E-6</v>
      </c>
      <c r="I150" s="86">
        <f t="shared" si="24"/>
        <v>-29686.73000000001</v>
      </c>
      <c r="J150" s="87">
        <f t="shared" si="25"/>
        <v>-0.37948313025106434</v>
      </c>
      <c r="K150" s="82">
        <f>VLOOKUP($C150,'2023'!$C$295:$U$572,VLOOKUP($L$4,Master!$D$9:$G$20,4,FALSE),FALSE)</f>
        <v>26076.460000000003</v>
      </c>
      <c r="L150" s="83">
        <f>VLOOKUP($C150,'2023'!$C$8:$U$285,VLOOKUP($L$4,Master!$D$9:$G$20,4,FALSE),FALSE)</f>
        <v>16697.849999999999</v>
      </c>
      <c r="M150" s="156">
        <f t="shared" si="26"/>
        <v>0.64034190223672982</v>
      </c>
      <c r="N150" s="156">
        <f t="shared" si="27"/>
        <v>2.7042804392187344E-6</v>
      </c>
      <c r="O150" s="83">
        <f t="shared" si="28"/>
        <v>-9378.6100000000042</v>
      </c>
      <c r="P150" s="87">
        <f t="shared" si="29"/>
        <v>-0.35965809776327012</v>
      </c>
      <c r="Q150" s="78"/>
    </row>
    <row r="151" spans="2:17" s="79" customFormat="1" ht="12.75" x14ac:dyDescent="0.2">
      <c r="B151" s="72"/>
      <c r="C151" s="80" t="s">
        <v>189</v>
      </c>
      <c r="D151" s="81" t="s">
        <v>457</v>
      </c>
      <c r="E151" s="82">
        <f>VLOOKUP($C151,'2023'!$C$295:$U$572,19,FALSE)</f>
        <v>5500000.0200000005</v>
      </c>
      <c r="F151" s="83">
        <f>VLOOKUP($C151,'2023'!$C$8:$U$285,19,FALSE)</f>
        <v>4282634.75</v>
      </c>
      <c r="G151" s="84">
        <f t="shared" si="22"/>
        <v>0.77866086080486951</v>
      </c>
      <c r="H151" s="85">
        <f t="shared" si="23"/>
        <v>6.935890179120915E-4</v>
      </c>
      <c r="I151" s="86">
        <f t="shared" si="24"/>
        <v>-1217365.2700000005</v>
      </c>
      <c r="J151" s="87">
        <f t="shared" si="25"/>
        <v>-0.22133913919513046</v>
      </c>
      <c r="K151" s="82">
        <f>VLOOKUP($C151,'2023'!$C$295:$U$572,VLOOKUP($L$4,Master!$D$9:$G$20,4,FALSE),FALSE)</f>
        <v>1833333.34</v>
      </c>
      <c r="L151" s="83">
        <f>VLOOKUP($C151,'2023'!$C$8:$U$285,VLOOKUP($L$4,Master!$D$9:$G$20,4,FALSE),FALSE)</f>
        <v>2121342.38</v>
      </c>
      <c r="M151" s="156">
        <f t="shared" si="26"/>
        <v>1.1570958394287423</v>
      </c>
      <c r="N151" s="156">
        <f t="shared" si="27"/>
        <v>3.4355948239562074E-4</v>
      </c>
      <c r="O151" s="83">
        <f t="shared" si="28"/>
        <v>288009.0399999998</v>
      </c>
      <c r="P151" s="87">
        <f t="shared" si="29"/>
        <v>0.15709583942874228</v>
      </c>
      <c r="Q151" s="78"/>
    </row>
    <row r="152" spans="2:17" s="79" customFormat="1" ht="12.75" x14ac:dyDescent="0.2">
      <c r="B152" s="72"/>
      <c r="C152" s="80" t="s">
        <v>190</v>
      </c>
      <c r="D152" s="81" t="s">
        <v>458</v>
      </c>
      <c r="E152" s="82">
        <f>VLOOKUP($C152,'2023'!$C$295:$U$572,19,FALSE)</f>
        <v>0</v>
      </c>
      <c r="F152" s="83">
        <f>VLOOKUP($C152,'2023'!$C$8:$U$285,19,FALSE)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VLOOKUP($C152,'2023'!$C$295:$U$572,VLOOKUP($L$4,Master!$D$9:$G$20,4,FALSE),FALSE)</f>
        <v>0</v>
      </c>
      <c r="L152" s="83">
        <f>VLOOKUP($C152,'2023'!$C$8:$U$285,VLOOKUP($L$4,Master!$D$9:$G$20,4,FALSE),FALSE)</f>
        <v>0</v>
      </c>
      <c r="M152" s="156">
        <f t="shared" si="26"/>
        <v>0</v>
      </c>
      <c r="N152" s="156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191</v>
      </c>
      <c r="D153" s="81" t="s">
        <v>459</v>
      </c>
      <c r="E153" s="82">
        <f>VLOOKUP($C153,'2023'!$C$295:$U$572,19,FALSE)</f>
        <v>100961.17</v>
      </c>
      <c r="F153" s="83">
        <f>VLOOKUP($C153,'2023'!$C$8:$U$285,19,FALSE)</f>
        <v>73950.900000000009</v>
      </c>
      <c r="G153" s="84">
        <f t="shared" si="22"/>
        <v>0.73246873030492821</v>
      </c>
      <c r="H153" s="85">
        <f t="shared" si="23"/>
        <v>1.1976630065105433E-5</v>
      </c>
      <c r="I153" s="86">
        <f t="shared" si="24"/>
        <v>-27010.26999999999</v>
      </c>
      <c r="J153" s="87">
        <f t="shared" si="25"/>
        <v>-0.26753126969507179</v>
      </c>
      <c r="K153" s="82">
        <f>VLOOKUP($C153,'2023'!$C$295:$U$572,VLOOKUP($L$4,Master!$D$9:$G$20,4,FALSE),FALSE)</f>
        <v>33658.17</v>
      </c>
      <c r="L153" s="83">
        <f>VLOOKUP($C153,'2023'!$C$8:$U$285,VLOOKUP($L$4,Master!$D$9:$G$20,4,FALSE),FALSE)</f>
        <v>29065.48</v>
      </c>
      <c r="M153" s="156">
        <f t="shared" si="26"/>
        <v>0.86354902836369296</v>
      </c>
      <c r="N153" s="156">
        <f t="shared" si="27"/>
        <v>4.7072652479512845E-6</v>
      </c>
      <c r="O153" s="83">
        <f t="shared" si="28"/>
        <v>-4592.6899999999987</v>
      </c>
      <c r="P153" s="87">
        <f t="shared" si="29"/>
        <v>-0.13645097163630698</v>
      </c>
      <c r="Q153" s="78"/>
    </row>
    <row r="154" spans="2:17" s="79" customFormat="1" ht="25.5" x14ac:dyDescent="0.2">
      <c r="B154" s="72"/>
      <c r="C154" s="80" t="s">
        <v>192</v>
      </c>
      <c r="D154" s="81" t="s">
        <v>460</v>
      </c>
      <c r="E154" s="82">
        <f>VLOOKUP($C154,'2023'!$C$295:$U$572,19,FALSE)</f>
        <v>97543.88</v>
      </c>
      <c r="F154" s="83">
        <f>VLOOKUP($C154,'2023'!$C$8:$U$285,19,FALSE)</f>
        <v>28701.929999999997</v>
      </c>
      <c r="G154" s="84">
        <f t="shared" si="22"/>
        <v>0.2942463432867341</v>
      </c>
      <c r="H154" s="85">
        <f t="shared" si="23"/>
        <v>4.6483869400446987E-6</v>
      </c>
      <c r="I154" s="86">
        <f t="shared" si="24"/>
        <v>-68841.950000000012</v>
      </c>
      <c r="J154" s="87">
        <f t="shared" si="25"/>
        <v>-0.70575365671326595</v>
      </c>
      <c r="K154" s="82">
        <f>VLOOKUP($C154,'2023'!$C$295:$U$572,VLOOKUP($L$4,Master!$D$9:$G$20,4,FALSE),FALSE)</f>
        <v>10083.64</v>
      </c>
      <c r="L154" s="83">
        <f>VLOOKUP($C154,'2023'!$C$8:$U$285,VLOOKUP($L$4,Master!$D$9:$G$20,4,FALSE),FALSE)</f>
        <v>10617.25</v>
      </c>
      <c r="M154" s="156">
        <f t="shared" si="26"/>
        <v>1.052918390581179</v>
      </c>
      <c r="N154" s="156">
        <f t="shared" si="27"/>
        <v>1.7195040974314125E-6</v>
      </c>
      <c r="O154" s="83">
        <f t="shared" si="28"/>
        <v>533.61000000000058</v>
      </c>
      <c r="P154" s="87">
        <f t="shared" si="29"/>
        <v>5.291839058117908E-2</v>
      </c>
      <c r="Q154" s="78"/>
    </row>
    <row r="155" spans="2:17" s="79" customFormat="1" ht="12.75" x14ac:dyDescent="0.2">
      <c r="B155" s="72"/>
      <c r="C155" s="80" t="s">
        <v>193</v>
      </c>
      <c r="D155" s="81" t="s">
        <v>461</v>
      </c>
      <c r="E155" s="82">
        <f>VLOOKUP($C155,'2023'!$C$295:$U$572,19,FALSE)</f>
        <v>202532.32999999996</v>
      </c>
      <c r="F155" s="83">
        <f>VLOOKUP($C155,'2023'!$C$8:$U$285,19,FALSE)</f>
        <v>188032.97999999998</v>
      </c>
      <c r="G155" s="84">
        <f t="shared" si="22"/>
        <v>0.92840970130546574</v>
      </c>
      <c r="H155" s="85">
        <f t="shared" si="23"/>
        <v>3.0452657662034785E-5</v>
      </c>
      <c r="I155" s="86">
        <f t="shared" si="24"/>
        <v>-14499.349999999977</v>
      </c>
      <c r="J155" s="87">
        <f t="shared" si="25"/>
        <v>-7.1590298694534246E-2</v>
      </c>
      <c r="K155" s="82">
        <f>VLOOKUP($C155,'2023'!$C$295:$U$572,VLOOKUP($L$4,Master!$D$9:$G$20,4,FALSE),FALSE)</f>
        <v>68729.109999999986</v>
      </c>
      <c r="L155" s="83">
        <f>VLOOKUP($C155,'2023'!$C$8:$U$285,VLOOKUP($L$4,Master!$D$9:$G$20,4,FALSE),FALSE)</f>
        <v>65417.5</v>
      </c>
      <c r="M155" s="156">
        <f t="shared" si="26"/>
        <v>0.95181648649313244</v>
      </c>
      <c r="N155" s="156">
        <f t="shared" si="27"/>
        <v>1.0594613416253685E-5</v>
      </c>
      <c r="O155" s="83">
        <f t="shared" si="28"/>
        <v>-3311.609999999986</v>
      </c>
      <c r="P155" s="87">
        <f t="shared" si="29"/>
        <v>-4.8183513506867566E-2</v>
      </c>
      <c r="Q155" s="78"/>
    </row>
    <row r="156" spans="2:17" s="79" customFormat="1" ht="25.5" x14ac:dyDescent="0.2">
      <c r="B156" s="72"/>
      <c r="C156" s="80" t="s">
        <v>194</v>
      </c>
      <c r="D156" s="81" t="s">
        <v>462</v>
      </c>
      <c r="E156" s="82">
        <f>VLOOKUP($C156,'2023'!$C$295:$U$572,19,FALSE)</f>
        <v>0</v>
      </c>
      <c r="F156" s="83">
        <f>VLOOKUP($C156,'2023'!$C$8:$U$285,19,FALSE)</f>
        <v>0</v>
      </c>
      <c r="G156" s="84">
        <f t="shared" si="22"/>
        <v>0</v>
      </c>
      <c r="H156" s="85">
        <f t="shared" si="23"/>
        <v>0</v>
      </c>
      <c r="I156" s="86">
        <f t="shared" si="24"/>
        <v>0</v>
      </c>
      <c r="J156" s="87">
        <f t="shared" si="25"/>
        <v>0</v>
      </c>
      <c r="K156" s="82">
        <f>VLOOKUP($C156,'2023'!$C$295:$U$572,VLOOKUP($L$4,Master!$D$9:$G$20,4,FALSE),FALSE)</f>
        <v>0</v>
      </c>
      <c r="L156" s="83">
        <f>VLOOKUP($C156,'2023'!$C$8:$U$285,VLOOKUP($L$4,Master!$D$9:$G$20,4,FALSE),FALSE)</f>
        <v>0</v>
      </c>
      <c r="M156" s="156">
        <f t="shared" si="26"/>
        <v>0</v>
      </c>
      <c r="N156" s="156">
        <f t="shared" si="27"/>
        <v>0</v>
      </c>
      <c r="O156" s="83">
        <f t="shared" si="28"/>
        <v>0</v>
      </c>
      <c r="P156" s="87">
        <f t="shared" si="29"/>
        <v>0</v>
      </c>
      <c r="Q156" s="78"/>
    </row>
    <row r="157" spans="2:17" s="79" customFormat="1" ht="12.75" x14ac:dyDescent="0.2">
      <c r="B157" s="72"/>
      <c r="C157" s="80" t="s">
        <v>195</v>
      </c>
      <c r="D157" s="81" t="s">
        <v>463</v>
      </c>
      <c r="E157" s="82">
        <f>VLOOKUP($C157,'2023'!$C$295:$U$572,19,FALSE)</f>
        <v>176955.78000000003</v>
      </c>
      <c r="F157" s="83">
        <f>VLOOKUP($C157,'2023'!$C$8:$U$285,19,FALSE)</f>
        <v>140654.42000000001</v>
      </c>
      <c r="G157" s="84">
        <f t="shared" si="22"/>
        <v>0.79485631947145208</v>
      </c>
      <c r="H157" s="85">
        <f t="shared" si="23"/>
        <v>2.2779519321089627E-5</v>
      </c>
      <c r="I157" s="86">
        <f t="shared" si="24"/>
        <v>-36301.360000000015</v>
      </c>
      <c r="J157" s="87">
        <f t="shared" si="25"/>
        <v>-0.20514368052854792</v>
      </c>
      <c r="K157" s="82">
        <f>VLOOKUP($C157,'2023'!$C$295:$U$572,VLOOKUP($L$4,Master!$D$9:$G$20,4,FALSE),FALSE)</f>
        <v>56985.260000000009</v>
      </c>
      <c r="L157" s="83">
        <f>VLOOKUP($C157,'2023'!$C$8:$U$285,VLOOKUP($L$4,Master!$D$9:$G$20,4,FALSE),FALSE)</f>
        <v>64284.59</v>
      </c>
      <c r="M157" s="156">
        <f t="shared" si="26"/>
        <v>1.1280915450767441</v>
      </c>
      <c r="N157" s="156">
        <f t="shared" si="27"/>
        <v>1.0411134324490655E-5</v>
      </c>
      <c r="O157" s="83">
        <f t="shared" si="28"/>
        <v>7299.3299999999872</v>
      </c>
      <c r="P157" s="87">
        <f t="shared" si="29"/>
        <v>0.12809154507674417</v>
      </c>
      <c r="Q157" s="78"/>
    </row>
    <row r="158" spans="2:17" s="79" customFormat="1" ht="25.5" x14ac:dyDescent="0.2">
      <c r="B158" s="72"/>
      <c r="C158" s="80" t="s">
        <v>196</v>
      </c>
      <c r="D158" s="81" t="s">
        <v>464</v>
      </c>
      <c r="E158" s="82">
        <f>VLOOKUP($C158,'2023'!$C$295:$U$572,19,FALSE)</f>
        <v>1414</v>
      </c>
      <c r="F158" s="83">
        <f>VLOOKUP($C158,'2023'!$C$8:$U$285,19,FALSE)</f>
        <v>0</v>
      </c>
      <c r="G158" s="84">
        <f t="shared" si="22"/>
        <v>0</v>
      </c>
      <c r="H158" s="85">
        <f t="shared" si="23"/>
        <v>0</v>
      </c>
      <c r="I158" s="86">
        <f t="shared" si="24"/>
        <v>-1414</v>
      </c>
      <c r="J158" s="87">
        <f t="shared" si="25"/>
        <v>-1</v>
      </c>
      <c r="K158" s="82">
        <f>VLOOKUP($C158,'2023'!$C$295:$U$572,VLOOKUP($L$4,Master!$D$9:$G$20,4,FALSE),FALSE)</f>
        <v>832</v>
      </c>
      <c r="L158" s="83">
        <f>VLOOKUP($C158,'2023'!$C$8:$U$285,VLOOKUP($L$4,Master!$D$9:$G$20,4,FALSE),FALSE)</f>
        <v>0</v>
      </c>
      <c r="M158" s="156">
        <f t="shared" si="26"/>
        <v>0</v>
      </c>
      <c r="N158" s="156">
        <f t="shared" si="27"/>
        <v>0</v>
      </c>
      <c r="O158" s="83">
        <f t="shared" si="28"/>
        <v>-832</v>
      </c>
      <c r="P158" s="87">
        <f t="shared" si="29"/>
        <v>-1</v>
      </c>
      <c r="Q158" s="78"/>
    </row>
    <row r="159" spans="2:17" s="79" customFormat="1" ht="25.5" x14ac:dyDescent="0.2">
      <c r="B159" s="72"/>
      <c r="C159" s="80" t="s">
        <v>197</v>
      </c>
      <c r="D159" s="81" t="s">
        <v>465</v>
      </c>
      <c r="E159" s="82">
        <f>VLOOKUP($C159,'2023'!$C$295:$U$572,19,FALSE)</f>
        <v>735856.14</v>
      </c>
      <c r="F159" s="83">
        <f>VLOOKUP($C159,'2023'!$C$8:$U$285,19,FALSE)</f>
        <v>37685.69</v>
      </c>
      <c r="G159" s="84">
        <f t="shared" si="22"/>
        <v>5.1213393422252347E-2</v>
      </c>
      <c r="H159" s="85">
        <f t="shared" si="23"/>
        <v>6.1033411071162508E-6</v>
      </c>
      <c r="I159" s="86">
        <f t="shared" si="24"/>
        <v>-698170.45</v>
      </c>
      <c r="J159" s="87">
        <f t="shared" si="25"/>
        <v>-0.9487866065777476</v>
      </c>
      <c r="K159" s="82">
        <f>VLOOKUP($C159,'2023'!$C$295:$U$572,VLOOKUP($L$4,Master!$D$9:$G$20,4,FALSE),FALSE)</f>
        <v>365392.18</v>
      </c>
      <c r="L159" s="83">
        <f>VLOOKUP($C159,'2023'!$C$8:$U$285,VLOOKUP($L$4,Master!$D$9:$G$20,4,FALSE),FALSE)</f>
        <v>24662.07</v>
      </c>
      <c r="M159" s="156">
        <f t="shared" si="26"/>
        <v>6.7494794223565482E-2</v>
      </c>
      <c r="N159" s="156">
        <f t="shared" si="27"/>
        <v>3.9941162180546105E-6</v>
      </c>
      <c r="O159" s="83">
        <f t="shared" si="28"/>
        <v>-340730.11</v>
      </c>
      <c r="P159" s="87">
        <f t="shared" si="29"/>
        <v>-0.93250520577643448</v>
      </c>
      <c r="Q159" s="78"/>
    </row>
    <row r="160" spans="2:17" s="79" customFormat="1" ht="25.5" x14ac:dyDescent="0.2">
      <c r="B160" s="72"/>
      <c r="C160" s="80" t="s">
        <v>198</v>
      </c>
      <c r="D160" s="81" t="s">
        <v>466</v>
      </c>
      <c r="E160" s="82">
        <f>VLOOKUP($C160,'2023'!$C$295:$U$572,19,FALSE)</f>
        <v>41097.94</v>
      </c>
      <c r="F160" s="83">
        <f>VLOOKUP($C160,'2023'!$C$8:$U$285,19,FALSE)</f>
        <v>42773.440000000002</v>
      </c>
      <c r="G160" s="84">
        <f t="shared" si="22"/>
        <v>1.0407684667406687</v>
      </c>
      <c r="H160" s="85">
        <f t="shared" si="23"/>
        <v>6.9273216078774337E-6</v>
      </c>
      <c r="I160" s="86">
        <f t="shared" si="24"/>
        <v>1675.5</v>
      </c>
      <c r="J160" s="87">
        <f t="shared" si="25"/>
        <v>4.0768466740668752E-2</v>
      </c>
      <c r="K160" s="82">
        <f>VLOOKUP($C160,'2023'!$C$295:$U$572,VLOOKUP($L$4,Master!$D$9:$G$20,4,FALSE),FALSE)</f>
        <v>14244.87</v>
      </c>
      <c r="L160" s="83">
        <f>VLOOKUP($C160,'2023'!$C$8:$U$285,VLOOKUP($L$4,Master!$D$9:$G$20,4,FALSE),FALSE)</f>
        <v>24263.03</v>
      </c>
      <c r="M160" s="156">
        <f t="shared" si="26"/>
        <v>1.7032819534330603</v>
      </c>
      <c r="N160" s="156">
        <f t="shared" si="27"/>
        <v>3.9294901694036862E-6</v>
      </c>
      <c r="O160" s="83">
        <f t="shared" si="28"/>
        <v>10018.159999999998</v>
      </c>
      <c r="P160" s="87">
        <f t="shared" si="29"/>
        <v>0.70328195343306033</v>
      </c>
      <c r="Q160" s="78"/>
    </row>
    <row r="161" spans="2:17" s="79" customFormat="1" ht="12.75" x14ac:dyDescent="0.2">
      <c r="B161" s="72"/>
      <c r="C161" s="80" t="s">
        <v>199</v>
      </c>
      <c r="D161" s="81" t="s">
        <v>467</v>
      </c>
      <c r="E161" s="82">
        <f>VLOOKUP($C161,'2023'!$C$295:$U$572,19,FALSE)</f>
        <v>1776959.6600000001</v>
      </c>
      <c r="F161" s="83">
        <f>VLOOKUP($C161,'2023'!$C$8:$U$285,19,FALSE)</f>
        <v>820348.97000000009</v>
      </c>
      <c r="G161" s="84">
        <f t="shared" si="22"/>
        <v>0.46165874694082815</v>
      </c>
      <c r="H161" s="85">
        <f t="shared" si="23"/>
        <v>1.3285864185534288E-4</v>
      </c>
      <c r="I161" s="86">
        <f t="shared" si="24"/>
        <v>-956610.69000000006</v>
      </c>
      <c r="J161" s="87">
        <f t="shared" si="25"/>
        <v>-0.53834125305917191</v>
      </c>
      <c r="K161" s="82">
        <f>VLOOKUP($C161,'2023'!$C$295:$U$572,VLOOKUP($L$4,Master!$D$9:$G$20,4,FALSE),FALSE)</f>
        <v>462350</v>
      </c>
      <c r="L161" s="83">
        <f>VLOOKUP($C161,'2023'!$C$8:$U$285,VLOOKUP($L$4,Master!$D$9:$G$20,4,FALSE),FALSE)</f>
        <v>297372.30000000005</v>
      </c>
      <c r="M161" s="156">
        <f t="shared" si="26"/>
        <v>0.64317573267005523</v>
      </c>
      <c r="N161" s="156">
        <f t="shared" si="27"/>
        <v>4.8160577203381601E-5</v>
      </c>
      <c r="O161" s="83">
        <f t="shared" si="28"/>
        <v>-164977.69999999995</v>
      </c>
      <c r="P161" s="87">
        <f t="shared" si="29"/>
        <v>-0.35682426732994477</v>
      </c>
      <c r="Q161" s="78"/>
    </row>
    <row r="162" spans="2:17" s="79" customFormat="1" ht="12.75" x14ac:dyDescent="0.2">
      <c r="B162" s="72"/>
      <c r="C162" s="80" t="s">
        <v>200</v>
      </c>
      <c r="D162" s="81" t="s">
        <v>468</v>
      </c>
      <c r="E162" s="82">
        <f>VLOOKUP($C162,'2023'!$C$295:$U$572,19,FALSE)</f>
        <v>8400</v>
      </c>
      <c r="F162" s="83">
        <f>VLOOKUP($C162,'2023'!$C$8:$U$285,19,FALSE)</f>
        <v>0</v>
      </c>
      <c r="G162" s="84">
        <f t="shared" si="22"/>
        <v>0</v>
      </c>
      <c r="H162" s="85">
        <f t="shared" si="23"/>
        <v>0</v>
      </c>
      <c r="I162" s="86">
        <f t="shared" si="24"/>
        <v>-8400</v>
      </c>
      <c r="J162" s="87">
        <f t="shared" si="25"/>
        <v>-1</v>
      </c>
      <c r="K162" s="82">
        <f>VLOOKUP($C162,'2023'!$C$295:$U$572,VLOOKUP($L$4,Master!$D$9:$G$20,4,FALSE),FALSE)</f>
        <v>2800</v>
      </c>
      <c r="L162" s="83">
        <f>VLOOKUP($C162,'2023'!$C$8:$U$285,VLOOKUP($L$4,Master!$D$9:$G$20,4,FALSE),FALSE)</f>
        <v>0</v>
      </c>
      <c r="M162" s="156">
        <f t="shared" si="26"/>
        <v>0</v>
      </c>
      <c r="N162" s="156">
        <f t="shared" si="27"/>
        <v>0</v>
      </c>
      <c r="O162" s="83">
        <f t="shared" si="28"/>
        <v>-2800</v>
      </c>
      <c r="P162" s="87">
        <f t="shared" si="29"/>
        <v>-1</v>
      </c>
      <c r="Q162" s="78"/>
    </row>
    <row r="163" spans="2:17" s="79" customFormat="1" ht="12.75" x14ac:dyDescent="0.2">
      <c r="B163" s="72"/>
      <c r="C163" s="80" t="s">
        <v>201</v>
      </c>
      <c r="D163" s="81" t="s">
        <v>469</v>
      </c>
      <c r="E163" s="82">
        <f>VLOOKUP($C163,'2023'!$C$295:$U$572,19,FALSE)</f>
        <v>0</v>
      </c>
      <c r="F163" s="83">
        <f>VLOOKUP($C163,'2023'!$C$8:$U$285,19,FALSE)</f>
        <v>0</v>
      </c>
      <c r="G163" s="84">
        <f t="shared" si="22"/>
        <v>0</v>
      </c>
      <c r="H163" s="85">
        <f t="shared" si="23"/>
        <v>0</v>
      </c>
      <c r="I163" s="86">
        <f t="shared" si="24"/>
        <v>0</v>
      </c>
      <c r="J163" s="87">
        <f t="shared" si="25"/>
        <v>0</v>
      </c>
      <c r="K163" s="82">
        <f>VLOOKUP($C163,'2023'!$C$295:$U$572,VLOOKUP($L$4,Master!$D$9:$G$20,4,FALSE),FALSE)</f>
        <v>0</v>
      </c>
      <c r="L163" s="83">
        <f>VLOOKUP($C163,'2023'!$C$8:$U$285,VLOOKUP($L$4,Master!$D$9:$G$20,4,FALSE),FALSE)</f>
        <v>0</v>
      </c>
      <c r="M163" s="156">
        <f t="shared" si="26"/>
        <v>0</v>
      </c>
      <c r="N163" s="156">
        <f t="shared" si="27"/>
        <v>0</v>
      </c>
      <c r="O163" s="83">
        <f t="shared" si="28"/>
        <v>0</v>
      </c>
      <c r="P163" s="87">
        <f t="shared" si="29"/>
        <v>0</v>
      </c>
      <c r="Q163" s="78"/>
    </row>
    <row r="164" spans="2:17" s="79" customFormat="1" ht="12.75" x14ac:dyDescent="0.2">
      <c r="B164" s="72"/>
      <c r="C164" s="80" t="s">
        <v>202</v>
      </c>
      <c r="D164" s="81" t="s">
        <v>470</v>
      </c>
      <c r="E164" s="82">
        <f>VLOOKUP($C164,'2023'!$C$295:$U$572,19,FALSE)</f>
        <v>14357.49</v>
      </c>
      <c r="F164" s="83">
        <f>VLOOKUP($C164,'2023'!$C$8:$U$285,19,FALSE)</f>
        <v>14092.93</v>
      </c>
      <c r="G164" s="84">
        <f t="shared" si="22"/>
        <v>0.98157338086253243</v>
      </c>
      <c r="H164" s="85">
        <f t="shared" si="23"/>
        <v>2.2824037184594956E-6</v>
      </c>
      <c r="I164" s="86">
        <f t="shared" si="24"/>
        <v>-264.55999999999949</v>
      </c>
      <c r="J164" s="87">
        <f t="shared" si="25"/>
        <v>-1.8426619137467588E-2</v>
      </c>
      <c r="K164" s="82">
        <f>VLOOKUP($C164,'2023'!$C$295:$U$572,VLOOKUP($L$4,Master!$D$9:$G$20,4,FALSE),FALSE)</f>
        <v>4785.83</v>
      </c>
      <c r="L164" s="83">
        <f>VLOOKUP($C164,'2023'!$C$8:$U$285,VLOOKUP($L$4,Master!$D$9:$G$20,4,FALSE),FALSE)</f>
        <v>14092.93</v>
      </c>
      <c r="M164" s="156">
        <f t="shared" si="26"/>
        <v>2.9447201425875971</v>
      </c>
      <c r="N164" s="156">
        <f t="shared" si="27"/>
        <v>2.2824037184594956E-6</v>
      </c>
      <c r="O164" s="83">
        <f t="shared" si="28"/>
        <v>9307.1</v>
      </c>
      <c r="P164" s="87">
        <f t="shared" si="29"/>
        <v>1.9447201425875973</v>
      </c>
      <c r="Q164" s="78"/>
    </row>
    <row r="165" spans="2:17" s="79" customFormat="1" ht="12.75" x14ac:dyDescent="0.2">
      <c r="B165" s="72"/>
      <c r="C165" s="80" t="s">
        <v>203</v>
      </c>
      <c r="D165" s="81" t="s">
        <v>471</v>
      </c>
      <c r="E165" s="82">
        <f>VLOOKUP($C165,'2023'!$C$295:$U$572,19,FALSE)</f>
        <v>226423.59</v>
      </c>
      <c r="F165" s="83">
        <f>VLOOKUP($C165,'2023'!$C$8:$U$285,19,FALSE)</f>
        <v>182047.75</v>
      </c>
      <c r="G165" s="84">
        <f t="shared" si="22"/>
        <v>0.80401406054907976</v>
      </c>
      <c r="H165" s="85">
        <f t="shared" si="23"/>
        <v>2.9483326855180903E-5</v>
      </c>
      <c r="I165" s="86">
        <f t="shared" si="24"/>
        <v>-44375.839999999997</v>
      </c>
      <c r="J165" s="87">
        <f t="shared" si="25"/>
        <v>-0.19598593945092027</v>
      </c>
      <c r="K165" s="82">
        <f>VLOOKUP($C165,'2023'!$C$295:$U$572,VLOOKUP($L$4,Master!$D$9:$G$20,4,FALSE),FALSE)</f>
        <v>75474.53</v>
      </c>
      <c r="L165" s="83">
        <f>VLOOKUP($C165,'2023'!$C$8:$U$285,VLOOKUP($L$4,Master!$D$9:$G$20,4,FALSE),FALSE)</f>
        <v>87736.62</v>
      </c>
      <c r="M165" s="156">
        <f t="shared" si="26"/>
        <v>1.1624665963471386</v>
      </c>
      <c r="N165" s="156">
        <f t="shared" si="27"/>
        <v>1.4209279953357302E-5</v>
      </c>
      <c r="O165" s="83">
        <f t="shared" si="28"/>
        <v>12262.089999999997</v>
      </c>
      <c r="P165" s="87">
        <f t="shared" si="29"/>
        <v>0.16246659634713853</v>
      </c>
      <c r="Q165" s="78"/>
    </row>
    <row r="166" spans="2:17" s="79" customFormat="1" ht="12.75" x14ac:dyDescent="0.2">
      <c r="B166" s="72"/>
      <c r="C166" s="80" t="s">
        <v>204</v>
      </c>
      <c r="D166" s="81" t="s">
        <v>472</v>
      </c>
      <c r="E166" s="82">
        <f>VLOOKUP($C166,'2023'!$C$295:$U$572,19,FALSE)</f>
        <v>524326.69999999995</v>
      </c>
      <c r="F166" s="83">
        <f>VLOOKUP($C166,'2023'!$C$8:$U$285,19,FALSE)</f>
        <v>474483</v>
      </c>
      <c r="G166" s="84">
        <f t="shared" si="22"/>
        <v>0.90493770391627981</v>
      </c>
      <c r="H166" s="85">
        <f t="shared" si="23"/>
        <v>7.6844329997084832E-5</v>
      </c>
      <c r="I166" s="86">
        <f t="shared" si="24"/>
        <v>-49843.699999999953</v>
      </c>
      <c r="J166" s="87">
        <f t="shared" si="25"/>
        <v>-9.5062296083720244E-2</v>
      </c>
      <c r="K166" s="82">
        <f>VLOOKUP($C166,'2023'!$C$295:$U$572,VLOOKUP($L$4,Master!$D$9:$G$20,4,FALSE),FALSE)</f>
        <v>174746.23</v>
      </c>
      <c r="L166" s="83">
        <f>VLOOKUP($C166,'2023'!$C$8:$U$285,VLOOKUP($L$4,Master!$D$9:$G$20,4,FALSE),FALSE)</f>
        <v>400875.58999999997</v>
      </c>
      <c r="M166" s="156">
        <f t="shared" si="26"/>
        <v>2.2940442835304657</v>
      </c>
      <c r="N166" s="156">
        <f t="shared" si="27"/>
        <v>6.4923329446441876E-5</v>
      </c>
      <c r="O166" s="83">
        <f t="shared" si="28"/>
        <v>226129.35999999996</v>
      </c>
      <c r="P166" s="87">
        <f t="shared" si="29"/>
        <v>1.2940442835304655</v>
      </c>
      <c r="Q166" s="78"/>
    </row>
    <row r="167" spans="2:17" s="79" customFormat="1" ht="12.75" x14ac:dyDescent="0.2">
      <c r="B167" s="72"/>
      <c r="C167" s="80" t="s">
        <v>205</v>
      </c>
      <c r="D167" s="81" t="s">
        <v>473</v>
      </c>
      <c r="E167" s="82">
        <f>VLOOKUP($C167,'2023'!$C$295:$U$572,19,FALSE)</f>
        <v>161372.59999999998</v>
      </c>
      <c r="F167" s="83">
        <f>VLOOKUP($C167,'2023'!$C$8:$U$285,19,FALSE)</f>
        <v>134876.78</v>
      </c>
      <c r="G167" s="84">
        <f t="shared" si="22"/>
        <v>0.83580967276972684</v>
      </c>
      <c r="H167" s="85">
        <f t="shared" si="23"/>
        <v>2.1843808505814142E-5</v>
      </c>
      <c r="I167" s="86">
        <f t="shared" si="24"/>
        <v>-26495.819999999978</v>
      </c>
      <c r="J167" s="87">
        <f t="shared" si="25"/>
        <v>-0.16419032723027319</v>
      </c>
      <c r="K167" s="82">
        <f>VLOOKUP($C167,'2023'!$C$295:$U$572,VLOOKUP($L$4,Master!$D$9:$G$20,4,FALSE),FALSE)</f>
        <v>53632.84</v>
      </c>
      <c r="L167" s="83">
        <f>VLOOKUP($C167,'2023'!$C$8:$U$285,VLOOKUP($L$4,Master!$D$9:$G$20,4,FALSE),FALSE)</f>
        <v>62372.21</v>
      </c>
      <c r="M167" s="156">
        <f t="shared" si="26"/>
        <v>1.1629481116420461</v>
      </c>
      <c r="N167" s="156">
        <f t="shared" si="27"/>
        <v>1.0101417095844264E-5</v>
      </c>
      <c r="O167" s="83">
        <f t="shared" si="28"/>
        <v>8739.3700000000026</v>
      </c>
      <c r="P167" s="87">
        <f t="shared" si="29"/>
        <v>0.16294811164204623</v>
      </c>
      <c r="Q167" s="78"/>
    </row>
    <row r="168" spans="2:17" s="79" customFormat="1" ht="12.75" x14ac:dyDescent="0.2">
      <c r="B168" s="72"/>
      <c r="C168" s="80" t="s">
        <v>206</v>
      </c>
      <c r="D168" s="81" t="s">
        <v>474</v>
      </c>
      <c r="E168" s="82">
        <f>VLOOKUP($C168,'2023'!$C$295:$U$572,19,FALSE)</f>
        <v>142775.63</v>
      </c>
      <c r="F168" s="83">
        <f>VLOOKUP($C168,'2023'!$C$8:$U$285,19,FALSE)</f>
        <v>30864.36</v>
      </c>
      <c r="G168" s="84">
        <f t="shared" si="22"/>
        <v>0.21617386664656987</v>
      </c>
      <c r="H168" s="85">
        <f t="shared" si="23"/>
        <v>4.9986007190749197E-6</v>
      </c>
      <c r="I168" s="86">
        <f t="shared" si="24"/>
        <v>-111911.27</v>
      </c>
      <c r="J168" s="87">
        <f t="shared" si="25"/>
        <v>-0.7838261333534301</v>
      </c>
      <c r="K168" s="82">
        <f>VLOOKUP($C168,'2023'!$C$295:$U$572,VLOOKUP($L$4,Master!$D$9:$G$20,4,FALSE),FALSE)</f>
        <v>74423.649999999994</v>
      </c>
      <c r="L168" s="83">
        <f>VLOOKUP($C168,'2023'!$C$8:$U$285,VLOOKUP($L$4,Master!$D$9:$G$20,4,FALSE),FALSE)</f>
        <v>21771.93</v>
      </c>
      <c r="M168" s="156">
        <f t="shared" si="26"/>
        <v>0.29254047604491318</v>
      </c>
      <c r="N168" s="156">
        <f t="shared" si="27"/>
        <v>3.5260470313866488E-6</v>
      </c>
      <c r="O168" s="83">
        <f t="shared" si="28"/>
        <v>-52651.719999999994</v>
      </c>
      <c r="P168" s="87">
        <f t="shared" si="29"/>
        <v>-0.70745952395508682</v>
      </c>
      <c r="Q168" s="78"/>
    </row>
    <row r="169" spans="2:17" s="79" customFormat="1" ht="12.75" x14ac:dyDescent="0.2">
      <c r="B169" s="72"/>
      <c r="C169" s="80" t="s">
        <v>207</v>
      </c>
      <c r="D169" s="81" t="s">
        <v>475</v>
      </c>
      <c r="E169" s="82">
        <f>VLOOKUP($C169,'2023'!$C$295:$U$572,19,FALSE)</f>
        <v>50912.400000000009</v>
      </c>
      <c r="F169" s="83">
        <f>VLOOKUP($C169,'2023'!$C$8:$U$285,19,FALSE)</f>
        <v>44732.17</v>
      </c>
      <c r="G169" s="84">
        <f t="shared" si="22"/>
        <v>0.87861051531650425</v>
      </c>
      <c r="H169" s="85">
        <f t="shared" si="23"/>
        <v>7.2445453956531593E-6</v>
      </c>
      <c r="I169" s="86">
        <f t="shared" si="24"/>
        <v>-6180.2300000000105</v>
      </c>
      <c r="J169" s="87">
        <f t="shared" si="25"/>
        <v>-0.12138948468349575</v>
      </c>
      <c r="K169" s="82">
        <f>VLOOKUP($C169,'2023'!$C$295:$U$572,VLOOKUP($L$4,Master!$D$9:$G$20,4,FALSE),FALSE)</f>
        <v>17390.550000000007</v>
      </c>
      <c r="L169" s="83">
        <f>VLOOKUP($C169,'2023'!$C$8:$U$285,VLOOKUP($L$4,Master!$D$9:$G$20,4,FALSE),FALSE)</f>
        <v>16847.969999999998</v>
      </c>
      <c r="M169" s="156">
        <f t="shared" si="26"/>
        <v>0.96880029671286938</v>
      </c>
      <c r="N169" s="156">
        <f t="shared" si="27"/>
        <v>2.7285929452920025E-6</v>
      </c>
      <c r="O169" s="83">
        <f t="shared" si="28"/>
        <v>-542.58000000000902</v>
      </c>
      <c r="P169" s="87">
        <f t="shared" si="29"/>
        <v>-3.1199703287130585E-2</v>
      </c>
      <c r="Q169" s="78"/>
    </row>
    <row r="170" spans="2:17" s="79" customFormat="1" ht="12.75" x14ac:dyDescent="0.2">
      <c r="B170" s="72"/>
      <c r="C170" s="80" t="s">
        <v>208</v>
      </c>
      <c r="D170" s="81" t="s">
        <v>476</v>
      </c>
      <c r="E170" s="82">
        <f>VLOOKUP($C170,'2023'!$C$295:$U$572,19,FALSE)</f>
        <v>483915.45000000013</v>
      </c>
      <c r="F170" s="83">
        <f>VLOOKUP($C170,'2023'!$C$8:$U$285,19,FALSE)</f>
        <v>154753.14000000001</v>
      </c>
      <c r="G170" s="84">
        <f t="shared" si="22"/>
        <v>0.31979375735988586</v>
      </c>
      <c r="H170" s="85">
        <f t="shared" si="23"/>
        <v>2.5062860752113501E-5</v>
      </c>
      <c r="I170" s="86">
        <f t="shared" si="24"/>
        <v>-329162.31000000011</v>
      </c>
      <c r="J170" s="87">
        <f t="shared" si="25"/>
        <v>-0.6802062426401142</v>
      </c>
      <c r="K170" s="82">
        <f>VLOOKUP($C170,'2023'!$C$295:$U$572,VLOOKUP($L$4,Master!$D$9:$G$20,4,FALSE),FALSE)</f>
        <v>83715.150000000009</v>
      </c>
      <c r="L170" s="83">
        <f>VLOOKUP($C170,'2023'!$C$8:$U$285,VLOOKUP($L$4,Master!$D$9:$G$20,4,FALSE),FALSE)</f>
        <v>97419.94</v>
      </c>
      <c r="M170" s="156">
        <f t="shared" si="26"/>
        <v>1.1637074054098928</v>
      </c>
      <c r="N170" s="156">
        <f t="shared" si="27"/>
        <v>1.5777530528293333E-5</v>
      </c>
      <c r="O170" s="83">
        <f t="shared" si="28"/>
        <v>13704.789999999994</v>
      </c>
      <c r="P170" s="87">
        <f t="shared" si="29"/>
        <v>0.16370740540989287</v>
      </c>
      <c r="Q170" s="78"/>
    </row>
    <row r="171" spans="2:17" s="79" customFormat="1" ht="25.5" x14ac:dyDescent="0.2">
      <c r="B171" s="72"/>
      <c r="C171" s="80" t="s">
        <v>209</v>
      </c>
      <c r="D171" s="81" t="s">
        <v>477</v>
      </c>
      <c r="E171" s="82">
        <f>VLOOKUP($C171,'2023'!$C$295:$U$572,19,FALSE)</f>
        <v>24617.940000000002</v>
      </c>
      <c r="F171" s="83">
        <f>VLOOKUP($C171,'2023'!$C$8:$U$285,19,FALSE)</f>
        <v>13294.499999999998</v>
      </c>
      <c r="G171" s="84">
        <f t="shared" si="22"/>
        <v>0.54003300032415369</v>
      </c>
      <c r="H171" s="85">
        <f t="shared" si="23"/>
        <v>2.1530949373238748E-6</v>
      </c>
      <c r="I171" s="86">
        <f t="shared" si="24"/>
        <v>-11323.440000000004</v>
      </c>
      <c r="J171" s="87">
        <f t="shared" si="25"/>
        <v>-0.45996699967584626</v>
      </c>
      <c r="K171" s="82">
        <f>VLOOKUP($C171,'2023'!$C$295:$U$572,VLOOKUP($L$4,Master!$D$9:$G$20,4,FALSE),FALSE)</f>
        <v>8637.09</v>
      </c>
      <c r="L171" s="83">
        <f>VLOOKUP($C171,'2023'!$C$8:$U$285,VLOOKUP($L$4,Master!$D$9:$G$20,4,FALSE),FALSE)</f>
        <v>5059.7799999999988</v>
      </c>
      <c r="M171" s="156">
        <f t="shared" si="26"/>
        <v>0.58581999261325268</v>
      </c>
      <c r="N171" s="156">
        <f t="shared" si="27"/>
        <v>8.1945065267385725E-7</v>
      </c>
      <c r="O171" s="83">
        <f t="shared" si="28"/>
        <v>-3577.3100000000013</v>
      </c>
      <c r="P171" s="87">
        <f t="shared" si="29"/>
        <v>-0.41418000738674732</v>
      </c>
      <c r="Q171" s="78"/>
    </row>
    <row r="172" spans="2:17" s="79" customFormat="1" ht="12.75" x14ac:dyDescent="0.2">
      <c r="B172" s="72"/>
      <c r="C172" s="80" t="s">
        <v>210</v>
      </c>
      <c r="D172" s="81" t="s">
        <v>478</v>
      </c>
      <c r="E172" s="82">
        <f>VLOOKUP($C172,'2023'!$C$295:$U$572,19,FALSE)</f>
        <v>0</v>
      </c>
      <c r="F172" s="83">
        <f>VLOOKUP($C172,'2023'!$C$8:$U$285,19,FALSE)</f>
        <v>0</v>
      </c>
      <c r="G172" s="84">
        <f t="shared" si="22"/>
        <v>0</v>
      </c>
      <c r="H172" s="85">
        <f t="shared" si="23"/>
        <v>0</v>
      </c>
      <c r="I172" s="86">
        <f t="shared" si="24"/>
        <v>0</v>
      </c>
      <c r="J172" s="87">
        <f t="shared" si="25"/>
        <v>0</v>
      </c>
      <c r="K172" s="82">
        <f>VLOOKUP($C172,'2023'!$C$295:$U$572,VLOOKUP($L$4,Master!$D$9:$G$20,4,FALSE),FALSE)</f>
        <v>0</v>
      </c>
      <c r="L172" s="83">
        <f>VLOOKUP($C172,'2023'!$C$8:$U$285,VLOOKUP($L$4,Master!$D$9:$G$20,4,FALSE),FALSE)</f>
        <v>0</v>
      </c>
      <c r="M172" s="156">
        <f t="shared" si="26"/>
        <v>0</v>
      </c>
      <c r="N172" s="156">
        <f t="shared" si="27"/>
        <v>0</v>
      </c>
      <c r="O172" s="83">
        <f t="shared" si="28"/>
        <v>0</v>
      </c>
      <c r="P172" s="87">
        <f t="shared" si="29"/>
        <v>0</v>
      </c>
      <c r="Q172" s="78"/>
    </row>
    <row r="173" spans="2:17" s="79" customFormat="1" ht="12.75" x14ac:dyDescent="0.2">
      <c r="B173" s="72"/>
      <c r="C173" s="80" t="s">
        <v>211</v>
      </c>
      <c r="D173" s="81" t="s">
        <v>479</v>
      </c>
      <c r="E173" s="82">
        <f>VLOOKUP($C173,'2023'!$C$295:$U$572,19,FALSE)</f>
        <v>0</v>
      </c>
      <c r="F173" s="83">
        <f>VLOOKUP($C173,'2023'!$C$8:$U$285,19,FALSE)</f>
        <v>0</v>
      </c>
      <c r="G173" s="84">
        <f t="shared" si="22"/>
        <v>0</v>
      </c>
      <c r="H173" s="85">
        <f t="shared" si="23"/>
        <v>0</v>
      </c>
      <c r="I173" s="86">
        <f t="shared" si="24"/>
        <v>0</v>
      </c>
      <c r="J173" s="87">
        <f t="shared" si="25"/>
        <v>0</v>
      </c>
      <c r="K173" s="82">
        <f>VLOOKUP($C173,'2023'!$C$295:$U$572,VLOOKUP($L$4,Master!$D$9:$G$20,4,FALSE),FALSE)</f>
        <v>0</v>
      </c>
      <c r="L173" s="83">
        <f>VLOOKUP($C173,'2023'!$C$8:$U$285,VLOOKUP($L$4,Master!$D$9:$G$20,4,FALSE),FALSE)</f>
        <v>0</v>
      </c>
      <c r="M173" s="156">
        <f t="shared" si="26"/>
        <v>0</v>
      </c>
      <c r="N173" s="156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212</v>
      </c>
      <c r="D174" s="81" t="s">
        <v>478</v>
      </c>
      <c r="E174" s="82">
        <f>VLOOKUP($C174,'2023'!$C$295:$U$572,19,FALSE)</f>
        <v>316818.71000000002</v>
      </c>
      <c r="F174" s="83">
        <f>VLOOKUP($C174,'2023'!$C$8:$U$285,19,FALSE)</f>
        <v>331561.93999999994</v>
      </c>
      <c r="G174" s="84">
        <f t="shared" si="22"/>
        <v>1.0465352251450046</v>
      </c>
      <c r="H174" s="85">
        <f t="shared" si="23"/>
        <v>5.3697719690344305E-5</v>
      </c>
      <c r="I174" s="86">
        <f t="shared" si="24"/>
        <v>14743.229999999923</v>
      </c>
      <c r="J174" s="87">
        <f t="shared" si="25"/>
        <v>4.6535225145004605E-2</v>
      </c>
      <c r="K174" s="82">
        <f>VLOOKUP($C174,'2023'!$C$295:$U$572,VLOOKUP($L$4,Master!$D$9:$G$20,4,FALSE),FALSE)</f>
        <v>113859.48</v>
      </c>
      <c r="L174" s="83">
        <f>VLOOKUP($C174,'2023'!$C$8:$U$285,VLOOKUP($L$4,Master!$D$9:$G$20,4,FALSE),FALSE)</f>
        <v>138656.32999999996</v>
      </c>
      <c r="M174" s="156">
        <f t="shared" si="26"/>
        <v>1.2177846763396423</v>
      </c>
      <c r="N174" s="156">
        <f t="shared" si="27"/>
        <v>2.2455921031321859E-5</v>
      </c>
      <c r="O174" s="83">
        <f t="shared" si="28"/>
        <v>24796.849999999962</v>
      </c>
      <c r="P174" s="87">
        <f t="shared" si="29"/>
        <v>0.21778467633964219</v>
      </c>
      <c r="Q174" s="78"/>
    </row>
    <row r="175" spans="2:17" s="79" customFormat="1" ht="12.75" x14ac:dyDescent="0.2">
      <c r="B175" s="72"/>
      <c r="C175" s="80" t="s">
        <v>213</v>
      </c>
      <c r="D175" s="81" t="s">
        <v>480</v>
      </c>
      <c r="E175" s="82">
        <f>VLOOKUP($C175,'2023'!$C$295:$U$572,19,FALSE)</f>
        <v>210365.1</v>
      </c>
      <c r="F175" s="83">
        <f>VLOOKUP($C175,'2023'!$C$8:$U$285,19,FALSE)</f>
        <v>51628.480000000003</v>
      </c>
      <c r="G175" s="84">
        <f t="shared" si="22"/>
        <v>0.24542321896550331</v>
      </c>
      <c r="H175" s="85">
        <f t="shared" si="23"/>
        <v>8.3614290804262631E-6</v>
      </c>
      <c r="I175" s="86">
        <f t="shared" si="24"/>
        <v>-158736.62</v>
      </c>
      <c r="J175" s="87">
        <f t="shared" si="25"/>
        <v>-0.75457678103449666</v>
      </c>
      <c r="K175" s="82">
        <f>VLOOKUP($C175,'2023'!$C$295:$U$572,VLOOKUP($L$4,Master!$D$9:$G$20,4,FALSE),FALSE)</f>
        <v>23655.040000000001</v>
      </c>
      <c r="L175" s="83">
        <f>VLOOKUP($C175,'2023'!$C$8:$U$285,VLOOKUP($L$4,Master!$D$9:$G$20,4,FALSE),FALSE)</f>
        <v>9948.4</v>
      </c>
      <c r="M175" s="156">
        <f t="shared" si="26"/>
        <v>0.4205615378371797</v>
      </c>
      <c r="N175" s="156">
        <f t="shared" si="27"/>
        <v>1.6111812910957794E-6</v>
      </c>
      <c r="O175" s="83">
        <f t="shared" si="28"/>
        <v>-13706.640000000001</v>
      </c>
      <c r="P175" s="87">
        <f t="shared" si="29"/>
        <v>-0.57943846216282036</v>
      </c>
      <c r="Q175" s="78"/>
    </row>
    <row r="176" spans="2:17" s="79" customFormat="1" ht="25.5" x14ac:dyDescent="0.2">
      <c r="B176" s="72"/>
      <c r="C176" s="80" t="s">
        <v>214</v>
      </c>
      <c r="D176" s="81" t="s">
        <v>481</v>
      </c>
      <c r="E176" s="82">
        <f>VLOOKUP($C176,'2023'!$C$295:$U$572,19,FALSE)</f>
        <v>2709841.81</v>
      </c>
      <c r="F176" s="83">
        <f>VLOOKUP($C176,'2023'!$C$8:$U$285,19,FALSE)</f>
        <v>0</v>
      </c>
      <c r="G176" s="84">
        <f t="shared" si="22"/>
        <v>0</v>
      </c>
      <c r="H176" s="85">
        <f t="shared" si="23"/>
        <v>0</v>
      </c>
      <c r="I176" s="86">
        <f t="shared" si="24"/>
        <v>-2709841.81</v>
      </c>
      <c r="J176" s="87">
        <f t="shared" si="25"/>
        <v>-1</v>
      </c>
      <c r="K176" s="82">
        <f>VLOOKUP($C176,'2023'!$C$295:$U$572,VLOOKUP($L$4,Master!$D$9:$G$20,4,FALSE),FALSE)</f>
        <v>2709841.81</v>
      </c>
      <c r="L176" s="83">
        <f>VLOOKUP($C176,'2023'!$C$8:$U$285,VLOOKUP($L$4,Master!$D$9:$G$20,4,FALSE),FALSE)</f>
        <v>0</v>
      </c>
      <c r="M176" s="156">
        <f t="shared" si="26"/>
        <v>0</v>
      </c>
      <c r="N176" s="156">
        <f t="shared" si="27"/>
        <v>0</v>
      </c>
      <c r="O176" s="83">
        <f t="shared" si="28"/>
        <v>-2709841.81</v>
      </c>
      <c r="P176" s="87">
        <f t="shared" si="29"/>
        <v>-1</v>
      </c>
      <c r="Q176" s="78"/>
    </row>
    <row r="177" spans="2:17" s="79" customFormat="1" ht="12.75" x14ac:dyDescent="0.2">
      <c r="B177" s="72"/>
      <c r="C177" s="80" t="s">
        <v>215</v>
      </c>
      <c r="D177" s="81" t="s">
        <v>482</v>
      </c>
      <c r="E177" s="82">
        <f>VLOOKUP($C177,'2023'!$C$295:$U$572,19,FALSE)</f>
        <v>98464.270000000019</v>
      </c>
      <c r="F177" s="83">
        <f>VLOOKUP($C177,'2023'!$C$8:$U$285,19,FALSE)</f>
        <v>75418.16</v>
      </c>
      <c r="G177" s="84">
        <f t="shared" si="22"/>
        <v>0.76594443852577176</v>
      </c>
      <c r="H177" s="85">
        <f t="shared" si="23"/>
        <v>1.2214258413500471E-5</v>
      </c>
      <c r="I177" s="86">
        <f t="shared" si="24"/>
        <v>-23046.110000000015</v>
      </c>
      <c r="J177" s="87">
        <f t="shared" si="25"/>
        <v>-0.23405556147422826</v>
      </c>
      <c r="K177" s="82">
        <f>VLOOKUP($C177,'2023'!$C$295:$U$572,VLOOKUP($L$4,Master!$D$9:$G$20,4,FALSE),FALSE)</f>
        <v>58456.98</v>
      </c>
      <c r="L177" s="83">
        <f>VLOOKUP($C177,'2023'!$C$8:$U$285,VLOOKUP($L$4,Master!$D$9:$G$20,4,FALSE),FALSE)</f>
        <v>49511.17</v>
      </c>
      <c r="M177" s="156">
        <f t="shared" si="26"/>
        <v>0.84696763329203795</v>
      </c>
      <c r="N177" s="156">
        <f t="shared" si="27"/>
        <v>8.0185226573381261E-6</v>
      </c>
      <c r="O177" s="83">
        <f t="shared" si="28"/>
        <v>-8945.8100000000049</v>
      </c>
      <c r="P177" s="87">
        <f t="shared" si="29"/>
        <v>-0.15303236670796208</v>
      </c>
      <c r="Q177" s="78"/>
    </row>
    <row r="178" spans="2:17" s="79" customFormat="1" ht="12.75" x14ac:dyDescent="0.2">
      <c r="B178" s="72"/>
      <c r="C178" s="80" t="s">
        <v>216</v>
      </c>
      <c r="D178" s="81" t="s">
        <v>483</v>
      </c>
      <c r="E178" s="82">
        <f>VLOOKUP($C178,'2023'!$C$295:$U$572,19,FALSE)</f>
        <v>129865</v>
      </c>
      <c r="F178" s="83">
        <f>VLOOKUP($C178,'2023'!$C$8:$U$285,19,FALSE)</f>
        <v>5185.5</v>
      </c>
      <c r="G178" s="84">
        <f t="shared" si="22"/>
        <v>3.992992723212567E-2</v>
      </c>
      <c r="H178" s="85">
        <f t="shared" si="23"/>
        <v>8.3981148576426008E-7</v>
      </c>
      <c r="I178" s="86">
        <f t="shared" si="24"/>
        <v>-124679.5</v>
      </c>
      <c r="J178" s="87">
        <f t="shared" si="25"/>
        <v>-0.96007007276787437</v>
      </c>
      <c r="K178" s="82">
        <f>VLOOKUP($C178,'2023'!$C$295:$U$572,VLOOKUP($L$4,Master!$D$9:$G$20,4,FALSE),FALSE)</f>
        <v>35495</v>
      </c>
      <c r="L178" s="83">
        <f>VLOOKUP($C178,'2023'!$C$8:$U$285,VLOOKUP($L$4,Master!$D$9:$G$20,4,FALSE),FALSE)</f>
        <v>3110.81</v>
      </c>
      <c r="M178" s="156">
        <f t="shared" si="26"/>
        <v>8.7640794478095502E-2</v>
      </c>
      <c r="N178" s="156">
        <f t="shared" si="27"/>
        <v>5.0380753409127718E-7</v>
      </c>
      <c r="O178" s="83">
        <f t="shared" si="28"/>
        <v>-32384.19</v>
      </c>
      <c r="P178" s="87">
        <f t="shared" si="29"/>
        <v>-0.91235920552190442</v>
      </c>
      <c r="Q178" s="78"/>
    </row>
    <row r="179" spans="2:17" s="79" customFormat="1" ht="25.5" x14ac:dyDescent="0.2">
      <c r="B179" s="72"/>
      <c r="C179" s="80" t="s">
        <v>217</v>
      </c>
      <c r="D179" s="81" t="s">
        <v>462</v>
      </c>
      <c r="E179" s="82">
        <f>VLOOKUP($C179,'2023'!$C$295:$U$572,19,FALSE)</f>
        <v>254806.15</v>
      </c>
      <c r="F179" s="83">
        <f>VLOOKUP($C179,'2023'!$C$8:$U$285,19,FALSE)</f>
        <v>257782.16999999998</v>
      </c>
      <c r="G179" s="84">
        <f t="shared" si="22"/>
        <v>1.0116795454112861</v>
      </c>
      <c r="H179" s="85">
        <f t="shared" si="23"/>
        <v>4.1748804780876489E-5</v>
      </c>
      <c r="I179" s="86">
        <f t="shared" si="24"/>
        <v>2976.0199999999895</v>
      </c>
      <c r="J179" s="87">
        <f t="shared" si="25"/>
        <v>1.1679545411286147E-2</v>
      </c>
      <c r="K179" s="82">
        <f>VLOOKUP($C179,'2023'!$C$295:$U$572,VLOOKUP($L$4,Master!$D$9:$G$20,4,FALSE),FALSE)</f>
        <v>58898.05000000001</v>
      </c>
      <c r="L179" s="83">
        <f>VLOOKUP($C179,'2023'!$C$8:$U$285,VLOOKUP($L$4,Master!$D$9:$G$20,4,FALSE),FALSE)</f>
        <v>148773.49</v>
      </c>
      <c r="M179" s="156">
        <f t="shared" si="26"/>
        <v>2.5259493310899082</v>
      </c>
      <c r="N179" s="156">
        <f t="shared" si="27"/>
        <v>2.4094433647523726E-5</v>
      </c>
      <c r="O179" s="83">
        <f t="shared" si="28"/>
        <v>89875.439999999973</v>
      </c>
      <c r="P179" s="87">
        <f t="shared" si="29"/>
        <v>1.5259493310899079</v>
      </c>
      <c r="Q179" s="78"/>
    </row>
    <row r="180" spans="2:17" s="79" customFormat="1" ht="12.75" x14ac:dyDescent="0.2">
      <c r="B180" s="72"/>
      <c r="C180" s="80" t="s">
        <v>218</v>
      </c>
      <c r="D180" s="81" t="s">
        <v>484</v>
      </c>
      <c r="E180" s="82">
        <f>VLOOKUP($C180,'2023'!$C$295:$U$572,19,FALSE)</f>
        <v>5954469.2400000002</v>
      </c>
      <c r="F180" s="83">
        <f>VLOOKUP($C180,'2023'!$C$8:$U$285,19,FALSE)</f>
        <v>2045735.0600000003</v>
      </c>
      <c r="G180" s="84">
        <f t="shared" si="22"/>
        <v>0.34356295709069784</v>
      </c>
      <c r="H180" s="85">
        <f t="shared" si="23"/>
        <v>3.3131458879927451E-4</v>
      </c>
      <c r="I180" s="86">
        <f t="shared" si="24"/>
        <v>-3908734.1799999997</v>
      </c>
      <c r="J180" s="87">
        <f t="shared" si="25"/>
        <v>-0.65643704290930216</v>
      </c>
      <c r="K180" s="82">
        <f>VLOOKUP($C180,'2023'!$C$295:$U$572,VLOOKUP($L$4,Master!$D$9:$G$20,4,FALSE),FALSE)</f>
        <v>1984823.08</v>
      </c>
      <c r="L180" s="83">
        <f>VLOOKUP($C180,'2023'!$C$8:$U$285,VLOOKUP($L$4,Master!$D$9:$G$20,4,FALSE),FALSE)</f>
        <v>1927098.4500000002</v>
      </c>
      <c r="M180" s="156">
        <f t="shared" si="26"/>
        <v>0.97091698973996221</v>
      </c>
      <c r="N180" s="156">
        <f t="shared" si="27"/>
        <v>3.1210093771256439E-4</v>
      </c>
      <c r="O180" s="83">
        <f t="shared" si="28"/>
        <v>-57724.629999999888</v>
      </c>
      <c r="P180" s="87">
        <f t="shared" si="29"/>
        <v>-2.9083010260037831E-2</v>
      </c>
      <c r="Q180" s="78"/>
    </row>
    <row r="181" spans="2:17" s="79" customFormat="1" ht="12.75" x14ac:dyDescent="0.2">
      <c r="B181" s="72"/>
      <c r="C181" s="80" t="s">
        <v>219</v>
      </c>
      <c r="D181" s="81" t="s">
        <v>485</v>
      </c>
      <c r="E181" s="82">
        <f>VLOOKUP($C181,'2023'!$C$295:$U$572,19,FALSE)</f>
        <v>868881.4700000002</v>
      </c>
      <c r="F181" s="83">
        <f>VLOOKUP($C181,'2023'!$C$8:$U$285,19,FALSE)</f>
        <v>450567.23</v>
      </c>
      <c r="G181" s="84">
        <f t="shared" si="22"/>
        <v>0.51856006320401782</v>
      </c>
      <c r="H181" s="85">
        <f t="shared" si="23"/>
        <v>7.2971079908010239E-5</v>
      </c>
      <c r="I181" s="86">
        <f t="shared" si="24"/>
        <v>-418314.24000000022</v>
      </c>
      <c r="J181" s="87">
        <f t="shared" si="25"/>
        <v>-0.48143993679598224</v>
      </c>
      <c r="K181" s="82">
        <f>VLOOKUP($C181,'2023'!$C$295:$U$572,VLOOKUP($L$4,Master!$D$9:$G$20,4,FALSE),FALSE)</f>
        <v>282960.49000000005</v>
      </c>
      <c r="L181" s="83">
        <f>VLOOKUP($C181,'2023'!$C$8:$U$285,VLOOKUP($L$4,Master!$D$9:$G$20,4,FALSE),FALSE)</f>
        <v>206137.56</v>
      </c>
      <c r="M181" s="156">
        <f t="shared" si="26"/>
        <v>0.72850297933821062</v>
      </c>
      <c r="N181" s="156">
        <f t="shared" si="27"/>
        <v>3.3384763385482463E-5</v>
      </c>
      <c r="O181" s="83">
        <f t="shared" si="28"/>
        <v>-76822.930000000051</v>
      </c>
      <c r="P181" s="87">
        <f t="shared" si="29"/>
        <v>-0.27149702066178932</v>
      </c>
      <c r="Q181" s="78"/>
    </row>
    <row r="182" spans="2:17" s="79" customFormat="1" ht="12.75" x14ac:dyDescent="0.2">
      <c r="B182" s="72"/>
      <c r="C182" s="80" t="s">
        <v>220</v>
      </c>
      <c r="D182" s="81" t="s">
        <v>486</v>
      </c>
      <c r="E182" s="82">
        <f>VLOOKUP($C182,'2023'!$C$295:$U$572,19,FALSE)</f>
        <v>2264317.1999999997</v>
      </c>
      <c r="F182" s="83">
        <f>VLOOKUP($C182,'2023'!$C$8:$U$285,19,FALSE)</f>
        <v>158669.92000000001</v>
      </c>
      <c r="G182" s="84">
        <f t="shared" si="22"/>
        <v>7.007406912777063E-2</v>
      </c>
      <c r="H182" s="85">
        <f t="shared" si="23"/>
        <v>2.5697198199073627E-5</v>
      </c>
      <c r="I182" s="86">
        <f t="shared" si="24"/>
        <v>-2105647.2799999998</v>
      </c>
      <c r="J182" s="87">
        <f t="shared" si="25"/>
        <v>-0.92992593087222941</v>
      </c>
      <c r="K182" s="82">
        <f>VLOOKUP($C182,'2023'!$C$295:$U$572,VLOOKUP($L$4,Master!$D$9:$G$20,4,FALSE),FALSE)</f>
        <v>754772.4</v>
      </c>
      <c r="L182" s="83">
        <f>VLOOKUP($C182,'2023'!$C$8:$U$285,VLOOKUP($L$4,Master!$D$9:$G$20,4,FALSE),FALSE)</f>
        <v>114132.77</v>
      </c>
      <c r="M182" s="156">
        <f t="shared" si="26"/>
        <v>0.15121481654602104</v>
      </c>
      <c r="N182" s="156">
        <f t="shared" si="27"/>
        <v>1.8484237035597447E-5</v>
      </c>
      <c r="O182" s="83">
        <f t="shared" si="28"/>
        <v>-640639.63</v>
      </c>
      <c r="P182" s="87">
        <f t="shared" si="29"/>
        <v>-0.84878518345397891</v>
      </c>
      <c r="Q182" s="78"/>
    </row>
    <row r="183" spans="2:17" s="79" customFormat="1" ht="12.75" x14ac:dyDescent="0.2">
      <c r="B183" s="72"/>
      <c r="C183" s="80" t="s">
        <v>221</v>
      </c>
      <c r="D183" s="81" t="s">
        <v>487</v>
      </c>
      <c r="E183" s="82">
        <f>VLOOKUP($C183,'2023'!$C$295:$U$572,19,FALSE)</f>
        <v>3900726.24</v>
      </c>
      <c r="F183" s="83">
        <f>VLOOKUP($C183,'2023'!$C$8:$U$285,19,FALSE)</f>
        <v>1880761.21</v>
      </c>
      <c r="G183" s="84">
        <f t="shared" si="22"/>
        <v>0.48215667911111854</v>
      </c>
      <c r="H183" s="85">
        <f t="shared" si="23"/>
        <v>3.0459644511385351E-4</v>
      </c>
      <c r="I183" s="86">
        <f t="shared" si="24"/>
        <v>-2019965.0300000003</v>
      </c>
      <c r="J183" s="87">
        <f t="shared" si="25"/>
        <v>-0.51784332088888152</v>
      </c>
      <c r="K183" s="82">
        <f>VLOOKUP($C183,'2023'!$C$295:$U$572,VLOOKUP($L$4,Master!$D$9:$G$20,4,FALSE),FALSE)</f>
        <v>1300242.08</v>
      </c>
      <c r="L183" s="83">
        <f>VLOOKUP($C183,'2023'!$C$8:$U$285,VLOOKUP($L$4,Master!$D$9:$G$20,4,FALSE),FALSE)</f>
        <v>1232600.3500000001</v>
      </c>
      <c r="M183" s="156">
        <f t="shared" si="26"/>
        <v>0.94797758737357585</v>
      </c>
      <c r="N183" s="156">
        <f t="shared" si="27"/>
        <v>1.9962432384284005E-4</v>
      </c>
      <c r="O183" s="83">
        <f t="shared" si="28"/>
        <v>-67641.729999999981</v>
      </c>
      <c r="P183" s="87">
        <f t="shared" si="29"/>
        <v>-5.2022412626424132E-2</v>
      </c>
      <c r="Q183" s="78"/>
    </row>
    <row r="184" spans="2:17" s="79" customFormat="1" ht="25.5" x14ac:dyDescent="0.2">
      <c r="B184" s="72"/>
      <c r="C184" s="80" t="s">
        <v>222</v>
      </c>
      <c r="D184" s="81" t="s">
        <v>488</v>
      </c>
      <c r="E184" s="82">
        <f>VLOOKUP($C184,'2023'!$C$295:$U$572,19,FALSE)</f>
        <v>0</v>
      </c>
      <c r="F184" s="83">
        <f>VLOOKUP($C184,'2023'!$C$8:$U$285,19,FALSE)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VLOOKUP($C184,'2023'!$C$295:$U$572,VLOOKUP($L$4,Master!$D$9:$G$20,4,FALSE),FALSE)</f>
        <v>0</v>
      </c>
      <c r="L184" s="83">
        <f>VLOOKUP($C184,'2023'!$C$8:$U$285,VLOOKUP($L$4,Master!$D$9:$G$20,4,FALSE),FALSE)</f>
        <v>0</v>
      </c>
      <c r="M184" s="156">
        <f t="shared" si="26"/>
        <v>0</v>
      </c>
      <c r="N184" s="156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25.5" x14ac:dyDescent="0.2">
      <c r="B185" s="72"/>
      <c r="C185" s="80" t="s">
        <v>223</v>
      </c>
      <c r="D185" s="81" t="s">
        <v>489</v>
      </c>
      <c r="E185" s="82">
        <f>VLOOKUP($C185,'2023'!$C$295:$U$572,19,FALSE)</f>
        <v>2100</v>
      </c>
      <c r="F185" s="83">
        <f>VLOOKUP($C185,'2023'!$C$8:$U$285,19,FALSE)</f>
        <v>0</v>
      </c>
      <c r="G185" s="84">
        <f t="shared" si="22"/>
        <v>0</v>
      </c>
      <c r="H185" s="85">
        <f t="shared" si="23"/>
        <v>0</v>
      </c>
      <c r="I185" s="86">
        <f t="shared" si="24"/>
        <v>-2100</v>
      </c>
      <c r="J185" s="87">
        <f t="shared" si="25"/>
        <v>-1</v>
      </c>
      <c r="K185" s="82">
        <f>VLOOKUP($C185,'2023'!$C$295:$U$572,VLOOKUP($L$4,Master!$D$9:$G$20,4,FALSE),FALSE)</f>
        <v>700</v>
      </c>
      <c r="L185" s="83">
        <f>VLOOKUP($C185,'2023'!$C$8:$U$285,VLOOKUP($L$4,Master!$D$9:$G$20,4,FALSE),FALSE)</f>
        <v>0</v>
      </c>
      <c r="M185" s="156">
        <f t="shared" si="26"/>
        <v>0</v>
      </c>
      <c r="N185" s="156">
        <f t="shared" si="27"/>
        <v>0</v>
      </c>
      <c r="O185" s="83">
        <f t="shared" si="28"/>
        <v>-700</v>
      </c>
      <c r="P185" s="87">
        <f t="shared" si="29"/>
        <v>-1</v>
      </c>
      <c r="Q185" s="78"/>
    </row>
    <row r="186" spans="2:17" s="79" customFormat="1" ht="12.75" x14ac:dyDescent="0.2">
      <c r="B186" s="72"/>
      <c r="C186" s="80" t="s">
        <v>224</v>
      </c>
      <c r="D186" s="81" t="s">
        <v>490</v>
      </c>
      <c r="E186" s="82">
        <f>VLOOKUP($C186,'2023'!$C$295:$U$572,19,FALSE)</f>
        <v>262595.94</v>
      </c>
      <c r="F186" s="83">
        <f>VLOOKUP($C186,'2023'!$C$8:$U$285,19,FALSE)</f>
        <v>42960.319999999992</v>
      </c>
      <c r="G186" s="84">
        <f t="shared" si="22"/>
        <v>0.16359856896492761</v>
      </c>
      <c r="H186" s="85">
        <f t="shared" si="23"/>
        <v>6.9575875360347214E-6</v>
      </c>
      <c r="I186" s="86">
        <f t="shared" si="24"/>
        <v>-219635.62</v>
      </c>
      <c r="J186" s="87">
        <f t="shared" si="25"/>
        <v>-0.83640143103507236</v>
      </c>
      <c r="K186" s="82">
        <f>VLOOKUP($C186,'2023'!$C$295:$U$572,VLOOKUP($L$4,Master!$D$9:$G$20,4,FALSE),FALSE)</f>
        <v>87531.98</v>
      </c>
      <c r="L186" s="83">
        <f>VLOOKUP($C186,'2023'!$C$8:$U$285,VLOOKUP($L$4,Master!$D$9:$G$20,4,FALSE),FALSE)</f>
        <v>14728.91</v>
      </c>
      <c r="M186" s="156">
        <f t="shared" si="26"/>
        <v>0.16826890012084728</v>
      </c>
      <c r="N186" s="156">
        <f t="shared" si="27"/>
        <v>2.3854031030350142E-6</v>
      </c>
      <c r="O186" s="83">
        <f t="shared" si="28"/>
        <v>-72803.069999999992</v>
      </c>
      <c r="P186" s="87">
        <f t="shared" si="29"/>
        <v>-0.83173109987915272</v>
      </c>
      <c r="Q186" s="78"/>
    </row>
    <row r="187" spans="2:17" s="79" customFormat="1" ht="12.75" x14ac:dyDescent="0.2">
      <c r="B187" s="72"/>
      <c r="C187" s="80" t="s">
        <v>225</v>
      </c>
      <c r="D187" s="81" t="s">
        <v>491</v>
      </c>
      <c r="E187" s="82">
        <f>VLOOKUP($C187,'2023'!$C$295:$U$572,19,FALSE)</f>
        <v>82929.360000000015</v>
      </c>
      <c r="F187" s="83">
        <f>VLOOKUP($C187,'2023'!$C$8:$U$285,19,FALSE)</f>
        <v>45380.52</v>
      </c>
      <c r="G187" s="84">
        <f t="shared" si="22"/>
        <v>0.54721898251716872</v>
      </c>
      <c r="H187" s="85">
        <f t="shared" si="23"/>
        <v>7.3495481488679422E-6</v>
      </c>
      <c r="I187" s="86">
        <f t="shared" si="24"/>
        <v>-37548.840000000018</v>
      </c>
      <c r="J187" s="87">
        <f t="shared" si="25"/>
        <v>-0.45278101748283128</v>
      </c>
      <c r="K187" s="82">
        <f>VLOOKUP($C187,'2023'!$C$295:$U$572,VLOOKUP($L$4,Master!$D$9:$G$20,4,FALSE),FALSE)</f>
        <v>27643.120000000003</v>
      </c>
      <c r="L187" s="83">
        <f>VLOOKUP($C187,'2023'!$C$8:$U$285,VLOOKUP($L$4,Master!$D$9:$G$20,4,FALSE),FALSE)</f>
        <v>18936.169999999998</v>
      </c>
      <c r="M187" s="156">
        <f t="shared" si="26"/>
        <v>0.68502289177198505</v>
      </c>
      <c r="N187" s="156">
        <f t="shared" si="27"/>
        <v>3.0667848929485306E-6</v>
      </c>
      <c r="O187" s="83">
        <f t="shared" si="28"/>
        <v>-8706.9500000000044</v>
      </c>
      <c r="P187" s="87">
        <f t="shared" si="29"/>
        <v>-0.31497710822801489</v>
      </c>
      <c r="Q187" s="78"/>
    </row>
    <row r="188" spans="2:17" s="79" customFormat="1" ht="12.75" x14ac:dyDescent="0.2">
      <c r="B188" s="72"/>
      <c r="C188" s="80" t="s">
        <v>226</v>
      </c>
      <c r="D188" s="81" t="s">
        <v>492</v>
      </c>
      <c r="E188" s="82">
        <f>VLOOKUP($C188,'2023'!$C$295:$U$572,19,FALSE)</f>
        <v>1452675.27</v>
      </c>
      <c r="F188" s="83">
        <f>VLOOKUP($C188,'2023'!$C$8:$U$285,19,FALSE)</f>
        <v>1080911.2100000002</v>
      </c>
      <c r="G188" s="84">
        <f t="shared" si="22"/>
        <v>0.74408316319723689</v>
      </c>
      <c r="H188" s="85">
        <f t="shared" si="23"/>
        <v>1.7505768956693554E-4</v>
      </c>
      <c r="I188" s="86">
        <f t="shared" si="24"/>
        <v>-371764.05999999982</v>
      </c>
      <c r="J188" s="87">
        <f t="shared" si="25"/>
        <v>-0.25591683680276311</v>
      </c>
      <c r="K188" s="82">
        <f>VLOOKUP($C188,'2023'!$C$295:$U$572,VLOOKUP($L$4,Master!$D$9:$G$20,4,FALSE),FALSE)</f>
        <v>484225.08999999997</v>
      </c>
      <c r="L188" s="83">
        <f>VLOOKUP($C188,'2023'!$C$8:$U$285,VLOOKUP($L$4,Master!$D$9:$G$20,4,FALSE),FALSE)</f>
        <v>480714.04000000015</v>
      </c>
      <c r="M188" s="156">
        <f t="shared" si="26"/>
        <v>0.99274913656374186</v>
      </c>
      <c r="N188" s="156">
        <f t="shared" si="27"/>
        <v>7.7853470670164899E-5</v>
      </c>
      <c r="O188" s="83">
        <f t="shared" si="28"/>
        <v>-3511.0499999998137</v>
      </c>
      <c r="P188" s="87">
        <f t="shared" si="29"/>
        <v>-7.2508634362581544E-3</v>
      </c>
      <c r="Q188" s="78"/>
    </row>
    <row r="189" spans="2:17" s="79" customFormat="1" ht="12.75" x14ac:dyDescent="0.2">
      <c r="B189" s="72"/>
      <c r="C189" s="80" t="s">
        <v>227</v>
      </c>
      <c r="D189" s="81" t="s">
        <v>493</v>
      </c>
      <c r="E189" s="82">
        <f>VLOOKUP($C189,'2023'!$C$295:$U$572,19,FALSE)</f>
        <v>801555.17999999993</v>
      </c>
      <c r="F189" s="83">
        <f>VLOOKUP($C189,'2023'!$C$8:$U$285,19,FALSE)</f>
        <v>94402.44</v>
      </c>
      <c r="G189" s="84">
        <f t="shared" si="22"/>
        <v>0.11777410009377022</v>
      </c>
      <c r="H189" s="85">
        <f t="shared" si="23"/>
        <v>1.5288834904285298E-5</v>
      </c>
      <c r="I189" s="86">
        <f t="shared" si="24"/>
        <v>-707152.74</v>
      </c>
      <c r="J189" s="87">
        <f t="shared" si="25"/>
        <v>-0.88222589990622979</v>
      </c>
      <c r="K189" s="82">
        <f>VLOOKUP($C189,'2023'!$C$295:$U$572,VLOOKUP($L$4,Master!$D$9:$G$20,4,FALSE),FALSE)</f>
        <v>267185.06</v>
      </c>
      <c r="L189" s="83">
        <f>VLOOKUP($C189,'2023'!$C$8:$U$285,VLOOKUP($L$4,Master!$D$9:$G$20,4,FALSE),FALSE)</f>
        <v>73061.279999999999</v>
      </c>
      <c r="M189" s="156">
        <f t="shared" si="26"/>
        <v>0.27344822348974152</v>
      </c>
      <c r="N189" s="156">
        <f t="shared" si="27"/>
        <v>1.1832552715965406E-5</v>
      </c>
      <c r="O189" s="83">
        <f t="shared" si="28"/>
        <v>-194123.78</v>
      </c>
      <c r="P189" s="87">
        <f t="shared" si="29"/>
        <v>-0.72655177651025848</v>
      </c>
      <c r="Q189" s="78"/>
    </row>
    <row r="190" spans="2:17" s="79" customFormat="1" ht="12.75" x14ac:dyDescent="0.2">
      <c r="B190" s="72"/>
      <c r="C190" s="80" t="s">
        <v>228</v>
      </c>
      <c r="D190" s="81" t="s">
        <v>494</v>
      </c>
      <c r="E190" s="82">
        <f>VLOOKUP($C190,'2023'!$C$295:$U$572,19,FALSE)</f>
        <v>139133.41999999998</v>
      </c>
      <c r="F190" s="83">
        <f>VLOOKUP($C190,'2023'!$C$8:$U$285,19,FALSE)</f>
        <v>31593.550000000003</v>
      </c>
      <c r="G190" s="84">
        <f t="shared" si="22"/>
        <v>0.22707376847345523</v>
      </c>
      <c r="H190" s="85">
        <f t="shared" si="23"/>
        <v>5.1166958183526066E-6</v>
      </c>
      <c r="I190" s="86">
        <f t="shared" si="24"/>
        <v>-107539.86999999998</v>
      </c>
      <c r="J190" s="87">
        <f t="shared" si="25"/>
        <v>-0.77292623152654472</v>
      </c>
      <c r="K190" s="82">
        <f>VLOOKUP($C190,'2023'!$C$295:$U$572,VLOOKUP($L$4,Master!$D$9:$G$20,4,FALSE),FALSE)</f>
        <v>46271.14</v>
      </c>
      <c r="L190" s="83">
        <f>VLOOKUP($C190,'2023'!$C$8:$U$285,VLOOKUP($L$4,Master!$D$9:$G$20,4,FALSE),FALSE)</f>
        <v>12357.6</v>
      </c>
      <c r="M190" s="156">
        <f t="shared" si="26"/>
        <v>0.2670692790365658</v>
      </c>
      <c r="N190" s="156">
        <f t="shared" si="27"/>
        <v>2.0013604120104947E-6</v>
      </c>
      <c r="O190" s="83">
        <f t="shared" si="28"/>
        <v>-33913.54</v>
      </c>
      <c r="P190" s="87">
        <f t="shared" si="29"/>
        <v>-0.73293072096343426</v>
      </c>
      <c r="Q190" s="78"/>
    </row>
    <row r="191" spans="2:17" s="79" customFormat="1" ht="25.5" x14ac:dyDescent="0.2">
      <c r="B191" s="72"/>
      <c r="C191" s="80" t="s">
        <v>229</v>
      </c>
      <c r="D191" s="81" t="s">
        <v>488</v>
      </c>
      <c r="E191" s="82">
        <f>VLOOKUP($C191,'2023'!$C$295:$U$572,19,FALSE)</f>
        <v>233687.00000000006</v>
      </c>
      <c r="F191" s="83">
        <f>VLOOKUP($C191,'2023'!$C$8:$U$285,19,FALSE)</f>
        <v>240752.19999999998</v>
      </c>
      <c r="G191" s="84">
        <f t="shared" si="22"/>
        <v>1.0302336030673505</v>
      </c>
      <c r="H191" s="85">
        <f t="shared" si="23"/>
        <v>3.8990736242023772E-5</v>
      </c>
      <c r="I191" s="86">
        <f t="shared" si="24"/>
        <v>7065.1999999999243</v>
      </c>
      <c r="J191" s="87">
        <f t="shared" si="25"/>
        <v>3.0233603067350442E-2</v>
      </c>
      <c r="K191" s="82">
        <f>VLOOKUP($C191,'2023'!$C$295:$U$572,VLOOKUP($L$4,Master!$D$9:$G$20,4,FALSE),FALSE)</f>
        <v>77229.000000000015</v>
      </c>
      <c r="L191" s="83">
        <f>VLOOKUP($C191,'2023'!$C$8:$U$285,VLOOKUP($L$4,Master!$D$9:$G$20,4,FALSE),FALSE)</f>
        <v>128705.40999999999</v>
      </c>
      <c r="M191" s="156">
        <f t="shared" si="26"/>
        <v>1.6665424905152204</v>
      </c>
      <c r="N191" s="156">
        <f t="shared" si="27"/>
        <v>2.0844331616622938E-5</v>
      </c>
      <c r="O191" s="83">
        <f t="shared" si="28"/>
        <v>51476.409999999974</v>
      </c>
      <c r="P191" s="87">
        <f t="shared" si="29"/>
        <v>0.66654249051522052</v>
      </c>
      <c r="Q191" s="78"/>
    </row>
    <row r="192" spans="2:17" s="79" customFormat="1" ht="12.75" x14ac:dyDescent="0.2">
      <c r="B192" s="72"/>
      <c r="C192" s="80" t="s">
        <v>230</v>
      </c>
      <c r="D192" s="81" t="s">
        <v>495</v>
      </c>
      <c r="E192" s="82">
        <f>VLOOKUP($C192,'2023'!$C$295:$U$572,19,FALSE)</f>
        <v>237496.67000000004</v>
      </c>
      <c r="F192" s="83">
        <f>VLOOKUP($C192,'2023'!$C$8:$U$285,19,FALSE)</f>
        <v>116844.56</v>
      </c>
      <c r="G192" s="84">
        <f t="shared" si="22"/>
        <v>0.49198399287029992</v>
      </c>
      <c r="H192" s="85">
        <f t="shared" si="23"/>
        <v>1.8923421760114014E-5</v>
      </c>
      <c r="I192" s="86">
        <f t="shared" si="24"/>
        <v>-120652.11000000004</v>
      </c>
      <c r="J192" s="87">
        <f t="shared" si="25"/>
        <v>-0.50801600712970008</v>
      </c>
      <c r="K192" s="82">
        <f>VLOOKUP($C192,'2023'!$C$295:$U$572,VLOOKUP($L$4,Master!$D$9:$G$20,4,FALSE),FALSE)</f>
        <v>112276.63000000002</v>
      </c>
      <c r="L192" s="83">
        <f>VLOOKUP($C192,'2023'!$C$8:$U$285,VLOOKUP($L$4,Master!$D$9:$G$20,4,FALSE),FALSE)</f>
        <v>63756.060000000005</v>
      </c>
      <c r="M192" s="156">
        <f t="shared" si="26"/>
        <v>0.5678480018504295</v>
      </c>
      <c r="N192" s="156">
        <f t="shared" si="27"/>
        <v>1.0325536876882713E-5</v>
      </c>
      <c r="O192" s="83">
        <f t="shared" si="28"/>
        <v>-48520.570000000014</v>
      </c>
      <c r="P192" s="87">
        <f t="shared" si="29"/>
        <v>-0.43215199814957045</v>
      </c>
      <c r="Q192" s="78"/>
    </row>
    <row r="193" spans="2:17" s="79" customFormat="1" ht="12.75" x14ac:dyDescent="0.2">
      <c r="B193" s="72"/>
      <c r="C193" s="80" t="s">
        <v>231</v>
      </c>
      <c r="D193" s="81" t="s">
        <v>496</v>
      </c>
      <c r="E193" s="82">
        <f>VLOOKUP($C193,'2023'!$C$295:$U$572,19,FALSE)</f>
        <v>24972.029999999995</v>
      </c>
      <c r="F193" s="83">
        <f>VLOOKUP($C193,'2023'!$C$8:$U$285,19,FALSE)</f>
        <v>23942.62</v>
      </c>
      <c r="G193" s="84">
        <f t="shared" si="22"/>
        <v>0.95877748024489817</v>
      </c>
      <c r="H193" s="85">
        <f t="shared" si="23"/>
        <v>3.8775985488938554E-6</v>
      </c>
      <c r="I193" s="86">
        <f t="shared" si="24"/>
        <v>-1029.4099999999962</v>
      </c>
      <c r="J193" s="87">
        <f t="shared" si="25"/>
        <v>-4.1222519755101862E-2</v>
      </c>
      <c r="K193" s="82">
        <f>VLOOKUP($C193,'2023'!$C$295:$U$572,VLOOKUP($L$4,Master!$D$9:$G$20,4,FALSE),FALSE)</f>
        <v>7960.0099999999993</v>
      </c>
      <c r="L193" s="83">
        <f>VLOOKUP($C193,'2023'!$C$8:$U$285,VLOOKUP($L$4,Master!$D$9:$G$20,4,FALSE),FALSE)</f>
        <v>8738.91</v>
      </c>
      <c r="M193" s="156">
        <f t="shared" si="26"/>
        <v>1.0978516358647792</v>
      </c>
      <c r="N193" s="156">
        <f t="shared" si="27"/>
        <v>1.4152997765037411E-6</v>
      </c>
      <c r="O193" s="83">
        <f t="shared" si="28"/>
        <v>778.90000000000055</v>
      </c>
      <c r="P193" s="87">
        <f t="shared" si="29"/>
        <v>9.7851635864779143E-2</v>
      </c>
      <c r="Q193" s="78"/>
    </row>
    <row r="194" spans="2:17" s="79" customFormat="1" ht="12.75" x14ac:dyDescent="0.2">
      <c r="B194" s="72"/>
      <c r="C194" s="80" t="s">
        <v>232</v>
      </c>
      <c r="D194" s="81" t="s">
        <v>497</v>
      </c>
      <c r="E194" s="82">
        <f>VLOOKUP($C194,'2023'!$C$295:$U$572,19,FALSE)</f>
        <v>277494.56</v>
      </c>
      <c r="F194" s="83">
        <f>VLOOKUP($C194,'2023'!$C$8:$U$285,19,FALSE)</f>
        <v>166623.62</v>
      </c>
      <c r="G194" s="84">
        <f t="shared" si="22"/>
        <v>0.60045724860336003</v>
      </c>
      <c r="H194" s="85">
        <f t="shared" si="23"/>
        <v>2.6985330223820165E-5</v>
      </c>
      <c r="I194" s="86">
        <f t="shared" si="24"/>
        <v>-110870.94</v>
      </c>
      <c r="J194" s="87">
        <f t="shared" si="25"/>
        <v>-0.39954275139664003</v>
      </c>
      <c r="K194" s="82">
        <f>VLOOKUP($C194,'2023'!$C$295:$U$572,VLOOKUP($L$4,Master!$D$9:$G$20,4,FALSE),FALSE)</f>
        <v>89153.33</v>
      </c>
      <c r="L194" s="83">
        <f>VLOOKUP($C194,'2023'!$C$8:$U$285,VLOOKUP($L$4,Master!$D$9:$G$20,4,FALSE),FALSE)</f>
        <v>76693.090000000011</v>
      </c>
      <c r="M194" s="156">
        <f t="shared" si="26"/>
        <v>0.86023808645173439</v>
      </c>
      <c r="N194" s="156">
        <f t="shared" si="27"/>
        <v>1.2420738185469506E-5</v>
      </c>
      <c r="O194" s="83">
        <f t="shared" si="28"/>
        <v>-12460.239999999991</v>
      </c>
      <c r="P194" s="87">
        <f t="shared" si="29"/>
        <v>-0.13976191354826556</v>
      </c>
      <c r="Q194" s="78"/>
    </row>
    <row r="195" spans="2:17" s="79" customFormat="1" ht="12.75" x14ac:dyDescent="0.2">
      <c r="B195" s="72"/>
      <c r="C195" s="80" t="s">
        <v>233</v>
      </c>
      <c r="D195" s="81" t="s">
        <v>498</v>
      </c>
      <c r="E195" s="82">
        <f>VLOOKUP($C195,'2023'!$C$295:$U$572,19,FALSE)</f>
        <v>106437.79</v>
      </c>
      <c r="F195" s="83">
        <f>VLOOKUP($C195,'2023'!$C$8:$U$285,19,FALSE)</f>
        <v>27820.27</v>
      </c>
      <c r="G195" s="84">
        <f t="shared" si="22"/>
        <v>0.26137587035582005</v>
      </c>
      <c r="H195" s="85">
        <f t="shared" si="23"/>
        <v>4.5055987432384287E-6</v>
      </c>
      <c r="I195" s="86">
        <f t="shared" si="24"/>
        <v>-78617.51999999999</v>
      </c>
      <c r="J195" s="87">
        <f t="shared" si="25"/>
        <v>-0.73862412964417989</v>
      </c>
      <c r="K195" s="82">
        <f>VLOOKUP($C195,'2023'!$C$295:$U$572,VLOOKUP($L$4,Master!$D$9:$G$20,4,FALSE),FALSE)</f>
        <v>9351.6799999999985</v>
      </c>
      <c r="L195" s="83">
        <f>VLOOKUP($C195,'2023'!$C$8:$U$285,VLOOKUP($L$4,Master!$D$9:$G$20,4,FALSE),FALSE)</f>
        <v>13685.01</v>
      </c>
      <c r="M195" s="156">
        <f t="shared" si="26"/>
        <v>1.463374495277854</v>
      </c>
      <c r="N195" s="156">
        <f t="shared" si="27"/>
        <v>2.2163395199689051E-6</v>
      </c>
      <c r="O195" s="83">
        <f t="shared" si="28"/>
        <v>4333.3300000000017</v>
      </c>
      <c r="P195" s="87">
        <f t="shared" si="29"/>
        <v>0.46337449527785407</v>
      </c>
      <c r="Q195" s="78"/>
    </row>
    <row r="196" spans="2:17" s="79" customFormat="1" ht="12.75" x14ac:dyDescent="0.2">
      <c r="B196" s="72"/>
      <c r="C196" s="80" t="s">
        <v>234</v>
      </c>
      <c r="D196" s="81" t="s">
        <v>499</v>
      </c>
      <c r="E196" s="82">
        <f>VLOOKUP($C196,'2023'!$C$295:$U$572,19,FALSE)</f>
        <v>68064.770000000019</v>
      </c>
      <c r="F196" s="83">
        <f>VLOOKUP($C196,'2023'!$C$8:$U$285,19,FALSE)</f>
        <v>69208.039999999994</v>
      </c>
      <c r="G196" s="84">
        <f t="shared" si="22"/>
        <v>1.016796795170247</v>
      </c>
      <c r="H196" s="85">
        <f t="shared" si="23"/>
        <v>1.1208505814141806E-5</v>
      </c>
      <c r="I196" s="86">
        <f t="shared" si="24"/>
        <v>1143.269999999975</v>
      </c>
      <c r="J196" s="87">
        <f t="shared" si="25"/>
        <v>1.6796795170247025E-2</v>
      </c>
      <c r="K196" s="82">
        <f>VLOOKUP($C196,'2023'!$C$295:$U$572,VLOOKUP($L$4,Master!$D$9:$G$20,4,FALSE),FALSE)</f>
        <v>22457.970000000023</v>
      </c>
      <c r="L196" s="83">
        <f>VLOOKUP($C196,'2023'!$C$8:$U$285,VLOOKUP($L$4,Master!$D$9:$G$20,4,FALSE),FALSE)</f>
        <v>29822.190000000002</v>
      </c>
      <c r="M196" s="156">
        <f t="shared" si="26"/>
        <v>1.3279112047972266</v>
      </c>
      <c r="N196" s="156">
        <f t="shared" si="27"/>
        <v>4.8298173161014479E-6</v>
      </c>
      <c r="O196" s="83">
        <f t="shared" si="28"/>
        <v>7364.2199999999793</v>
      </c>
      <c r="P196" s="87">
        <f t="shared" si="29"/>
        <v>0.32791120479722663</v>
      </c>
      <c r="Q196" s="78"/>
    </row>
    <row r="197" spans="2:17" s="79" customFormat="1" ht="12.75" x14ac:dyDescent="0.2">
      <c r="B197" s="72"/>
      <c r="C197" s="80" t="s">
        <v>235</v>
      </c>
      <c r="D197" s="81" t="s">
        <v>500</v>
      </c>
      <c r="E197" s="82">
        <f>VLOOKUP($C197,'2023'!$C$295:$U$572,19,FALSE)</f>
        <v>301245.35000000009</v>
      </c>
      <c r="F197" s="83">
        <f>VLOOKUP($C197,'2023'!$C$8:$U$285,19,FALSE)</f>
        <v>236272.41000000003</v>
      </c>
      <c r="G197" s="84">
        <f t="shared" si="22"/>
        <v>0.78431886168533371</v>
      </c>
      <c r="H197" s="85">
        <f t="shared" si="23"/>
        <v>3.8265217180060252E-5</v>
      </c>
      <c r="I197" s="86">
        <f t="shared" si="24"/>
        <v>-64972.940000000061</v>
      </c>
      <c r="J197" s="87">
        <f t="shared" si="25"/>
        <v>-0.21568113831466623</v>
      </c>
      <c r="K197" s="82">
        <f>VLOOKUP($C197,'2023'!$C$295:$U$572,VLOOKUP($L$4,Master!$D$9:$G$20,4,FALSE),FALSE)</f>
        <v>99794.510000000024</v>
      </c>
      <c r="L197" s="83">
        <f>VLOOKUP($C197,'2023'!$C$8:$U$285,VLOOKUP($L$4,Master!$D$9:$G$20,4,FALSE),FALSE)</f>
        <v>105453.67000000001</v>
      </c>
      <c r="M197" s="156">
        <f t="shared" si="26"/>
        <v>1.0567081295353822</v>
      </c>
      <c r="N197" s="156">
        <f t="shared" si="27"/>
        <v>1.7078623716516052E-5</v>
      </c>
      <c r="O197" s="83">
        <f t="shared" si="28"/>
        <v>5659.1599999999889</v>
      </c>
      <c r="P197" s="87">
        <f t="shared" si="29"/>
        <v>5.670812953538213E-2</v>
      </c>
      <c r="Q197" s="78"/>
    </row>
    <row r="198" spans="2:17" s="79" customFormat="1" ht="12.75" x14ac:dyDescent="0.2">
      <c r="B198" s="72"/>
      <c r="C198" s="80" t="s">
        <v>236</v>
      </c>
      <c r="D198" s="81" t="s">
        <v>501</v>
      </c>
      <c r="E198" s="82">
        <f>VLOOKUP($C198,'2023'!$C$295:$U$572,19,FALSE)</f>
        <v>2182661.4300000002</v>
      </c>
      <c r="F198" s="83">
        <f>VLOOKUP($C198,'2023'!$C$8:$U$285,19,FALSE)</f>
        <v>2362190.7700000005</v>
      </c>
      <c r="G198" s="84">
        <f t="shared" si="22"/>
        <v>1.0822524911708364</v>
      </c>
      <c r="H198" s="85">
        <f t="shared" si="23"/>
        <v>3.8256579697470289E-4</v>
      </c>
      <c r="I198" s="86">
        <f t="shared" si="24"/>
        <v>179529.34000000032</v>
      </c>
      <c r="J198" s="87">
        <f t="shared" si="25"/>
        <v>8.2252491170836467E-2</v>
      </c>
      <c r="K198" s="82">
        <f>VLOOKUP($C198,'2023'!$C$295:$U$572,VLOOKUP($L$4,Master!$D$9:$G$20,4,FALSE),FALSE)</f>
        <v>726531.3</v>
      </c>
      <c r="L198" s="83">
        <f>VLOOKUP($C198,'2023'!$C$8:$U$285,VLOOKUP($L$4,Master!$D$9:$G$20,4,FALSE),FALSE)</f>
        <v>1861039.7400000002</v>
      </c>
      <c r="M198" s="156">
        <f t="shared" si="26"/>
        <v>2.561541037529973</v>
      </c>
      <c r="N198" s="156">
        <f t="shared" si="27"/>
        <v>3.0140247789330488E-4</v>
      </c>
      <c r="O198" s="83">
        <f t="shared" si="28"/>
        <v>1134508.4400000002</v>
      </c>
      <c r="P198" s="87">
        <f t="shared" si="29"/>
        <v>1.561541037529973</v>
      </c>
      <c r="Q198" s="78"/>
    </row>
    <row r="199" spans="2:17" s="79" customFormat="1" ht="12.75" x14ac:dyDescent="0.2">
      <c r="B199" s="72"/>
      <c r="C199" s="80" t="s">
        <v>237</v>
      </c>
      <c r="D199" s="81" t="s">
        <v>502</v>
      </c>
      <c r="E199" s="82">
        <f>VLOOKUP($C199,'2023'!$C$295:$U$572,19,FALSE)</f>
        <v>7577221.1800000016</v>
      </c>
      <c r="F199" s="83">
        <f>VLOOKUP($C199,'2023'!$C$8:$U$285,19,FALSE)</f>
        <v>5459755.6600000001</v>
      </c>
      <c r="G199" s="84">
        <f t="shared" si="22"/>
        <v>0.72054854019715964</v>
      </c>
      <c r="H199" s="85">
        <f t="shared" si="23"/>
        <v>8.8422823502737021E-4</v>
      </c>
      <c r="I199" s="86">
        <f t="shared" si="24"/>
        <v>-2117465.5200000014</v>
      </c>
      <c r="J199" s="87">
        <f t="shared" si="25"/>
        <v>-0.27945145980284042</v>
      </c>
      <c r="K199" s="82">
        <f>VLOOKUP($C199,'2023'!$C$295:$U$572,VLOOKUP($L$4,Master!$D$9:$G$20,4,FALSE),FALSE)</f>
        <v>3621674.2200000007</v>
      </c>
      <c r="L199" s="83">
        <f>VLOOKUP($C199,'2023'!$C$8:$U$285,VLOOKUP($L$4,Master!$D$9:$G$20,4,FALSE),FALSE)</f>
        <v>4562694.42</v>
      </c>
      <c r="M199" s="156">
        <f t="shared" si="26"/>
        <v>1.2598301621949859</v>
      </c>
      <c r="N199" s="156">
        <f t="shared" si="27"/>
        <v>7.3894574871246721E-4</v>
      </c>
      <c r="O199" s="83">
        <f t="shared" si="28"/>
        <v>941020.19999999925</v>
      </c>
      <c r="P199" s="87">
        <f t="shared" si="29"/>
        <v>0.25983016219498589</v>
      </c>
      <c r="Q199" s="78"/>
    </row>
    <row r="200" spans="2:17" s="79" customFormat="1" ht="12.75" x14ac:dyDescent="0.2">
      <c r="B200" s="72"/>
      <c r="C200" s="80" t="s">
        <v>238</v>
      </c>
      <c r="D200" s="81" t="s">
        <v>503</v>
      </c>
      <c r="E200" s="82">
        <f>VLOOKUP($C200,'2023'!$C$295:$U$572,19,FALSE)</f>
        <v>15472.719999999998</v>
      </c>
      <c r="F200" s="83">
        <f>VLOOKUP($C200,'2023'!$C$8:$U$285,19,FALSE)</f>
        <v>4130.5599999999995</v>
      </c>
      <c r="G200" s="84">
        <f t="shared" si="22"/>
        <v>0.26695758728911273</v>
      </c>
      <c r="H200" s="85">
        <f t="shared" si="23"/>
        <v>6.6895993262721466E-7</v>
      </c>
      <c r="I200" s="86">
        <f t="shared" si="24"/>
        <v>-11342.159999999998</v>
      </c>
      <c r="J200" s="87">
        <f t="shared" si="25"/>
        <v>-0.73304241271088733</v>
      </c>
      <c r="K200" s="82">
        <f>VLOOKUP($C200,'2023'!$C$295:$U$572,VLOOKUP($L$4,Master!$D$9:$G$20,4,FALSE),FALSE)</f>
        <v>4794.0999999999995</v>
      </c>
      <c r="L200" s="83">
        <f>VLOOKUP($C200,'2023'!$C$8:$U$285,VLOOKUP($L$4,Master!$D$9:$G$20,4,FALSE),FALSE)</f>
        <v>1394.59</v>
      </c>
      <c r="M200" s="156">
        <f t="shared" si="26"/>
        <v>0.29089714440666653</v>
      </c>
      <c r="N200" s="156">
        <f t="shared" si="27"/>
        <v>2.2585916496615164E-7</v>
      </c>
      <c r="O200" s="83">
        <f t="shared" si="28"/>
        <v>-3399.5099999999993</v>
      </c>
      <c r="P200" s="87">
        <f t="shared" si="29"/>
        <v>-0.70910285559333341</v>
      </c>
      <c r="Q200" s="78"/>
    </row>
    <row r="201" spans="2:17" s="79" customFormat="1" ht="12.75" x14ac:dyDescent="0.2">
      <c r="B201" s="72"/>
      <c r="C201" s="80" t="s">
        <v>239</v>
      </c>
      <c r="D201" s="81" t="s">
        <v>504</v>
      </c>
      <c r="E201" s="82">
        <f>VLOOKUP($C201,'2023'!$C$295:$U$572,19,FALSE)</f>
        <v>0</v>
      </c>
      <c r="F201" s="83">
        <f>VLOOKUP($C201,'2023'!$C$8:$U$285,19,FALSE)</f>
        <v>0</v>
      </c>
      <c r="G201" s="84">
        <f t="shared" si="22"/>
        <v>0</v>
      </c>
      <c r="H201" s="85">
        <f t="shared" si="23"/>
        <v>0</v>
      </c>
      <c r="I201" s="86">
        <f t="shared" si="24"/>
        <v>0</v>
      </c>
      <c r="J201" s="87">
        <f t="shared" si="25"/>
        <v>0</v>
      </c>
      <c r="K201" s="82">
        <f>VLOOKUP($C201,'2023'!$C$295:$U$572,VLOOKUP($L$4,Master!$D$9:$G$20,4,FALSE),FALSE)</f>
        <v>0</v>
      </c>
      <c r="L201" s="83">
        <f>VLOOKUP($C201,'2023'!$C$8:$U$285,VLOOKUP($L$4,Master!$D$9:$G$20,4,FALSE),FALSE)</f>
        <v>0</v>
      </c>
      <c r="M201" s="156">
        <f t="shared" si="26"/>
        <v>0</v>
      </c>
      <c r="N201" s="156">
        <f t="shared" si="27"/>
        <v>0</v>
      </c>
      <c r="O201" s="83">
        <f t="shared" si="28"/>
        <v>0</v>
      </c>
      <c r="P201" s="87">
        <f t="shared" si="29"/>
        <v>0</v>
      </c>
      <c r="Q201" s="78"/>
    </row>
    <row r="202" spans="2:17" s="79" customFormat="1" ht="12.75" x14ac:dyDescent="0.2">
      <c r="B202" s="72"/>
      <c r="C202" s="80" t="s">
        <v>240</v>
      </c>
      <c r="D202" s="81" t="s">
        <v>505</v>
      </c>
      <c r="E202" s="82">
        <f>VLOOKUP($C202,'2023'!$C$295:$U$572,19,FALSE)</f>
        <v>258757.23</v>
      </c>
      <c r="F202" s="83">
        <f>VLOOKUP($C202,'2023'!$C$8:$U$285,19,FALSE)</f>
        <v>86039.349999999991</v>
      </c>
      <c r="G202" s="84">
        <f t="shared" ref="G202:G265" si="30">IFERROR(F202/E202,0)</f>
        <v>0.33250993605086893</v>
      </c>
      <c r="H202" s="85">
        <f t="shared" ref="H202:H265" si="31">F202/$D$4</f>
        <v>1.3934400608946328E-5</v>
      </c>
      <c r="I202" s="86">
        <f t="shared" ref="I202:I265" si="32">F202-E202</f>
        <v>-172717.88</v>
      </c>
      <c r="J202" s="87">
        <f t="shared" ref="J202:J265" si="33">IFERROR(I202/E202,0)</f>
        <v>-0.66749006394913102</v>
      </c>
      <c r="K202" s="82">
        <f>VLOOKUP($C202,'2023'!$C$295:$U$572,VLOOKUP($L$4,Master!$D$9:$G$20,4,FALSE),FALSE)</f>
        <v>86252.41</v>
      </c>
      <c r="L202" s="83">
        <f>VLOOKUP($C202,'2023'!$C$8:$U$285,VLOOKUP($L$4,Master!$D$9:$G$20,4,FALSE),FALSE)</f>
        <v>86039.349999999991</v>
      </c>
      <c r="M202" s="156">
        <f t="shared" ref="M202:M265" si="34">IFERROR(L202/K202,0)</f>
        <v>0.99752980815260683</v>
      </c>
      <c r="N202" s="156">
        <f t="shared" ref="N202:N265" si="35">L202/$D$4</f>
        <v>1.3934400608946328E-5</v>
      </c>
      <c r="O202" s="83">
        <f t="shared" ref="O202:O265" si="36">L202-K202</f>
        <v>-213.06000000001222</v>
      </c>
      <c r="P202" s="87">
        <f t="shared" ref="P202:P265" si="37">IFERROR(O202/K202,0)</f>
        <v>-2.4701918473931596E-3</v>
      </c>
      <c r="Q202" s="78"/>
    </row>
    <row r="203" spans="2:17" s="79" customFormat="1" ht="12.75" x14ac:dyDescent="0.2">
      <c r="B203" s="72"/>
      <c r="C203" s="80" t="s">
        <v>241</v>
      </c>
      <c r="D203" s="81" t="s">
        <v>506</v>
      </c>
      <c r="E203" s="82">
        <f>VLOOKUP($C203,'2023'!$C$295:$U$572,19,FALSE)</f>
        <v>12849172.460000001</v>
      </c>
      <c r="F203" s="83">
        <f>VLOOKUP($C203,'2023'!$C$8:$U$285,19,FALSE)</f>
        <v>6544143.7100000009</v>
      </c>
      <c r="G203" s="84">
        <f t="shared" si="30"/>
        <v>0.50930468326829514</v>
      </c>
      <c r="H203" s="85">
        <f t="shared" si="31"/>
        <v>1.0598490120817545E-3</v>
      </c>
      <c r="I203" s="86">
        <f t="shared" si="32"/>
        <v>-6305028.75</v>
      </c>
      <c r="J203" s="87">
        <f t="shared" si="33"/>
        <v>-0.49069531673170486</v>
      </c>
      <c r="K203" s="82">
        <f>VLOOKUP($C203,'2023'!$C$295:$U$572,VLOOKUP($L$4,Master!$D$9:$G$20,4,FALSE),FALSE)</f>
        <v>4351348.82</v>
      </c>
      <c r="L203" s="83">
        <f>VLOOKUP($C203,'2023'!$C$8:$U$285,VLOOKUP($L$4,Master!$D$9:$G$20,4,FALSE),FALSE)</f>
        <v>4728142.0300000012</v>
      </c>
      <c r="M203" s="156">
        <f t="shared" si="34"/>
        <v>1.0865922787592104</v>
      </c>
      <c r="N203" s="156">
        <f t="shared" si="35"/>
        <v>7.6574061963528026E-4</v>
      </c>
      <c r="O203" s="83">
        <f t="shared" si="36"/>
        <v>376793.21000000089</v>
      </c>
      <c r="P203" s="87">
        <f t="shared" si="37"/>
        <v>8.6592278759210314E-2</v>
      </c>
      <c r="Q203" s="78"/>
    </row>
    <row r="204" spans="2:17" s="79" customFormat="1" ht="12.75" x14ac:dyDescent="0.2">
      <c r="B204" s="72"/>
      <c r="C204" s="80" t="s">
        <v>242</v>
      </c>
      <c r="D204" s="81" t="s">
        <v>507</v>
      </c>
      <c r="E204" s="82">
        <f>VLOOKUP($C204,'2023'!$C$295:$U$572,19,FALSE)</f>
        <v>1265287.5</v>
      </c>
      <c r="F204" s="83">
        <f>VLOOKUP($C204,'2023'!$C$8:$U$285,19,FALSE)</f>
        <v>2273839.9900000002</v>
      </c>
      <c r="G204" s="84">
        <f t="shared" si="30"/>
        <v>1.7970935380298945</v>
      </c>
      <c r="H204" s="85">
        <f t="shared" si="31"/>
        <v>3.6825705146892112E-4</v>
      </c>
      <c r="I204" s="86">
        <f t="shared" si="32"/>
        <v>1008552.4900000002</v>
      </c>
      <c r="J204" s="87">
        <f t="shared" si="33"/>
        <v>0.79709353802989458</v>
      </c>
      <c r="K204" s="82">
        <f>VLOOKUP($C204,'2023'!$C$295:$U$572,VLOOKUP($L$4,Master!$D$9:$G$20,4,FALSE),FALSE)</f>
        <v>421762.5</v>
      </c>
      <c r="L204" s="83">
        <f>VLOOKUP($C204,'2023'!$C$8:$U$285,VLOOKUP($L$4,Master!$D$9:$G$20,4,FALSE),FALSE)</f>
        <v>2238622.1</v>
      </c>
      <c r="M204" s="156">
        <f t="shared" si="34"/>
        <v>5.3077789040040306</v>
      </c>
      <c r="N204" s="156">
        <f t="shared" si="35"/>
        <v>3.6255337997603083E-4</v>
      </c>
      <c r="O204" s="83">
        <f t="shared" si="36"/>
        <v>1816859.6</v>
      </c>
      <c r="P204" s="87">
        <f t="shared" si="37"/>
        <v>4.3077789040040306</v>
      </c>
      <c r="Q204" s="78"/>
    </row>
    <row r="205" spans="2:17" s="79" customFormat="1" ht="12.75" x14ac:dyDescent="0.2">
      <c r="B205" s="72"/>
      <c r="C205" s="80" t="s">
        <v>243</v>
      </c>
      <c r="D205" s="81" t="s">
        <v>508</v>
      </c>
      <c r="E205" s="82">
        <f>VLOOKUP($C205,'2023'!$C$295:$U$572,19,FALSE)</f>
        <v>862500.24</v>
      </c>
      <c r="F205" s="83">
        <f>VLOOKUP($C205,'2023'!$C$8:$U$285,19,FALSE)</f>
        <v>450787.33999999997</v>
      </c>
      <c r="G205" s="84">
        <f t="shared" si="30"/>
        <v>0.52265184297224077</v>
      </c>
      <c r="H205" s="85">
        <f t="shared" si="31"/>
        <v>7.3006727561299509E-5</v>
      </c>
      <c r="I205" s="86">
        <f t="shared" si="32"/>
        <v>-411712.9</v>
      </c>
      <c r="J205" s="87">
        <f t="shared" si="33"/>
        <v>-0.47734815702775923</v>
      </c>
      <c r="K205" s="82">
        <f>VLOOKUP($C205,'2023'!$C$295:$U$572,VLOOKUP($L$4,Master!$D$9:$G$20,4,FALSE),FALSE)</f>
        <v>287500.08</v>
      </c>
      <c r="L205" s="83">
        <f>VLOOKUP($C205,'2023'!$C$8:$U$285,VLOOKUP($L$4,Master!$D$9:$G$20,4,FALSE),FALSE)</f>
        <v>125402.66</v>
      </c>
      <c r="M205" s="156">
        <f t="shared" si="34"/>
        <v>0.43618304384471823</v>
      </c>
      <c r="N205" s="156">
        <f t="shared" si="35"/>
        <v>2.030943866809186E-5</v>
      </c>
      <c r="O205" s="83">
        <f t="shared" si="36"/>
        <v>-162097.42000000001</v>
      </c>
      <c r="P205" s="87">
        <f t="shared" si="37"/>
        <v>-0.56381695615528182</v>
      </c>
      <c r="Q205" s="78"/>
    </row>
    <row r="206" spans="2:17" s="79" customFormat="1" ht="12.75" x14ac:dyDescent="0.2">
      <c r="B206" s="72"/>
      <c r="C206" s="80" t="s">
        <v>244</v>
      </c>
      <c r="D206" s="81" t="s">
        <v>509</v>
      </c>
      <c r="E206" s="82">
        <f>VLOOKUP($C206,'2023'!$C$295:$U$572,19,FALSE)</f>
        <v>9344651.9400000162</v>
      </c>
      <c r="F206" s="83">
        <f>VLOOKUP($C206,'2023'!$C$8:$U$285,19,FALSE)</f>
        <v>522743.06</v>
      </c>
      <c r="G206" s="84">
        <f t="shared" si="30"/>
        <v>5.59403457032343E-2</v>
      </c>
      <c r="H206" s="85">
        <f t="shared" si="31"/>
        <v>8.4660230622226536E-5</v>
      </c>
      <c r="I206" s="86">
        <f t="shared" si="32"/>
        <v>-8821908.8800000157</v>
      </c>
      <c r="J206" s="87">
        <f t="shared" si="33"/>
        <v>-0.94405965429676564</v>
      </c>
      <c r="K206" s="82">
        <f>VLOOKUP($C206,'2023'!$C$295:$U$572,VLOOKUP($L$4,Master!$D$9:$G$20,4,FALSE),FALSE)</f>
        <v>3114883.7700000051</v>
      </c>
      <c r="L206" s="83">
        <f>VLOOKUP($C206,'2023'!$C$8:$U$285,VLOOKUP($L$4,Master!$D$9:$G$20,4,FALSE),FALSE)</f>
        <v>522597.86</v>
      </c>
      <c r="M206" s="156">
        <f t="shared" si="34"/>
        <v>0.1677744335224422</v>
      </c>
      <c r="N206" s="156">
        <f t="shared" si="35"/>
        <v>8.4636714928902274E-5</v>
      </c>
      <c r="O206" s="83">
        <f t="shared" si="36"/>
        <v>-2592285.9100000053</v>
      </c>
      <c r="P206" s="87">
        <f t="shared" si="37"/>
        <v>-0.83222556647755785</v>
      </c>
      <c r="Q206" s="78"/>
    </row>
    <row r="207" spans="2:17" s="79" customFormat="1" ht="25.5" x14ac:dyDescent="0.2">
      <c r="B207" s="72"/>
      <c r="C207" s="80" t="s">
        <v>245</v>
      </c>
      <c r="D207" s="81" t="s">
        <v>510</v>
      </c>
      <c r="E207" s="82">
        <f>VLOOKUP($C207,'2023'!$C$295:$U$572,19,FALSE)</f>
        <v>1155059.97</v>
      </c>
      <c r="F207" s="83">
        <f>VLOOKUP($C207,'2023'!$C$8:$U$285,19,FALSE)</f>
        <v>203518.82</v>
      </c>
      <c r="G207" s="84">
        <f t="shared" si="30"/>
        <v>0.17619762201611056</v>
      </c>
      <c r="H207" s="85">
        <f t="shared" si="31"/>
        <v>3.2960648463058339E-5</v>
      </c>
      <c r="I207" s="86">
        <f t="shared" si="32"/>
        <v>-951541.14999999991</v>
      </c>
      <c r="J207" s="87">
        <f t="shared" si="33"/>
        <v>-0.82380237798388933</v>
      </c>
      <c r="K207" s="82">
        <f>VLOOKUP($C207,'2023'!$C$295:$U$572,VLOOKUP($L$4,Master!$D$9:$G$20,4,FALSE),FALSE)</f>
        <v>385019.99</v>
      </c>
      <c r="L207" s="83">
        <f>VLOOKUP($C207,'2023'!$C$8:$U$285,VLOOKUP($L$4,Master!$D$9:$G$20,4,FALSE),FALSE)</f>
        <v>202695.14</v>
      </c>
      <c r="M207" s="156">
        <f t="shared" si="34"/>
        <v>0.52645354855471271</v>
      </c>
      <c r="N207" s="156">
        <f t="shared" si="35"/>
        <v>3.2827250348200696E-5</v>
      </c>
      <c r="O207" s="83">
        <f t="shared" si="36"/>
        <v>-182324.84999999998</v>
      </c>
      <c r="P207" s="87">
        <f t="shared" si="37"/>
        <v>-0.47354645144528723</v>
      </c>
      <c r="Q207" s="78"/>
    </row>
    <row r="208" spans="2:17" s="79" customFormat="1" ht="12.75" x14ac:dyDescent="0.2">
      <c r="B208" s="72"/>
      <c r="C208" s="80" t="s">
        <v>246</v>
      </c>
      <c r="D208" s="81" t="s">
        <v>511</v>
      </c>
      <c r="E208" s="82">
        <f>VLOOKUP($C208,'2023'!$C$295:$U$572,19,FALSE)</f>
        <v>237708.41999999998</v>
      </c>
      <c r="F208" s="83">
        <f>VLOOKUP($C208,'2023'!$C$8:$U$285,19,FALSE)</f>
        <v>136715.25</v>
      </c>
      <c r="G208" s="84">
        <f t="shared" si="30"/>
        <v>0.57513844061560804</v>
      </c>
      <c r="H208" s="85">
        <f t="shared" si="31"/>
        <v>2.2141555728306286E-5</v>
      </c>
      <c r="I208" s="86">
        <f t="shared" si="32"/>
        <v>-100993.16999999998</v>
      </c>
      <c r="J208" s="87">
        <f t="shared" si="33"/>
        <v>-0.42486155938439196</v>
      </c>
      <c r="K208" s="82">
        <f>VLOOKUP($C208,'2023'!$C$295:$U$572,VLOOKUP($L$4,Master!$D$9:$G$20,4,FALSE),FALSE)</f>
        <v>79236.14</v>
      </c>
      <c r="L208" s="83">
        <f>VLOOKUP($C208,'2023'!$C$8:$U$285,VLOOKUP($L$4,Master!$D$9:$G$20,4,FALSE),FALSE)</f>
        <v>57618.32</v>
      </c>
      <c r="M208" s="156">
        <f t="shared" si="34"/>
        <v>0.72717222217033795</v>
      </c>
      <c r="N208" s="156">
        <f t="shared" si="35"/>
        <v>9.3315064943478116E-6</v>
      </c>
      <c r="O208" s="83">
        <f t="shared" si="36"/>
        <v>-21617.82</v>
      </c>
      <c r="P208" s="87">
        <f t="shared" si="37"/>
        <v>-0.27282777782966205</v>
      </c>
      <c r="Q208" s="78"/>
    </row>
    <row r="209" spans="2:17" s="79" customFormat="1" ht="12.75" x14ac:dyDescent="0.2">
      <c r="B209" s="72"/>
      <c r="C209" s="80" t="s">
        <v>247</v>
      </c>
      <c r="D209" s="81" t="s">
        <v>512</v>
      </c>
      <c r="E209" s="82">
        <f>VLOOKUP($C209,'2023'!$C$295:$U$572,19,FALSE)</f>
        <v>674200.46999999986</v>
      </c>
      <c r="F209" s="83">
        <f>VLOOKUP($C209,'2023'!$C$8:$U$285,19,FALSE)</f>
        <v>606090.77</v>
      </c>
      <c r="G209" s="84">
        <f t="shared" si="30"/>
        <v>0.89897708021473222</v>
      </c>
      <c r="H209" s="85">
        <f t="shared" si="31"/>
        <v>9.8158709875943378E-5</v>
      </c>
      <c r="I209" s="86">
        <f t="shared" si="32"/>
        <v>-68109.699999999837</v>
      </c>
      <c r="J209" s="87">
        <f t="shared" si="33"/>
        <v>-0.1010229197852678</v>
      </c>
      <c r="K209" s="82">
        <f>VLOOKUP($C209,'2023'!$C$295:$U$572,VLOOKUP($L$4,Master!$D$9:$G$20,4,FALSE),FALSE)</f>
        <v>224733.48999999996</v>
      </c>
      <c r="L209" s="83">
        <f>VLOOKUP($C209,'2023'!$C$8:$U$285,VLOOKUP($L$4,Master!$D$9:$G$20,4,FALSE),FALSE)</f>
        <v>211548.09</v>
      </c>
      <c r="M209" s="156">
        <f t="shared" si="34"/>
        <v>0.94132872675096191</v>
      </c>
      <c r="N209" s="156">
        <f t="shared" si="35"/>
        <v>3.4261019337285004E-5</v>
      </c>
      <c r="O209" s="83">
        <f t="shared" si="36"/>
        <v>-13185.399999999965</v>
      </c>
      <c r="P209" s="87">
        <f t="shared" si="37"/>
        <v>-5.8671273249038085E-2</v>
      </c>
      <c r="Q209" s="78"/>
    </row>
    <row r="210" spans="2:17" s="79" customFormat="1" ht="12.75" x14ac:dyDescent="0.2">
      <c r="B210" s="72"/>
      <c r="C210" s="80" t="s">
        <v>248</v>
      </c>
      <c r="D210" s="81" t="s">
        <v>513</v>
      </c>
      <c r="E210" s="82">
        <f>VLOOKUP($C210,'2023'!$C$295:$U$572,19,FALSE)</f>
        <v>481853.11000000022</v>
      </c>
      <c r="F210" s="83">
        <f>VLOOKUP($C210,'2023'!$C$8:$U$285,19,FALSE)</f>
        <v>614430.41</v>
      </c>
      <c r="G210" s="84">
        <f t="shared" si="30"/>
        <v>1.2751404883533901</v>
      </c>
      <c r="H210" s="85">
        <f t="shared" si="31"/>
        <v>9.9509346354419726E-5</v>
      </c>
      <c r="I210" s="86">
        <f t="shared" si="32"/>
        <v>132577.29999999981</v>
      </c>
      <c r="J210" s="87">
        <f t="shared" si="33"/>
        <v>0.27514048835339</v>
      </c>
      <c r="K210" s="82">
        <f>VLOOKUP($C210,'2023'!$C$295:$U$572,VLOOKUP($L$4,Master!$D$9:$G$20,4,FALSE),FALSE)</f>
        <v>160617.71000000005</v>
      </c>
      <c r="L210" s="83">
        <f>VLOOKUP($C210,'2023'!$C$8:$U$285,VLOOKUP($L$4,Master!$D$9:$G$20,4,FALSE),FALSE)</f>
        <v>426650.96</v>
      </c>
      <c r="M210" s="156">
        <f t="shared" si="34"/>
        <v>2.6563133044295046</v>
      </c>
      <c r="N210" s="156">
        <f t="shared" si="35"/>
        <v>6.9097748842030261E-5</v>
      </c>
      <c r="O210" s="83">
        <f t="shared" si="36"/>
        <v>266033.25</v>
      </c>
      <c r="P210" s="87">
        <f t="shared" si="37"/>
        <v>1.6563133044295049</v>
      </c>
      <c r="Q210" s="78"/>
    </row>
    <row r="211" spans="2:17" s="79" customFormat="1" ht="12.75" x14ac:dyDescent="0.2">
      <c r="B211" s="72"/>
      <c r="C211" s="80" t="s">
        <v>249</v>
      </c>
      <c r="D211" s="81" t="s">
        <v>514</v>
      </c>
      <c r="E211" s="82">
        <f>VLOOKUP($C211,'2023'!$C$295:$U$572,19,FALSE)</f>
        <v>3659178.29</v>
      </c>
      <c r="F211" s="83">
        <f>VLOOKUP($C211,'2023'!$C$8:$U$285,19,FALSE)</f>
        <v>59020.32</v>
      </c>
      <c r="G211" s="84">
        <f t="shared" si="30"/>
        <v>1.6129391716521141E-2</v>
      </c>
      <c r="H211" s="85">
        <f t="shared" si="31"/>
        <v>9.5585657370517935E-6</v>
      </c>
      <c r="I211" s="86">
        <f t="shared" si="32"/>
        <v>-3600157.97</v>
      </c>
      <c r="J211" s="87">
        <f t="shared" si="33"/>
        <v>-0.98387060828347894</v>
      </c>
      <c r="K211" s="82">
        <f>VLOOKUP($C211,'2023'!$C$295:$U$572,VLOOKUP($L$4,Master!$D$9:$G$20,4,FALSE),FALSE)</f>
        <v>1219726.33</v>
      </c>
      <c r="L211" s="83">
        <f>VLOOKUP($C211,'2023'!$C$8:$U$285,VLOOKUP($L$4,Master!$D$9:$G$20,4,FALSE),FALSE)</f>
        <v>45255.15</v>
      </c>
      <c r="M211" s="156">
        <f t="shared" si="34"/>
        <v>3.7102708113220771E-2</v>
      </c>
      <c r="N211" s="156">
        <f t="shared" si="35"/>
        <v>7.3292439996113114E-6</v>
      </c>
      <c r="O211" s="83">
        <f t="shared" si="36"/>
        <v>-1174471.1800000002</v>
      </c>
      <c r="P211" s="87">
        <f t="shared" si="37"/>
        <v>-0.96289729188677931</v>
      </c>
      <c r="Q211" s="78"/>
    </row>
    <row r="212" spans="2:17" s="79" customFormat="1" ht="12.75" x14ac:dyDescent="0.2">
      <c r="B212" s="72"/>
      <c r="C212" s="80" t="s">
        <v>250</v>
      </c>
      <c r="D212" s="81" t="s">
        <v>515</v>
      </c>
      <c r="E212" s="82">
        <f>VLOOKUP($C212,'2023'!$C$295:$U$572,19,FALSE)</f>
        <v>173692.83000000002</v>
      </c>
      <c r="F212" s="83">
        <f>VLOOKUP($C212,'2023'!$C$8:$U$285,19,FALSE)</f>
        <v>272927.48</v>
      </c>
      <c r="G212" s="84">
        <f t="shared" si="30"/>
        <v>1.5713226619659542</v>
      </c>
      <c r="H212" s="85">
        <f t="shared" si="31"/>
        <v>4.420164545071745E-5</v>
      </c>
      <c r="I212" s="86">
        <f t="shared" si="32"/>
        <v>99234.649999999965</v>
      </c>
      <c r="J212" s="87">
        <f t="shared" si="33"/>
        <v>0.57132266196595427</v>
      </c>
      <c r="K212" s="82">
        <f>VLOOKUP($C212,'2023'!$C$295:$U$572,VLOOKUP($L$4,Master!$D$9:$G$20,4,FALSE),FALSE)</f>
        <v>46638.250000000007</v>
      </c>
      <c r="L212" s="83">
        <f>VLOOKUP($C212,'2023'!$C$8:$U$285,VLOOKUP($L$4,Master!$D$9:$G$20,4,FALSE),FALSE)</f>
        <v>239150.49</v>
      </c>
      <c r="M212" s="156">
        <f t="shared" si="34"/>
        <v>5.1277758063392165</v>
      </c>
      <c r="N212" s="156">
        <f t="shared" si="35"/>
        <v>3.8731333203770286E-5</v>
      </c>
      <c r="O212" s="83">
        <f t="shared" si="36"/>
        <v>192512.24</v>
      </c>
      <c r="P212" s="87">
        <f t="shared" si="37"/>
        <v>4.1277758063392165</v>
      </c>
      <c r="Q212" s="78"/>
    </row>
    <row r="213" spans="2:17" s="79" customFormat="1" ht="12.75" x14ac:dyDescent="0.2">
      <c r="B213" s="72"/>
      <c r="C213" s="80" t="s">
        <v>251</v>
      </c>
      <c r="D213" s="81" t="s">
        <v>516</v>
      </c>
      <c r="E213" s="82">
        <f>VLOOKUP($C213,'2023'!$C$295:$U$572,19,FALSE)</f>
        <v>558574.31999999995</v>
      </c>
      <c r="F213" s="83">
        <f>VLOOKUP($C213,'2023'!$C$8:$U$285,19,FALSE)</f>
        <v>339142.42</v>
      </c>
      <c r="G213" s="84">
        <f t="shared" si="30"/>
        <v>0.60715719977961036</v>
      </c>
      <c r="H213" s="85">
        <f t="shared" si="31"/>
        <v>5.4925407313834089E-5</v>
      </c>
      <c r="I213" s="86">
        <f t="shared" si="32"/>
        <v>-219431.89999999997</v>
      </c>
      <c r="J213" s="87">
        <f t="shared" si="33"/>
        <v>-0.39284280022038964</v>
      </c>
      <c r="K213" s="82">
        <f>VLOOKUP($C213,'2023'!$C$295:$U$572,VLOOKUP($L$4,Master!$D$9:$G$20,4,FALSE),FALSE)</f>
        <v>207400.22999999998</v>
      </c>
      <c r="L213" s="83">
        <f>VLOOKUP($C213,'2023'!$C$8:$U$285,VLOOKUP($L$4,Master!$D$9:$G$20,4,FALSE),FALSE)</f>
        <v>190374.66999999998</v>
      </c>
      <c r="M213" s="156">
        <f t="shared" si="34"/>
        <v>0.9179096378051268</v>
      </c>
      <c r="N213" s="156">
        <f t="shared" si="35"/>
        <v>3.0831903281184202E-5</v>
      </c>
      <c r="O213" s="83">
        <f t="shared" si="36"/>
        <v>-17025.559999999998</v>
      </c>
      <c r="P213" s="87">
        <f t="shared" si="37"/>
        <v>-8.2090362194873159E-2</v>
      </c>
      <c r="Q213" s="78"/>
    </row>
    <row r="214" spans="2:17" s="79" customFormat="1" ht="12.75" x14ac:dyDescent="0.2">
      <c r="B214" s="72"/>
      <c r="C214" s="80" t="s">
        <v>252</v>
      </c>
      <c r="D214" s="81" t="s">
        <v>517</v>
      </c>
      <c r="E214" s="82">
        <f>VLOOKUP($C214,'2023'!$C$295:$U$572,19,FALSE)</f>
        <v>409100.04000000004</v>
      </c>
      <c r="F214" s="83">
        <f>VLOOKUP($C214,'2023'!$C$8:$U$285,19,FALSE)</f>
        <v>196703.78000000003</v>
      </c>
      <c r="G214" s="84">
        <f t="shared" si="30"/>
        <v>0.48082073030352185</v>
      </c>
      <c r="H214" s="85">
        <f t="shared" si="31"/>
        <v>3.1856926764486775E-5</v>
      </c>
      <c r="I214" s="86">
        <f t="shared" si="32"/>
        <v>-212396.26</v>
      </c>
      <c r="J214" s="87">
        <f t="shared" si="33"/>
        <v>-0.5191792696964781</v>
      </c>
      <c r="K214" s="82">
        <f>VLOOKUP($C214,'2023'!$C$295:$U$572,VLOOKUP($L$4,Master!$D$9:$G$20,4,FALSE),FALSE)</f>
        <v>136366.68000000002</v>
      </c>
      <c r="L214" s="83">
        <f>VLOOKUP($C214,'2023'!$C$8:$U$285,VLOOKUP($L$4,Master!$D$9:$G$20,4,FALSE),FALSE)</f>
        <v>87732.010000000009</v>
      </c>
      <c r="M214" s="156">
        <f t="shared" si="34"/>
        <v>0.64335371367844396</v>
      </c>
      <c r="N214" s="156">
        <f t="shared" si="35"/>
        <v>1.420853334628964E-5</v>
      </c>
      <c r="O214" s="83">
        <f t="shared" si="36"/>
        <v>-48634.670000000013</v>
      </c>
      <c r="P214" s="87">
        <f t="shared" si="37"/>
        <v>-0.35664628632155598</v>
      </c>
      <c r="Q214" s="78"/>
    </row>
    <row r="215" spans="2:17" s="79" customFormat="1" ht="25.5" x14ac:dyDescent="0.2">
      <c r="B215" s="72"/>
      <c r="C215" s="80" t="s">
        <v>253</v>
      </c>
      <c r="D215" s="81" t="s">
        <v>518</v>
      </c>
      <c r="E215" s="82">
        <f>VLOOKUP($C215,'2023'!$C$295:$U$572,19,FALSE)</f>
        <v>0</v>
      </c>
      <c r="F215" s="83">
        <f>VLOOKUP($C215,'2023'!$C$8:$U$285,19,FALSE)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VLOOKUP($C215,'2023'!$C$295:$U$572,VLOOKUP($L$4,Master!$D$9:$G$20,4,FALSE),FALSE)</f>
        <v>0</v>
      </c>
      <c r="L215" s="83">
        <f>VLOOKUP($C215,'2023'!$C$8:$U$285,VLOOKUP($L$4,Master!$D$9:$G$20,4,FALSE),FALSE)</f>
        <v>0</v>
      </c>
      <c r="M215" s="156">
        <f t="shared" si="34"/>
        <v>0</v>
      </c>
      <c r="N215" s="156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25.5" x14ac:dyDescent="0.2">
      <c r="B216" s="72"/>
      <c r="C216" s="80" t="s">
        <v>254</v>
      </c>
      <c r="D216" s="81" t="s">
        <v>518</v>
      </c>
      <c r="E216" s="82">
        <f>VLOOKUP($C216,'2023'!$C$295:$U$572,19,FALSE)</f>
        <v>8250.48</v>
      </c>
      <c r="F216" s="83">
        <f>VLOOKUP($C216,'2023'!$C$8:$U$285,19,FALSE)</f>
        <v>0</v>
      </c>
      <c r="G216" s="84">
        <f t="shared" si="30"/>
        <v>0</v>
      </c>
      <c r="H216" s="85">
        <f t="shared" si="31"/>
        <v>0</v>
      </c>
      <c r="I216" s="86">
        <f t="shared" si="32"/>
        <v>-8250.48</v>
      </c>
      <c r="J216" s="87">
        <f t="shared" si="33"/>
        <v>-1</v>
      </c>
      <c r="K216" s="82">
        <f>VLOOKUP($C216,'2023'!$C$295:$U$572,VLOOKUP($L$4,Master!$D$9:$G$20,4,FALSE),FALSE)</f>
        <v>2750.16</v>
      </c>
      <c r="L216" s="83">
        <f>VLOOKUP($C216,'2023'!$C$8:$U$285,VLOOKUP($L$4,Master!$D$9:$G$20,4,FALSE),FALSE)</f>
        <v>0</v>
      </c>
      <c r="M216" s="156">
        <f t="shared" si="34"/>
        <v>0</v>
      </c>
      <c r="N216" s="156">
        <f t="shared" si="35"/>
        <v>0</v>
      </c>
      <c r="O216" s="83">
        <f t="shared" si="36"/>
        <v>-2750.16</v>
      </c>
      <c r="P216" s="87">
        <f t="shared" si="37"/>
        <v>-1</v>
      </c>
      <c r="Q216" s="78"/>
    </row>
    <row r="217" spans="2:17" s="79" customFormat="1" ht="12.75" x14ac:dyDescent="0.2">
      <c r="B217" s="72"/>
      <c r="C217" s="80" t="s">
        <v>255</v>
      </c>
      <c r="D217" s="81" t="s">
        <v>519</v>
      </c>
      <c r="E217" s="82">
        <f>VLOOKUP($C217,'2023'!$C$295:$U$572,19,FALSE)</f>
        <v>266116.36</v>
      </c>
      <c r="F217" s="83">
        <f>VLOOKUP($C217,'2023'!$C$8:$U$285,19,FALSE)</f>
        <v>227078.61</v>
      </c>
      <c r="G217" s="84">
        <f t="shared" si="30"/>
        <v>0.85330571183222259</v>
      </c>
      <c r="H217" s="85">
        <f t="shared" si="31"/>
        <v>3.6776246234573897E-5</v>
      </c>
      <c r="I217" s="86">
        <f t="shared" si="32"/>
        <v>-39037.75</v>
      </c>
      <c r="J217" s="87">
        <f t="shared" si="33"/>
        <v>-0.14669428816777744</v>
      </c>
      <c r="K217" s="82">
        <f>VLOOKUP($C217,'2023'!$C$295:$U$572,VLOOKUP($L$4,Master!$D$9:$G$20,4,FALSE),FALSE)</f>
        <v>88369.999999999985</v>
      </c>
      <c r="L217" s="83">
        <f>VLOOKUP($C217,'2023'!$C$8:$U$285,VLOOKUP($L$4,Master!$D$9:$G$20,4,FALSE),FALSE)</f>
        <v>86846.719999999987</v>
      </c>
      <c r="M217" s="156">
        <f t="shared" si="34"/>
        <v>0.98276247595337785</v>
      </c>
      <c r="N217" s="156">
        <f t="shared" si="35"/>
        <v>1.4065157257150259E-5</v>
      </c>
      <c r="O217" s="83">
        <f t="shared" si="36"/>
        <v>-1523.2799999999988</v>
      </c>
      <c r="P217" s="87">
        <f t="shared" si="37"/>
        <v>-1.7237524046622148E-2</v>
      </c>
      <c r="Q217" s="78"/>
    </row>
    <row r="218" spans="2:17" s="79" customFormat="1" ht="25.5" x14ac:dyDescent="0.2">
      <c r="B218" s="72"/>
      <c r="C218" s="80" t="s">
        <v>256</v>
      </c>
      <c r="D218" s="81" t="s">
        <v>518</v>
      </c>
      <c r="E218" s="82">
        <f>VLOOKUP($C218,'2023'!$C$295:$U$572,19,FALSE)</f>
        <v>376336.34000000008</v>
      </c>
      <c r="F218" s="83">
        <f>VLOOKUP($C218,'2023'!$C$8:$U$285,19,FALSE)</f>
        <v>1572525.5900000003</v>
      </c>
      <c r="G218" s="84">
        <f t="shared" si="30"/>
        <v>4.1785111424530514</v>
      </c>
      <c r="H218" s="85">
        <f t="shared" si="31"/>
        <v>2.5467651183882362E-4</v>
      </c>
      <c r="I218" s="86">
        <f t="shared" si="32"/>
        <v>1196189.2500000002</v>
      </c>
      <c r="J218" s="87">
        <f t="shared" si="33"/>
        <v>3.1785111424530514</v>
      </c>
      <c r="K218" s="82">
        <f>VLOOKUP($C218,'2023'!$C$295:$U$572,VLOOKUP($L$4,Master!$D$9:$G$20,4,FALSE),FALSE)</f>
        <v>127280.04000000002</v>
      </c>
      <c r="L218" s="83">
        <f>VLOOKUP($C218,'2023'!$C$8:$U$285,VLOOKUP($L$4,Master!$D$9:$G$20,4,FALSE),FALSE)</f>
        <v>131420.84000000003</v>
      </c>
      <c r="M218" s="156">
        <f t="shared" si="34"/>
        <v>1.0325329878903244</v>
      </c>
      <c r="N218" s="156">
        <f t="shared" si="35"/>
        <v>2.1284105853010725E-5</v>
      </c>
      <c r="O218" s="83">
        <f t="shared" si="36"/>
        <v>4140.8000000000029</v>
      </c>
      <c r="P218" s="87">
        <f t="shared" si="37"/>
        <v>3.2532987890324376E-2</v>
      </c>
      <c r="Q218" s="78"/>
    </row>
    <row r="219" spans="2:17" s="79" customFormat="1" ht="12.75" x14ac:dyDescent="0.2">
      <c r="B219" s="72"/>
      <c r="C219" s="80" t="s">
        <v>257</v>
      </c>
      <c r="D219" s="81" t="s">
        <v>520</v>
      </c>
      <c r="E219" s="82">
        <f>VLOOKUP($C219,'2023'!$C$295:$U$572,19,FALSE)</f>
        <v>406675.08000000007</v>
      </c>
      <c r="F219" s="83">
        <f>VLOOKUP($C219,'2023'!$C$8:$U$285,19,FALSE)</f>
        <v>321524.44</v>
      </c>
      <c r="G219" s="84">
        <f t="shared" si="30"/>
        <v>0.79061751214261755</v>
      </c>
      <c r="H219" s="85">
        <f t="shared" si="31"/>
        <v>5.2072108314708648E-5</v>
      </c>
      <c r="I219" s="86">
        <f t="shared" si="32"/>
        <v>-85150.640000000072</v>
      </c>
      <c r="J219" s="87">
        <f t="shared" si="33"/>
        <v>-0.2093824878573825</v>
      </c>
      <c r="K219" s="82">
        <f>VLOOKUP($C219,'2023'!$C$295:$U$572,VLOOKUP($L$4,Master!$D$9:$G$20,4,FALSE),FALSE)</f>
        <v>130164.40000000001</v>
      </c>
      <c r="L219" s="83">
        <f>VLOOKUP($C219,'2023'!$C$8:$U$285,VLOOKUP($L$4,Master!$D$9:$G$20,4,FALSE),FALSE)</f>
        <v>145467.75</v>
      </c>
      <c r="M219" s="156">
        <f t="shared" si="34"/>
        <v>1.117569396855054</v>
      </c>
      <c r="N219" s="156">
        <f t="shared" si="35"/>
        <v>2.3559056457098436E-5</v>
      </c>
      <c r="O219" s="83">
        <f t="shared" si="36"/>
        <v>15303.349999999991</v>
      </c>
      <c r="P219" s="87">
        <f t="shared" si="37"/>
        <v>0.11756939685505399</v>
      </c>
      <c r="Q219" s="78"/>
    </row>
    <row r="220" spans="2:17" s="79" customFormat="1" ht="12.75" x14ac:dyDescent="0.2">
      <c r="B220" s="72"/>
      <c r="C220" s="80" t="s">
        <v>258</v>
      </c>
      <c r="D220" s="81" t="s">
        <v>521</v>
      </c>
      <c r="E220" s="82">
        <f>VLOOKUP($C220,'2023'!$C$295:$U$572,19,FALSE)</f>
        <v>38428.060000000005</v>
      </c>
      <c r="F220" s="83">
        <f>VLOOKUP($C220,'2023'!$C$8:$U$285,19,FALSE)</f>
        <v>30438.239999999998</v>
      </c>
      <c r="G220" s="84">
        <f t="shared" si="30"/>
        <v>0.79208370133699157</v>
      </c>
      <c r="H220" s="85">
        <f t="shared" si="31"/>
        <v>4.929588961228257E-6</v>
      </c>
      <c r="I220" s="86">
        <f t="shared" si="32"/>
        <v>-7989.820000000007</v>
      </c>
      <c r="J220" s="87">
        <f t="shared" si="33"/>
        <v>-0.2079162986630084</v>
      </c>
      <c r="K220" s="82">
        <f>VLOOKUP($C220,'2023'!$C$295:$U$572,VLOOKUP($L$4,Master!$D$9:$G$20,4,FALSE),FALSE)</f>
        <v>12987.26</v>
      </c>
      <c r="L220" s="83">
        <f>VLOOKUP($C220,'2023'!$C$8:$U$285,VLOOKUP($L$4,Master!$D$9:$G$20,4,FALSE),FALSE)</f>
        <v>15083.539999999997</v>
      </c>
      <c r="M220" s="156">
        <f t="shared" si="34"/>
        <v>1.1614104899724804</v>
      </c>
      <c r="N220" s="156">
        <f t="shared" si="35"/>
        <v>2.4428367829495023E-6</v>
      </c>
      <c r="O220" s="83">
        <f t="shared" si="36"/>
        <v>2096.279999999997</v>
      </c>
      <c r="P220" s="87">
        <f t="shared" si="37"/>
        <v>0.1614104899724805</v>
      </c>
      <c r="Q220" s="78"/>
    </row>
    <row r="221" spans="2:17" s="79" customFormat="1" ht="12.75" x14ac:dyDescent="0.2">
      <c r="B221" s="72"/>
      <c r="C221" s="80" t="s">
        <v>259</v>
      </c>
      <c r="D221" s="81" t="s">
        <v>522</v>
      </c>
      <c r="E221" s="82">
        <f>VLOOKUP($C221,'2023'!$C$295:$U$572,19,FALSE)</f>
        <v>1777247.7900000005</v>
      </c>
      <c r="F221" s="83">
        <f>VLOOKUP($C221,'2023'!$C$8:$U$285,19,FALSE)</f>
        <v>791864.39999999991</v>
      </c>
      <c r="G221" s="84">
        <f t="shared" si="30"/>
        <v>0.44555655348430601</v>
      </c>
      <c r="H221" s="85">
        <f t="shared" si="31"/>
        <v>1.2824545719560779E-4</v>
      </c>
      <c r="I221" s="86">
        <f t="shared" si="32"/>
        <v>-985383.3900000006</v>
      </c>
      <c r="J221" s="87">
        <f t="shared" si="33"/>
        <v>-0.55444344651569399</v>
      </c>
      <c r="K221" s="82">
        <f>VLOOKUP($C221,'2023'!$C$295:$U$572,VLOOKUP($L$4,Master!$D$9:$G$20,4,FALSE),FALSE)</f>
        <v>592415.93000000017</v>
      </c>
      <c r="L221" s="83">
        <f>VLOOKUP($C221,'2023'!$C$8:$U$285,VLOOKUP($L$4,Master!$D$9:$G$20,4,FALSE),FALSE)</f>
        <v>273842.28999999998</v>
      </c>
      <c r="M221" s="156">
        <f t="shared" si="34"/>
        <v>0.4622466684850961</v>
      </c>
      <c r="N221" s="156">
        <f t="shared" si="35"/>
        <v>4.4349802416350852E-5</v>
      </c>
      <c r="O221" s="83">
        <f t="shared" si="36"/>
        <v>-318573.64000000019</v>
      </c>
      <c r="P221" s="87">
        <f t="shared" si="37"/>
        <v>-0.5377533315149039</v>
      </c>
      <c r="Q221" s="78"/>
    </row>
    <row r="222" spans="2:17" s="79" customFormat="1" ht="12.75" x14ac:dyDescent="0.2">
      <c r="B222" s="72"/>
      <c r="C222" s="80" t="s">
        <v>260</v>
      </c>
      <c r="D222" s="81" t="s">
        <v>523</v>
      </c>
      <c r="E222" s="82">
        <f>VLOOKUP($C222,'2023'!$C$295:$U$572,19,FALSE)</f>
        <v>317297.83999999997</v>
      </c>
      <c r="F222" s="83">
        <f>VLOOKUP($C222,'2023'!$C$8:$U$285,19,FALSE)</f>
        <v>180303.97999999998</v>
      </c>
      <c r="G222" s="84">
        <f t="shared" si="30"/>
        <v>0.56824836878813922</v>
      </c>
      <c r="H222" s="85">
        <f t="shared" si="31"/>
        <v>2.9200916658568974E-5</v>
      </c>
      <c r="I222" s="86">
        <f t="shared" si="32"/>
        <v>-136993.85999999999</v>
      </c>
      <c r="J222" s="87">
        <f t="shared" si="33"/>
        <v>-0.43175163121186078</v>
      </c>
      <c r="K222" s="82">
        <f>VLOOKUP($C222,'2023'!$C$295:$U$572,VLOOKUP($L$4,Master!$D$9:$G$20,4,FALSE),FALSE)</f>
        <v>105764.28</v>
      </c>
      <c r="L222" s="83">
        <f>VLOOKUP($C222,'2023'!$C$8:$U$285,VLOOKUP($L$4,Master!$D$9:$G$20,4,FALSE),FALSE)</f>
        <v>63195.83</v>
      </c>
      <c r="M222" s="156">
        <f t="shared" si="34"/>
        <v>0.59751581535845566</v>
      </c>
      <c r="N222" s="156">
        <f t="shared" si="35"/>
        <v>1.0234805493473261E-5</v>
      </c>
      <c r="O222" s="83">
        <f t="shared" si="36"/>
        <v>-42568.45</v>
      </c>
      <c r="P222" s="87">
        <f t="shared" si="37"/>
        <v>-0.40248418464154434</v>
      </c>
      <c r="Q222" s="78"/>
    </row>
    <row r="223" spans="2:17" s="79" customFormat="1" ht="12.75" x14ac:dyDescent="0.2">
      <c r="B223" s="72"/>
      <c r="C223" s="80" t="s">
        <v>261</v>
      </c>
      <c r="D223" s="81" t="s">
        <v>524</v>
      </c>
      <c r="E223" s="82">
        <f>VLOOKUP($C223,'2023'!$C$295:$U$572,19,FALSE)</f>
        <v>376760.42000000004</v>
      </c>
      <c r="F223" s="83">
        <f>VLOOKUP($C223,'2023'!$C$8:$U$285,19,FALSE)</f>
        <v>255626.99000000005</v>
      </c>
      <c r="G223" s="84">
        <f t="shared" si="30"/>
        <v>0.67848684848583618</v>
      </c>
      <c r="H223" s="85">
        <f t="shared" si="31"/>
        <v>4.1399765166974386E-5</v>
      </c>
      <c r="I223" s="86">
        <f t="shared" si="32"/>
        <v>-121133.43</v>
      </c>
      <c r="J223" s="87">
        <f t="shared" si="33"/>
        <v>-0.32151315151416376</v>
      </c>
      <c r="K223" s="82">
        <f>VLOOKUP($C223,'2023'!$C$295:$U$572,VLOOKUP($L$4,Master!$D$9:$G$20,4,FALSE),FALSE)</f>
        <v>125620.14000000001</v>
      </c>
      <c r="L223" s="83">
        <f>VLOOKUP($C223,'2023'!$C$8:$U$285,VLOOKUP($L$4,Master!$D$9:$G$20,4,FALSE),FALSE)</f>
        <v>133224.41999999998</v>
      </c>
      <c r="M223" s="156">
        <f t="shared" si="34"/>
        <v>1.0605339239392662</v>
      </c>
      <c r="N223" s="156">
        <f t="shared" si="35"/>
        <v>2.1576202507044989E-5</v>
      </c>
      <c r="O223" s="83">
        <f t="shared" si="36"/>
        <v>7604.2799999999697</v>
      </c>
      <c r="P223" s="87">
        <f t="shared" si="37"/>
        <v>6.0533923939266182E-2</v>
      </c>
      <c r="Q223" s="78"/>
    </row>
    <row r="224" spans="2:17" s="79" customFormat="1" ht="12.75" x14ac:dyDescent="0.2">
      <c r="B224" s="72"/>
      <c r="C224" s="80" t="s">
        <v>262</v>
      </c>
      <c r="D224" s="81" t="s">
        <v>525</v>
      </c>
      <c r="E224" s="82">
        <f>VLOOKUP($C224,'2023'!$C$295:$U$572,19,FALSE)</f>
        <v>188401.87000000002</v>
      </c>
      <c r="F224" s="83">
        <f>VLOOKUP($C224,'2023'!$C$8:$U$285,19,FALSE)</f>
        <v>138756.15000000002</v>
      </c>
      <c r="G224" s="84">
        <f t="shared" si="30"/>
        <v>0.73649030129053394</v>
      </c>
      <c r="H224" s="85">
        <f t="shared" si="31"/>
        <v>2.2472087260713247E-5</v>
      </c>
      <c r="I224" s="86">
        <f t="shared" si="32"/>
        <v>-49645.72</v>
      </c>
      <c r="J224" s="87">
        <f t="shared" si="33"/>
        <v>-0.26350969870946606</v>
      </c>
      <c r="K224" s="82">
        <f>VLOOKUP($C224,'2023'!$C$295:$U$572,VLOOKUP($L$4,Master!$D$9:$G$20,4,FALSE),FALSE)</f>
        <v>62801.290000000008</v>
      </c>
      <c r="L224" s="83">
        <f>VLOOKUP($C224,'2023'!$C$8:$U$285,VLOOKUP($L$4,Master!$D$9:$G$20,4,FALSE),FALSE)</f>
        <v>52058.599999999991</v>
      </c>
      <c r="M224" s="156">
        <f t="shared" si="34"/>
        <v>0.82894157110466971</v>
      </c>
      <c r="N224" s="156">
        <f t="shared" si="35"/>
        <v>8.4310886535160157E-6</v>
      </c>
      <c r="O224" s="83">
        <f t="shared" si="36"/>
        <v>-10742.690000000017</v>
      </c>
      <c r="P224" s="87">
        <f t="shared" si="37"/>
        <v>-0.17105842889533027</v>
      </c>
      <c r="Q224" s="78"/>
    </row>
    <row r="225" spans="2:17" s="79" customFormat="1" ht="12.75" x14ac:dyDescent="0.2">
      <c r="B225" s="72"/>
      <c r="C225" s="80" t="s">
        <v>263</v>
      </c>
      <c r="D225" s="81" t="s">
        <v>526</v>
      </c>
      <c r="E225" s="82">
        <f>VLOOKUP($C225,'2023'!$C$295:$U$572,19,FALSE)</f>
        <v>177096.41000000003</v>
      </c>
      <c r="F225" s="83">
        <f>VLOOKUP($C225,'2023'!$C$8:$U$285,19,FALSE)</f>
        <v>124595.92000000001</v>
      </c>
      <c r="G225" s="84">
        <f t="shared" si="30"/>
        <v>0.70354853607704404</v>
      </c>
      <c r="H225" s="85">
        <f t="shared" si="31"/>
        <v>2.0178784050788716E-5</v>
      </c>
      <c r="I225" s="86">
        <f t="shared" si="32"/>
        <v>-52500.49000000002</v>
      </c>
      <c r="J225" s="87">
        <f t="shared" si="33"/>
        <v>-0.2964514639229559</v>
      </c>
      <c r="K225" s="82">
        <f>VLOOKUP($C225,'2023'!$C$295:$U$572,VLOOKUP($L$4,Master!$D$9:$G$20,4,FALSE),FALSE)</f>
        <v>58826.470000000008</v>
      </c>
      <c r="L225" s="83">
        <f>VLOOKUP($C225,'2023'!$C$8:$U$285,VLOOKUP($L$4,Master!$D$9:$G$20,4,FALSE),FALSE)</f>
        <v>51966.69</v>
      </c>
      <c r="M225" s="156">
        <f t="shared" si="34"/>
        <v>0.88338956935542778</v>
      </c>
      <c r="N225" s="156">
        <f t="shared" si="35"/>
        <v>8.4162034787678558E-6</v>
      </c>
      <c r="O225" s="83">
        <f t="shared" si="36"/>
        <v>-6859.7800000000061</v>
      </c>
      <c r="P225" s="87">
        <f t="shared" si="37"/>
        <v>-0.11661043064457216</v>
      </c>
      <c r="Q225" s="78"/>
    </row>
    <row r="226" spans="2:17" s="79" customFormat="1" ht="25.5" x14ac:dyDescent="0.2">
      <c r="B226" s="72"/>
      <c r="C226" s="80" t="s">
        <v>264</v>
      </c>
      <c r="D226" s="81" t="s">
        <v>527</v>
      </c>
      <c r="E226" s="82">
        <f>VLOOKUP($C226,'2023'!$C$295:$U$572,19,FALSE)</f>
        <v>88571.140000000029</v>
      </c>
      <c r="F226" s="83">
        <f>VLOOKUP($C226,'2023'!$C$8:$U$285,19,FALSE)</f>
        <v>63187.44</v>
      </c>
      <c r="G226" s="84">
        <f t="shared" si="30"/>
        <v>0.71340890497739984</v>
      </c>
      <c r="H226" s="85">
        <f t="shared" si="31"/>
        <v>1.0233446701000874E-5</v>
      </c>
      <c r="I226" s="86">
        <f t="shared" si="32"/>
        <v>-25383.700000000026</v>
      </c>
      <c r="J226" s="87">
        <f t="shared" si="33"/>
        <v>-0.28659109502260011</v>
      </c>
      <c r="K226" s="82">
        <f>VLOOKUP($C226,'2023'!$C$295:$U$572,VLOOKUP($L$4,Master!$D$9:$G$20,4,FALSE),FALSE)</f>
        <v>29573.48000000001</v>
      </c>
      <c r="L226" s="83">
        <f>VLOOKUP($C226,'2023'!$C$8:$U$285,VLOOKUP($L$4,Master!$D$9:$G$20,4,FALSE),FALSE)</f>
        <v>28359.57</v>
      </c>
      <c r="M226" s="156">
        <f t="shared" si="34"/>
        <v>0.95895275091061283</v>
      </c>
      <c r="N226" s="156">
        <f t="shared" si="35"/>
        <v>4.5929404333883978E-6</v>
      </c>
      <c r="O226" s="83">
        <f t="shared" si="36"/>
        <v>-1213.9100000000108</v>
      </c>
      <c r="P226" s="87">
        <f t="shared" si="37"/>
        <v>-4.1047249089387193E-2</v>
      </c>
      <c r="Q226" s="78"/>
    </row>
    <row r="227" spans="2:17" s="79" customFormat="1" ht="12.75" x14ac:dyDescent="0.2">
      <c r="B227" s="72"/>
      <c r="C227" s="80" t="s">
        <v>265</v>
      </c>
      <c r="D227" s="81" t="s">
        <v>528</v>
      </c>
      <c r="E227" s="82">
        <f>VLOOKUP($C227,'2023'!$C$295:$U$572,19,FALSE)</f>
        <v>0</v>
      </c>
      <c r="F227" s="83">
        <f>VLOOKUP($C227,'2023'!$C$8:$U$285,19,FALSE)</f>
        <v>0</v>
      </c>
      <c r="G227" s="84">
        <f t="shared" si="30"/>
        <v>0</v>
      </c>
      <c r="H227" s="85">
        <f t="shared" si="31"/>
        <v>0</v>
      </c>
      <c r="I227" s="86">
        <f t="shared" si="32"/>
        <v>0</v>
      </c>
      <c r="J227" s="87">
        <f t="shared" si="33"/>
        <v>0</v>
      </c>
      <c r="K227" s="82">
        <f>VLOOKUP($C227,'2023'!$C$295:$U$572,VLOOKUP($L$4,Master!$D$9:$G$20,4,FALSE),FALSE)</f>
        <v>0</v>
      </c>
      <c r="L227" s="83">
        <f>VLOOKUP($C227,'2023'!$C$8:$U$285,VLOOKUP($L$4,Master!$D$9:$G$20,4,FALSE),FALSE)</f>
        <v>0</v>
      </c>
      <c r="M227" s="156">
        <f t="shared" si="34"/>
        <v>0</v>
      </c>
      <c r="N227" s="156">
        <f t="shared" si="35"/>
        <v>0</v>
      </c>
      <c r="O227" s="83">
        <f t="shared" si="36"/>
        <v>0</v>
      </c>
      <c r="P227" s="87">
        <f t="shared" si="37"/>
        <v>0</v>
      </c>
      <c r="Q227" s="78"/>
    </row>
    <row r="228" spans="2:17" s="79" customFormat="1" ht="12.75" x14ac:dyDescent="0.2">
      <c r="B228" s="72"/>
      <c r="C228" s="80" t="s">
        <v>266</v>
      </c>
      <c r="D228" s="81" t="s">
        <v>529</v>
      </c>
      <c r="E228" s="82">
        <f>VLOOKUP($C228,'2023'!$C$295:$U$572,19,FALSE)</f>
        <v>0</v>
      </c>
      <c r="F228" s="83">
        <f>VLOOKUP($C228,'2023'!$C$8:$U$285,19,FALSE)</f>
        <v>0</v>
      </c>
      <c r="G228" s="84">
        <f t="shared" si="30"/>
        <v>0</v>
      </c>
      <c r="H228" s="85">
        <f t="shared" si="31"/>
        <v>0</v>
      </c>
      <c r="I228" s="86">
        <f t="shared" si="32"/>
        <v>0</v>
      </c>
      <c r="J228" s="87">
        <f t="shared" si="33"/>
        <v>0</v>
      </c>
      <c r="K228" s="82">
        <f>VLOOKUP($C228,'2023'!$C$295:$U$572,VLOOKUP($L$4,Master!$D$9:$G$20,4,FALSE),FALSE)</f>
        <v>0</v>
      </c>
      <c r="L228" s="83">
        <f>VLOOKUP($C228,'2023'!$C$8:$U$285,VLOOKUP($L$4,Master!$D$9:$G$20,4,FALSE),FALSE)</f>
        <v>0</v>
      </c>
      <c r="M228" s="156">
        <f t="shared" si="34"/>
        <v>0</v>
      </c>
      <c r="N228" s="156">
        <f t="shared" si="35"/>
        <v>0</v>
      </c>
      <c r="O228" s="83">
        <f t="shared" si="36"/>
        <v>0</v>
      </c>
      <c r="P228" s="87">
        <f t="shared" si="37"/>
        <v>0</v>
      </c>
      <c r="Q228" s="78"/>
    </row>
    <row r="229" spans="2:17" s="79" customFormat="1" ht="12.75" x14ac:dyDescent="0.2">
      <c r="B229" s="72"/>
      <c r="C229" s="80" t="s">
        <v>267</v>
      </c>
      <c r="D229" s="81" t="s">
        <v>530</v>
      </c>
      <c r="E229" s="82">
        <f>VLOOKUP($C229,'2023'!$C$295:$U$572,19,FALSE)</f>
        <v>0</v>
      </c>
      <c r="F229" s="83">
        <f>VLOOKUP($C229,'2023'!$C$8:$U$285,19,FALSE)</f>
        <v>0</v>
      </c>
      <c r="G229" s="84">
        <f t="shared" si="30"/>
        <v>0</v>
      </c>
      <c r="H229" s="85">
        <f t="shared" si="31"/>
        <v>0</v>
      </c>
      <c r="I229" s="86">
        <f t="shared" si="32"/>
        <v>0</v>
      </c>
      <c r="J229" s="87">
        <f t="shared" si="33"/>
        <v>0</v>
      </c>
      <c r="K229" s="82">
        <f>VLOOKUP($C229,'2023'!$C$295:$U$572,VLOOKUP($L$4,Master!$D$9:$G$20,4,FALSE),FALSE)</f>
        <v>0</v>
      </c>
      <c r="L229" s="83">
        <f>VLOOKUP($C229,'2023'!$C$8:$U$285,VLOOKUP($L$4,Master!$D$9:$G$20,4,FALSE),FALSE)</f>
        <v>0</v>
      </c>
      <c r="M229" s="156">
        <f t="shared" si="34"/>
        <v>0</v>
      </c>
      <c r="N229" s="156">
        <f t="shared" si="35"/>
        <v>0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268</v>
      </c>
      <c r="D230" s="81" t="s">
        <v>531</v>
      </c>
      <c r="E230" s="82">
        <f>VLOOKUP($C230,'2023'!$C$295:$U$572,19,FALSE)</f>
        <v>3296432.9999999981</v>
      </c>
      <c r="F230" s="83">
        <f>VLOOKUP($C230,'2023'!$C$8:$U$285,19,FALSE)</f>
        <v>77462.509999999995</v>
      </c>
      <c r="G230" s="84">
        <f t="shared" si="30"/>
        <v>2.3498888040497119E-2</v>
      </c>
      <c r="H230" s="85">
        <f t="shared" si="31"/>
        <v>1.2545348686554595E-5</v>
      </c>
      <c r="I230" s="86">
        <f t="shared" si="32"/>
        <v>-3218970.4899999984</v>
      </c>
      <c r="J230" s="87">
        <f t="shared" si="33"/>
        <v>-0.97650111195950295</v>
      </c>
      <c r="K230" s="82">
        <f>VLOOKUP($C230,'2023'!$C$295:$U$572,VLOOKUP($L$4,Master!$D$9:$G$20,4,FALSE),FALSE)</f>
        <v>1098810.9999999993</v>
      </c>
      <c r="L230" s="83">
        <f>VLOOKUP($C230,'2023'!$C$8:$U$285,VLOOKUP($L$4,Master!$D$9:$G$20,4,FALSE),FALSE)</f>
        <v>46703.34</v>
      </c>
      <c r="M230" s="156">
        <f t="shared" si="34"/>
        <v>4.2503524263954429E-2</v>
      </c>
      <c r="N230" s="156">
        <f t="shared" si="35"/>
        <v>7.5637838888349038E-6</v>
      </c>
      <c r="O230" s="83">
        <f t="shared" si="36"/>
        <v>-1052107.6599999992</v>
      </c>
      <c r="P230" s="87">
        <f t="shared" si="37"/>
        <v>-0.95749647573604546</v>
      </c>
      <c r="Q230" s="78"/>
    </row>
    <row r="231" spans="2:17" s="79" customFormat="1" ht="12.75" x14ac:dyDescent="0.2">
      <c r="B231" s="72"/>
      <c r="C231" s="80" t="s">
        <v>269</v>
      </c>
      <c r="D231" s="81" t="s">
        <v>530</v>
      </c>
      <c r="E231" s="82">
        <f>VLOOKUP($C231,'2023'!$C$295:$U$572,19,FALSE)</f>
        <v>70124.97</v>
      </c>
      <c r="F231" s="83">
        <f>VLOOKUP($C231,'2023'!$C$8:$U$285,19,FALSE)</f>
        <v>400.75</v>
      </c>
      <c r="G231" s="84">
        <f t="shared" si="30"/>
        <v>5.7147974537457916E-3</v>
      </c>
      <c r="H231" s="85">
        <f t="shared" si="31"/>
        <v>6.4902989667346867E-8</v>
      </c>
      <c r="I231" s="86">
        <f t="shared" si="32"/>
        <v>-69724.22</v>
      </c>
      <c r="J231" s="87">
        <f t="shared" si="33"/>
        <v>-0.99428520254625419</v>
      </c>
      <c r="K231" s="82">
        <f>VLOOKUP($C231,'2023'!$C$295:$U$572,VLOOKUP($L$4,Master!$D$9:$G$20,4,FALSE),FALSE)</f>
        <v>23374.99</v>
      </c>
      <c r="L231" s="83">
        <f>VLOOKUP($C231,'2023'!$C$8:$U$285,VLOOKUP($L$4,Master!$D$9:$G$20,4,FALSE),FALSE)</f>
        <v>400.75</v>
      </c>
      <c r="M231" s="156">
        <f t="shared" si="34"/>
        <v>1.7144392361237371E-2</v>
      </c>
      <c r="N231" s="156">
        <f t="shared" si="35"/>
        <v>6.4902989667346867E-8</v>
      </c>
      <c r="O231" s="83">
        <f t="shared" si="36"/>
        <v>-22974.240000000002</v>
      </c>
      <c r="P231" s="87">
        <f t="shared" si="37"/>
        <v>-0.98285560763876267</v>
      </c>
      <c r="Q231" s="78"/>
    </row>
    <row r="232" spans="2:17" s="79" customFormat="1" ht="12.75" x14ac:dyDescent="0.2">
      <c r="B232" s="72"/>
      <c r="C232" s="80" t="s">
        <v>270</v>
      </c>
      <c r="D232" s="81" t="s">
        <v>532</v>
      </c>
      <c r="E232" s="82">
        <f>VLOOKUP($C232,'2023'!$C$295:$U$572,19,FALSE)</f>
        <v>8604457.1700000018</v>
      </c>
      <c r="F232" s="83">
        <f>VLOOKUP($C232,'2023'!$C$8:$U$285,19,FALSE)</f>
        <v>8565705.4000000022</v>
      </c>
      <c r="G232" s="84">
        <f t="shared" si="30"/>
        <v>0.99549631438283981</v>
      </c>
      <c r="H232" s="85">
        <f t="shared" si="31"/>
        <v>1.3872486314902993E-3</v>
      </c>
      <c r="I232" s="86">
        <f t="shared" si="32"/>
        <v>-38751.769999999553</v>
      </c>
      <c r="J232" s="87">
        <f t="shared" si="33"/>
        <v>-4.5036856171601523E-3</v>
      </c>
      <c r="K232" s="82">
        <f>VLOOKUP($C232,'2023'!$C$295:$U$572,VLOOKUP($L$4,Master!$D$9:$G$20,4,FALSE),FALSE)</f>
        <v>2833865.95</v>
      </c>
      <c r="L232" s="83">
        <f>VLOOKUP($C232,'2023'!$C$8:$U$285,VLOOKUP($L$4,Master!$D$9:$G$20,4,FALSE),FALSE)</f>
        <v>2864181.1900000004</v>
      </c>
      <c r="M232" s="156">
        <f t="shared" si="34"/>
        <v>1.0106974855320874</v>
      </c>
      <c r="N232" s="156">
        <f t="shared" si="35"/>
        <v>4.6386505846532578E-4</v>
      </c>
      <c r="O232" s="83">
        <f t="shared" si="36"/>
        <v>30315.240000000224</v>
      </c>
      <c r="P232" s="87">
        <f t="shared" si="37"/>
        <v>1.0697485532087438E-2</v>
      </c>
      <c r="Q232" s="78"/>
    </row>
    <row r="233" spans="2:17" s="79" customFormat="1" ht="12.75" x14ac:dyDescent="0.2">
      <c r="B233" s="72"/>
      <c r="C233" s="80" t="s">
        <v>271</v>
      </c>
      <c r="D233" s="81" t="s">
        <v>533</v>
      </c>
      <c r="E233" s="82">
        <f>VLOOKUP($C233,'2023'!$C$295:$U$572,19,FALSE)</f>
        <v>27627211.870000008</v>
      </c>
      <c r="F233" s="83">
        <f>VLOOKUP($C233,'2023'!$C$8:$U$285,19,FALSE)</f>
        <v>27164046.070000004</v>
      </c>
      <c r="G233" s="84">
        <f t="shared" si="30"/>
        <v>0.98323515951665941</v>
      </c>
      <c r="H233" s="85">
        <f t="shared" si="31"/>
        <v>4.3993207770543843E-3</v>
      </c>
      <c r="I233" s="86">
        <f t="shared" si="32"/>
        <v>-463165.80000000447</v>
      </c>
      <c r="J233" s="87">
        <f t="shared" si="33"/>
        <v>-1.6764840483340614E-2</v>
      </c>
      <c r="K233" s="82">
        <f>VLOOKUP($C233,'2023'!$C$295:$U$572,VLOOKUP($L$4,Master!$D$9:$G$20,4,FALSE),FALSE)</f>
        <v>9203696.950000003</v>
      </c>
      <c r="L233" s="83">
        <f>VLOOKUP($C233,'2023'!$C$8:$U$285,VLOOKUP($L$4,Master!$D$9:$G$20,4,FALSE),FALSE)</f>
        <v>9344972.9800000004</v>
      </c>
      <c r="M233" s="156">
        <f t="shared" si="34"/>
        <v>1.0153499219680411</v>
      </c>
      <c r="N233" s="156">
        <f t="shared" si="35"/>
        <v>1.5134539856832831E-3</v>
      </c>
      <c r="O233" s="83">
        <f t="shared" si="36"/>
        <v>141276.02999999747</v>
      </c>
      <c r="P233" s="87">
        <f t="shared" si="37"/>
        <v>1.5349921968041051E-2</v>
      </c>
      <c r="Q233" s="78"/>
    </row>
    <row r="234" spans="2:17" s="79" customFormat="1" ht="12.75" x14ac:dyDescent="0.2">
      <c r="B234" s="72"/>
      <c r="C234" s="80" t="s">
        <v>272</v>
      </c>
      <c r="D234" s="81" t="s">
        <v>534</v>
      </c>
      <c r="E234" s="82">
        <f>VLOOKUP($C234,'2023'!$C$295:$U$572,19,FALSE)</f>
        <v>10795452.439999999</v>
      </c>
      <c r="F234" s="83">
        <f>VLOOKUP($C234,'2023'!$C$8:$U$285,19,FALSE)</f>
        <v>10455306.920000002</v>
      </c>
      <c r="G234" s="84">
        <f t="shared" si="30"/>
        <v>0.96849177726542812</v>
      </c>
      <c r="H234" s="85">
        <f t="shared" si="31"/>
        <v>1.6932767984970689E-3</v>
      </c>
      <c r="I234" s="86">
        <f t="shared" si="32"/>
        <v>-340145.51999999769</v>
      </c>
      <c r="J234" s="87">
        <f t="shared" si="33"/>
        <v>-3.1508222734571899E-2</v>
      </c>
      <c r="K234" s="82">
        <f>VLOOKUP($C234,'2023'!$C$295:$U$572,VLOOKUP($L$4,Master!$D$9:$G$20,4,FALSE),FALSE)</f>
        <v>3588542.06</v>
      </c>
      <c r="L234" s="83">
        <f>VLOOKUP($C234,'2023'!$C$8:$U$285,VLOOKUP($L$4,Master!$D$9:$G$20,4,FALSE),FALSE)</f>
        <v>3625761.5400000014</v>
      </c>
      <c r="M234" s="156">
        <f t="shared" si="34"/>
        <v>1.0103717552637523</v>
      </c>
      <c r="N234" s="156">
        <f t="shared" si="35"/>
        <v>5.8720589835778859E-4</v>
      </c>
      <c r="O234" s="83">
        <f t="shared" si="36"/>
        <v>37219.480000001378</v>
      </c>
      <c r="P234" s="87">
        <f t="shared" si="37"/>
        <v>1.0371755263752259E-2</v>
      </c>
      <c r="Q234" s="78"/>
    </row>
    <row r="235" spans="2:17" s="79" customFormat="1" ht="12.75" x14ac:dyDescent="0.2">
      <c r="B235" s="72"/>
      <c r="C235" s="80" t="s">
        <v>273</v>
      </c>
      <c r="D235" s="81" t="s">
        <v>535</v>
      </c>
      <c r="E235" s="82">
        <f>VLOOKUP($C235,'2023'!$C$295:$U$572,19,FALSE)</f>
        <v>3161821.25</v>
      </c>
      <c r="F235" s="83">
        <f>VLOOKUP($C235,'2023'!$C$8:$U$285,19,FALSE)</f>
        <v>1847271.3900000001</v>
      </c>
      <c r="G235" s="84">
        <f t="shared" si="30"/>
        <v>0.58424282840151076</v>
      </c>
      <c r="H235" s="85">
        <f t="shared" si="31"/>
        <v>2.991726411427461E-4</v>
      </c>
      <c r="I235" s="86">
        <f t="shared" si="32"/>
        <v>-1314549.8599999999</v>
      </c>
      <c r="J235" s="87">
        <f t="shared" si="33"/>
        <v>-0.41575717159848929</v>
      </c>
      <c r="K235" s="82">
        <f>VLOOKUP($C235,'2023'!$C$295:$U$572,VLOOKUP($L$4,Master!$D$9:$G$20,4,FALSE),FALSE)</f>
        <v>1248723.75</v>
      </c>
      <c r="L235" s="83">
        <f>VLOOKUP($C235,'2023'!$C$8:$U$285,VLOOKUP($L$4,Master!$D$9:$G$20,4,FALSE),FALSE)</f>
        <v>1263275.03</v>
      </c>
      <c r="M235" s="156">
        <f t="shared" si="34"/>
        <v>1.0116529216329873</v>
      </c>
      <c r="N235" s="156">
        <f t="shared" si="35"/>
        <v>2.045922051630875E-4</v>
      </c>
      <c r="O235" s="83">
        <f t="shared" si="36"/>
        <v>14551.280000000028</v>
      </c>
      <c r="P235" s="87">
        <f t="shared" si="37"/>
        <v>1.1652921632987302E-2</v>
      </c>
      <c r="Q235" s="78"/>
    </row>
    <row r="236" spans="2:17" s="79" customFormat="1" ht="12.75" x14ac:dyDescent="0.2">
      <c r="B236" s="72"/>
      <c r="C236" s="80" t="s">
        <v>274</v>
      </c>
      <c r="D236" s="81" t="s">
        <v>536</v>
      </c>
      <c r="E236" s="82">
        <f>VLOOKUP($C236,'2023'!$C$295:$U$572,19,FALSE)</f>
        <v>9095938.4699999988</v>
      </c>
      <c r="F236" s="83">
        <f>VLOOKUP($C236,'2023'!$C$8:$U$285,19,FALSE)</f>
        <v>6268581.9600000009</v>
      </c>
      <c r="G236" s="84">
        <f t="shared" si="30"/>
        <v>0.68916274892083806</v>
      </c>
      <c r="H236" s="85">
        <f t="shared" si="31"/>
        <v>1.0152207365659316E-3</v>
      </c>
      <c r="I236" s="86">
        <f t="shared" si="32"/>
        <v>-2827356.5099999979</v>
      </c>
      <c r="J236" s="87">
        <f t="shared" si="33"/>
        <v>-0.31083725107916194</v>
      </c>
      <c r="K236" s="82">
        <f>VLOOKUP($C236,'2023'!$C$295:$U$572,VLOOKUP($L$4,Master!$D$9:$G$20,4,FALSE),FALSE)</f>
        <v>3031979.4899999998</v>
      </c>
      <c r="L236" s="83">
        <f>VLOOKUP($C236,'2023'!$C$8:$U$285,VLOOKUP($L$4,Master!$D$9:$G$20,4,FALSE),FALSE)</f>
        <v>3149800.52</v>
      </c>
      <c r="M236" s="156">
        <f t="shared" si="34"/>
        <v>1.0388594416250487</v>
      </c>
      <c r="N236" s="156">
        <f t="shared" si="35"/>
        <v>5.1012219738930456E-4</v>
      </c>
      <c r="O236" s="83">
        <f t="shared" si="36"/>
        <v>117821.03000000026</v>
      </c>
      <c r="P236" s="87">
        <f t="shared" si="37"/>
        <v>3.8859441625048813E-2</v>
      </c>
      <c r="Q236" s="78"/>
    </row>
    <row r="237" spans="2:17" s="79" customFormat="1" ht="12.75" x14ac:dyDescent="0.2">
      <c r="B237" s="72"/>
      <c r="C237" s="80" t="s">
        <v>275</v>
      </c>
      <c r="D237" s="81" t="s">
        <v>537</v>
      </c>
      <c r="E237" s="82">
        <f>VLOOKUP($C237,'2023'!$C$295:$U$572,19,FALSE)</f>
        <v>1566213.33</v>
      </c>
      <c r="F237" s="83">
        <f>VLOOKUP($C237,'2023'!$C$8:$U$285,19,FALSE)</f>
        <v>736048.19000000006</v>
      </c>
      <c r="G237" s="84">
        <f t="shared" si="30"/>
        <v>0.46995398130087429</v>
      </c>
      <c r="H237" s="85">
        <f t="shared" si="31"/>
        <v>1.1920580928319244E-4</v>
      </c>
      <c r="I237" s="86">
        <f t="shared" si="32"/>
        <v>-830165.14</v>
      </c>
      <c r="J237" s="87">
        <f t="shared" si="33"/>
        <v>-0.53004601869912571</v>
      </c>
      <c r="K237" s="82">
        <f>VLOOKUP($C237,'2023'!$C$295:$U$572,VLOOKUP($L$4,Master!$D$9:$G$20,4,FALSE),FALSE)</f>
        <v>527093.33000000007</v>
      </c>
      <c r="L237" s="83">
        <f>VLOOKUP($C237,'2023'!$C$8:$U$285,VLOOKUP($L$4,Master!$D$9:$G$20,4,FALSE),FALSE)</f>
        <v>274350.02</v>
      </c>
      <c r="M237" s="156">
        <f t="shared" si="34"/>
        <v>0.52049609506536532</v>
      </c>
      <c r="N237" s="156">
        <f t="shared" si="35"/>
        <v>4.4432031224694723E-5</v>
      </c>
      <c r="O237" s="83">
        <f t="shared" si="36"/>
        <v>-252743.31000000006</v>
      </c>
      <c r="P237" s="87">
        <f t="shared" si="37"/>
        <v>-0.47950390493463468</v>
      </c>
      <c r="Q237" s="78"/>
    </row>
    <row r="238" spans="2:17" s="79" customFormat="1" ht="12.75" x14ac:dyDescent="0.2">
      <c r="B238" s="72"/>
      <c r="C238" s="80" t="s">
        <v>276</v>
      </c>
      <c r="D238" s="81" t="s">
        <v>538</v>
      </c>
      <c r="E238" s="82">
        <f>VLOOKUP($C238,'2023'!$C$295:$U$572,19,FALSE)</f>
        <v>2606621.33</v>
      </c>
      <c r="F238" s="83">
        <f>VLOOKUP($C238,'2023'!$C$8:$U$285,19,FALSE)</f>
        <v>1930231.68</v>
      </c>
      <c r="G238" s="84">
        <f t="shared" si="30"/>
        <v>0.74051096635505542</v>
      </c>
      <c r="H238" s="85">
        <f t="shared" si="31"/>
        <v>3.1260837625109319E-4</v>
      </c>
      <c r="I238" s="86">
        <f t="shared" si="32"/>
        <v>-676389.65000000014</v>
      </c>
      <c r="J238" s="87">
        <f t="shared" si="33"/>
        <v>-0.25948903364494458</v>
      </c>
      <c r="K238" s="82">
        <f>VLOOKUP($C238,'2023'!$C$295:$U$572,VLOOKUP($L$4,Master!$D$9:$G$20,4,FALSE),FALSE)</f>
        <v>852207.1100000001</v>
      </c>
      <c r="L238" s="83">
        <f>VLOOKUP($C238,'2023'!$C$8:$U$285,VLOOKUP($L$4,Master!$D$9:$G$20,4,FALSE),FALSE)</f>
        <v>221093.30000000005</v>
      </c>
      <c r="M238" s="156">
        <f t="shared" si="34"/>
        <v>0.25943611289513885</v>
      </c>
      <c r="N238" s="156">
        <f t="shared" si="35"/>
        <v>3.580690247141516E-5</v>
      </c>
      <c r="O238" s="83">
        <f t="shared" si="36"/>
        <v>-631113.81000000006</v>
      </c>
      <c r="P238" s="87">
        <f t="shared" si="37"/>
        <v>-0.7405638871048611</v>
      </c>
      <c r="Q238" s="78"/>
    </row>
    <row r="239" spans="2:17" s="79" customFormat="1" ht="12.75" x14ac:dyDescent="0.2">
      <c r="B239" s="72"/>
      <c r="C239" s="80" t="s">
        <v>277</v>
      </c>
      <c r="D239" s="81" t="s">
        <v>539</v>
      </c>
      <c r="E239" s="82">
        <f>VLOOKUP($C239,'2023'!$C$295:$U$572,19,FALSE)</f>
        <v>545492.49</v>
      </c>
      <c r="F239" s="83">
        <f>VLOOKUP($C239,'2023'!$C$8:$U$285,19,FALSE)</f>
        <v>546348.16</v>
      </c>
      <c r="G239" s="84">
        <f t="shared" si="30"/>
        <v>1.0015686192123379</v>
      </c>
      <c r="H239" s="85">
        <f t="shared" si="31"/>
        <v>8.8483166520908241E-5</v>
      </c>
      <c r="I239" s="86">
        <f t="shared" si="32"/>
        <v>855.67000000004191</v>
      </c>
      <c r="J239" s="87">
        <f t="shared" si="33"/>
        <v>1.5686192123379038E-3</v>
      </c>
      <c r="K239" s="82">
        <f>VLOOKUP($C239,'2023'!$C$295:$U$572,VLOOKUP($L$4,Master!$D$9:$G$20,4,FALSE),FALSE)</f>
        <v>181830.83</v>
      </c>
      <c r="L239" s="83">
        <f>VLOOKUP($C239,'2023'!$C$8:$U$285,VLOOKUP($L$4,Master!$D$9:$G$20,4,FALSE),FALSE)</f>
        <v>253740.51</v>
      </c>
      <c r="M239" s="156">
        <f t="shared" si="34"/>
        <v>1.395475728730931</v>
      </c>
      <c r="N239" s="156">
        <f t="shared" si="35"/>
        <v>4.1094242542027013E-5</v>
      </c>
      <c r="O239" s="83">
        <f t="shared" si="36"/>
        <v>71909.680000000022</v>
      </c>
      <c r="P239" s="87">
        <f t="shared" si="37"/>
        <v>0.39547572873093101</v>
      </c>
      <c r="Q239" s="78"/>
    </row>
    <row r="240" spans="2:17" s="79" customFormat="1" ht="12.75" x14ac:dyDescent="0.2">
      <c r="B240" s="72"/>
      <c r="C240" s="80" t="s">
        <v>278</v>
      </c>
      <c r="D240" s="81" t="s">
        <v>540</v>
      </c>
      <c r="E240" s="82">
        <f>VLOOKUP($C240,'2023'!$C$295:$U$572,19,FALSE)</f>
        <v>1179000.48</v>
      </c>
      <c r="F240" s="83">
        <f>VLOOKUP($C240,'2023'!$C$8:$U$285,19,FALSE)</f>
        <v>222921.2</v>
      </c>
      <c r="G240" s="84">
        <f t="shared" si="30"/>
        <v>0.18907642853546591</v>
      </c>
      <c r="H240" s="85">
        <f t="shared" si="31"/>
        <v>3.6102937842127424E-5</v>
      </c>
      <c r="I240" s="86">
        <f t="shared" si="32"/>
        <v>-956079.28</v>
      </c>
      <c r="J240" s="87">
        <f t="shared" si="33"/>
        <v>-0.81092357146453409</v>
      </c>
      <c r="K240" s="82">
        <f>VLOOKUP($C240,'2023'!$C$295:$U$572,VLOOKUP($L$4,Master!$D$9:$G$20,4,FALSE),FALSE)</f>
        <v>393000.16</v>
      </c>
      <c r="L240" s="83">
        <f>VLOOKUP($C240,'2023'!$C$8:$U$285,VLOOKUP($L$4,Master!$D$9:$G$20,4,FALSE),FALSE)</f>
        <v>113629.2</v>
      </c>
      <c r="M240" s="156">
        <f t="shared" si="34"/>
        <v>0.28913270671441965</v>
      </c>
      <c r="N240" s="156">
        <f t="shared" si="35"/>
        <v>1.8402681955106403E-5</v>
      </c>
      <c r="O240" s="83">
        <f t="shared" si="36"/>
        <v>-279370.95999999996</v>
      </c>
      <c r="P240" s="87">
        <f t="shared" si="37"/>
        <v>-0.71086729328558029</v>
      </c>
      <c r="Q240" s="78"/>
    </row>
    <row r="241" spans="2:17" s="79" customFormat="1" ht="12.75" x14ac:dyDescent="0.2">
      <c r="B241" s="72"/>
      <c r="C241" s="80" t="s">
        <v>279</v>
      </c>
      <c r="D241" s="81" t="s">
        <v>541</v>
      </c>
      <c r="E241" s="82">
        <f>VLOOKUP($C241,'2023'!$C$295:$U$572,19,FALSE)</f>
        <v>0</v>
      </c>
      <c r="F241" s="83">
        <f>VLOOKUP($C241,'2023'!$C$8:$U$285,19,FALSE)</f>
        <v>0</v>
      </c>
      <c r="G241" s="84">
        <f t="shared" si="30"/>
        <v>0</v>
      </c>
      <c r="H241" s="85">
        <f t="shared" si="31"/>
        <v>0</v>
      </c>
      <c r="I241" s="86">
        <f t="shared" si="32"/>
        <v>0</v>
      </c>
      <c r="J241" s="87">
        <f t="shared" si="33"/>
        <v>0</v>
      </c>
      <c r="K241" s="82">
        <f>VLOOKUP($C241,'2023'!$C$295:$U$572,VLOOKUP($L$4,Master!$D$9:$G$20,4,FALSE),FALSE)</f>
        <v>0</v>
      </c>
      <c r="L241" s="83">
        <f>VLOOKUP($C241,'2023'!$C$8:$U$285,VLOOKUP($L$4,Master!$D$9:$G$20,4,FALSE),FALSE)</f>
        <v>0</v>
      </c>
      <c r="M241" s="156">
        <f t="shared" si="34"/>
        <v>0</v>
      </c>
      <c r="N241" s="156">
        <f t="shared" si="35"/>
        <v>0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280</v>
      </c>
      <c r="D242" s="81" t="s">
        <v>542</v>
      </c>
      <c r="E242" s="82">
        <f>VLOOKUP($C242,'2023'!$C$295:$U$572,19,FALSE)</f>
        <v>177005.48</v>
      </c>
      <c r="F242" s="83">
        <f>VLOOKUP($C242,'2023'!$C$8:$U$285,19,FALSE)</f>
        <v>131156.22</v>
      </c>
      <c r="G242" s="84">
        <f t="shared" si="30"/>
        <v>0.74097265237211862</v>
      </c>
      <c r="H242" s="85">
        <f t="shared" si="31"/>
        <v>2.1241249635603925E-5</v>
      </c>
      <c r="I242" s="86">
        <f t="shared" si="32"/>
        <v>-45849.260000000009</v>
      </c>
      <c r="J242" s="87">
        <f t="shared" si="33"/>
        <v>-0.25902734762788138</v>
      </c>
      <c r="K242" s="82">
        <f>VLOOKUP($C242,'2023'!$C$295:$U$572,VLOOKUP($L$4,Master!$D$9:$G$20,4,FALSE),FALSE)</f>
        <v>58724.060000000005</v>
      </c>
      <c r="L242" s="83">
        <f>VLOOKUP($C242,'2023'!$C$8:$U$285,VLOOKUP($L$4,Master!$D$9:$G$20,4,FALSE),FALSE)</f>
        <v>57029.65</v>
      </c>
      <c r="M242" s="156">
        <f t="shared" si="34"/>
        <v>0.97114623886699925</v>
      </c>
      <c r="N242" s="156">
        <f t="shared" si="35"/>
        <v>9.2361691445599723E-6</v>
      </c>
      <c r="O242" s="83">
        <f t="shared" si="36"/>
        <v>-1694.4100000000035</v>
      </c>
      <c r="P242" s="87">
        <f t="shared" si="37"/>
        <v>-2.8853761133000737E-2</v>
      </c>
      <c r="Q242" s="78"/>
    </row>
    <row r="243" spans="2:17" s="79" customFormat="1" ht="12.75" x14ac:dyDescent="0.2">
      <c r="B243" s="72"/>
      <c r="C243" s="80" t="s">
        <v>281</v>
      </c>
      <c r="D243" s="81" t="s">
        <v>529</v>
      </c>
      <c r="E243" s="82">
        <f>VLOOKUP($C243,'2023'!$C$295:$U$572,19,FALSE)</f>
        <v>902787.48</v>
      </c>
      <c r="F243" s="83">
        <f>VLOOKUP($C243,'2023'!$C$8:$U$285,19,FALSE)</f>
        <v>0</v>
      </c>
      <c r="G243" s="84">
        <f t="shared" si="30"/>
        <v>0</v>
      </c>
      <c r="H243" s="85">
        <f t="shared" si="31"/>
        <v>0</v>
      </c>
      <c r="I243" s="86">
        <f t="shared" si="32"/>
        <v>-902787.48</v>
      </c>
      <c r="J243" s="87">
        <f t="shared" si="33"/>
        <v>-1</v>
      </c>
      <c r="K243" s="82">
        <f>VLOOKUP($C243,'2023'!$C$295:$U$572,VLOOKUP($L$4,Master!$D$9:$G$20,4,FALSE),FALSE)</f>
        <v>300929.15999999997</v>
      </c>
      <c r="L243" s="83">
        <f>VLOOKUP($C243,'2023'!$C$8:$U$285,VLOOKUP($L$4,Master!$D$9:$G$20,4,FALSE),FALSE)</f>
        <v>0</v>
      </c>
      <c r="M243" s="156">
        <f t="shared" si="34"/>
        <v>0</v>
      </c>
      <c r="N243" s="156">
        <f t="shared" si="35"/>
        <v>0</v>
      </c>
      <c r="O243" s="83">
        <f t="shared" si="36"/>
        <v>-300929.15999999997</v>
      </c>
      <c r="P243" s="87">
        <f t="shared" si="37"/>
        <v>-1</v>
      </c>
      <c r="Q243" s="78"/>
    </row>
    <row r="244" spans="2:17" s="79" customFormat="1" ht="12.75" x14ac:dyDescent="0.2">
      <c r="B244" s="72"/>
      <c r="C244" s="80" t="s">
        <v>282</v>
      </c>
      <c r="D244" s="81" t="s">
        <v>543</v>
      </c>
      <c r="E244" s="82">
        <f>VLOOKUP($C244,'2023'!$C$295:$U$572,19,FALSE)</f>
        <v>108124.83</v>
      </c>
      <c r="F244" s="83">
        <f>VLOOKUP($C244,'2023'!$C$8:$U$285,19,FALSE)</f>
        <v>28165.090000000004</v>
      </c>
      <c r="G244" s="84">
        <f t="shared" si="30"/>
        <v>0.26048679105437672</v>
      </c>
      <c r="H244" s="85">
        <f t="shared" si="31"/>
        <v>4.5614436562692328E-6</v>
      </c>
      <c r="I244" s="86">
        <f t="shared" si="32"/>
        <v>-79959.739999999991</v>
      </c>
      <c r="J244" s="87">
        <f t="shared" si="33"/>
        <v>-0.73951320894562322</v>
      </c>
      <c r="K244" s="82">
        <f>VLOOKUP($C244,'2023'!$C$295:$U$572,VLOOKUP($L$4,Master!$D$9:$G$20,4,FALSE),FALSE)</f>
        <v>36041.61</v>
      </c>
      <c r="L244" s="83">
        <f>VLOOKUP($C244,'2023'!$C$8:$U$285,VLOOKUP($L$4,Master!$D$9:$G$20,4,FALSE),FALSE)</f>
        <v>9461.01</v>
      </c>
      <c r="M244" s="156">
        <f t="shared" si="34"/>
        <v>0.26250242428126824</v>
      </c>
      <c r="N244" s="156">
        <f t="shared" si="35"/>
        <v>1.5322466232630454E-6</v>
      </c>
      <c r="O244" s="83">
        <f t="shared" si="36"/>
        <v>-26580.6</v>
      </c>
      <c r="P244" s="87">
        <f t="shared" si="37"/>
        <v>-0.73749757571873176</v>
      </c>
      <c r="Q244" s="78"/>
    </row>
    <row r="245" spans="2:17" s="79" customFormat="1" ht="12.75" x14ac:dyDescent="0.2">
      <c r="B245" s="72"/>
      <c r="C245" s="80" t="s">
        <v>283</v>
      </c>
      <c r="D245" s="81" t="s">
        <v>544</v>
      </c>
      <c r="E245" s="82">
        <f>VLOOKUP($C245,'2023'!$C$295:$U$572,19,FALSE)</f>
        <v>759589.1</v>
      </c>
      <c r="F245" s="83">
        <f>VLOOKUP($C245,'2023'!$C$8:$U$285,19,FALSE)</f>
        <v>94061.180000000008</v>
      </c>
      <c r="G245" s="84">
        <f t="shared" si="30"/>
        <v>0.1238316610915033</v>
      </c>
      <c r="H245" s="85">
        <f t="shared" si="31"/>
        <v>1.5233566546820848E-5</v>
      </c>
      <c r="I245" s="86">
        <f t="shared" si="32"/>
        <v>-665527.91999999993</v>
      </c>
      <c r="J245" s="87">
        <f t="shared" si="33"/>
        <v>-0.87616833890849666</v>
      </c>
      <c r="K245" s="82">
        <f>VLOOKUP($C245,'2023'!$C$295:$U$572,VLOOKUP($L$4,Master!$D$9:$G$20,4,FALSE),FALSE)</f>
        <v>427523.04</v>
      </c>
      <c r="L245" s="83">
        <f>VLOOKUP($C245,'2023'!$C$8:$U$285,VLOOKUP($L$4,Master!$D$9:$G$20,4,FALSE),FALSE)</f>
        <v>26771.8</v>
      </c>
      <c r="M245" s="156">
        <f t="shared" si="34"/>
        <v>6.2620718640099493E-2</v>
      </c>
      <c r="N245" s="156">
        <f t="shared" si="35"/>
        <v>4.335795031257085E-6</v>
      </c>
      <c r="O245" s="83">
        <f t="shared" si="36"/>
        <v>-400751.24</v>
      </c>
      <c r="P245" s="87">
        <f t="shared" si="37"/>
        <v>-0.93737928135990056</v>
      </c>
      <c r="Q245" s="78"/>
    </row>
    <row r="246" spans="2:17" s="79" customFormat="1" ht="25.5" x14ac:dyDescent="0.2">
      <c r="B246" s="72"/>
      <c r="C246" s="80" t="s">
        <v>284</v>
      </c>
      <c r="D246" s="81" t="s">
        <v>545</v>
      </c>
      <c r="E246" s="82">
        <f>VLOOKUP($C246,'2023'!$C$295:$U$572,19,FALSE)</f>
        <v>92010.660000000033</v>
      </c>
      <c r="F246" s="83">
        <f>VLOOKUP($C246,'2023'!$C$8:$U$285,19,FALSE)</f>
        <v>55134.55000000001</v>
      </c>
      <c r="G246" s="84">
        <f t="shared" si="30"/>
        <v>0.5992191556934815</v>
      </c>
      <c r="H246" s="85">
        <f t="shared" si="31"/>
        <v>8.9292504777637442E-6</v>
      </c>
      <c r="I246" s="86">
        <f t="shared" si="32"/>
        <v>-36876.110000000022</v>
      </c>
      <c r="J246" s="87">
        <f t="shared" si="33"/>
        <v>-0.4007808443065185</v>
      </c>
      <c r="K246" s="82">
        <f>VLOOKUP($C246,'2023'!$C$295:$U$572,VLOOKUP($L$4,Master!$D$9:$G$20,4,FALSE),FALSE)</f>
        <v>29704.69000000001</v>
      </c>
      <c r="L246" s="83">
        <f>VLOOKUP($C246,'2023'!$C$8:$U$285,VLOOKUP($L$4,Master!$D$9:$G$20,4,FALSE),FALSE)</f>
        <v>28852.710000000006</v>
      </c>
      <c r="M246" s="156">
        <f t="shared" si="34"/>
        <v>0.97131833390619449</v>
      </c>
      <c r="N246" s="156">
        <f t="shared" si="35"/>
        <v>4.6728063356330785E-6</v>
      </c>
      <c r="O246" s="83">
        <f t="shared" si="36"/>
        <v>-851.9800000000032</v>
      </c>
      <c r="P246" s="87">
        <f t="shared" si="37"/>
        <v>-2.8681666093805489E-2</v>
      </c>
      <c r="Q246" s="78"/>
    </row>
    <row r="247" spans="2:17" s="79" customFormat="1" ht="12.75" x14ac:dyDescent="0.2">
      <c r="B247" s="72"/>
      <c r="C247" s="80" t="s">
        <v>285</v>
      </c>
      <c r="D247" s="81" t="s">
        <v>546</v>
      </c>
      <c r="E247" s="82">
        <f>VLOOKUP($C247,'2023'!$C$295:$U$572,19,FALSE)</f>
        <v>472524.99</v>
      </c>
      <c r="F247" s="83">
        <f>VLOOKUP($C247,'2023'!$C$8:$U$285,19,FALSE)</f>
        <v>115316.63</v>
      </c>
      <c r="G247" s="84">
        <f t="shared" si="30"/>
        <v>0.24404345260131111</v>
      </c>
      <c r="H247" s="85">
        <f t="shared" si="31"/>
        <v>1.8675967674019371E-5</v>
      </c>
      <c r="I247" s="86">
        <f t="shared" si="32"/>
        <v>-357208.36</v>
      </c>
      <c r="J247" s="87">
        <f t="shared" si="33"/>
        <v>-0.75595654739868889</v>
      </c>
      <c r="K247" s="82">
        <f>VLOOKUP($C247,'2023'!$C$295:$U$572,VLOOKUP($L$4,Master!$D$9:$G$20,4,FALSE),FALSE)</f>
        <v>157508.32999999999</v>
      </c>
      <c r="L247" s="83">
        <f>VLOOKUP($C247,'2023'!$C$8:$U$285,VLOOKUP($L$4,Master!$D$9:$G$20,4,FALSE),FALSE)</f>
        <v>115316.63</v>
      </c>
      <c r="M247" s="156">
        <f t="shared" si="34"/>
        <v>0.73213035780393343</v>
      </c>
      <c r="N247" s="156">
        <f t="shared" si="35"/>
        <v>1.8675967674019371E-5</v>
      </c>
      <c r="O247" s="83">
        <f t="shared" si="36"/>
        <v>-42191.699999999983</v>
      </c>
      <c r="P247" s="87">
        <f t="shared" si="37"/>
        <v>-0.26786964219606663</v>
      </c>
      <c r="Q247" s="78"/>
    </row>
    <row r="248" spans="2:17" s="79" customFormat="1" ht="12.75" x14ac:dyDescent="0.2">
      <c r="B248" s="72"/>
      <c r="C248" s="80" t="s">
        <v>286</v>
      </c>
      <c r="D248" s="81" t="s">
        <v>547</v>
      </c>
      <c r="E248" s="82">
        <f>VLOOKUP($C248,'2023'!$C$295:$U$572,19,FALSE)</f>
        <v>2744110.7399999998</v>
      </c>
      <c r="F248" s="83">
        <f>VLOOKUP($C248,'2023'!$C$8:$U$285,19,FALSE)</f>
        <v>2158580.6800000002</v>
      </c>
      <c r="G248" s="84">
        <f t="shared" si="30"/>
        <v>0.78662302090621905</v>
      </c>
      <c r="H248" s="85">
        <f t="shared" si="31"/>
        <v>3.4959036698733526E-4</v>
      </c>
      <c r="I248" s="86">
        <f t="shared" si="32"/>
        <v>-585530.05999999959</v>
      </c>
      <c r="J248" s="87">
        <f t="shared" si="33"/>
        <v>-0.21337697909378089</v>
      </c>
      <c r="K248" s="82">
        <f>VLOOKUP($C248,'2023'!$C$295:$U$572,VLOOKUP($L$4,Master!$D$9:$G$20,4,FALSE),FALSE)</f>
        <v>915701.58</v>
      </c>
      <c r="L248" s="83">
        <f>VLOOKUP($C248,'2023'!$C$8:$U$285,VLOOKUP($L$4,Master!$D$9:$G$20,4,FALSE),FALSE)</f>
        <v>1791447.98</v>
      </c>
      <c r="M248" s="156">
        <f t="shared" si="34"/>
        <v>1.9563665927058902</v>
      </c>
      <c r="N248" s="156">
        <f t="shared" si="35"/>
        <v>2.9013182716289314E-4</v>
      </c>
      <c r="O248" s="83">
        <f t="shared" si="36"/>
        <v>875746.4</v>
      </c>
      <c r="P248" s="87">
        <f t="shared" si="37"/>
        <v>0.95636659270589008</v>
      </c>
      <c r="Q248" s="78"/>
    </row>
    <row r="249" spans="2:17" s="79" customFormat="1" ht="12.75" x14ac:dyDescent="0.2">
      <c r="B249" s="72"/>
      <c r="C249" s="80" t="s">
        <v>287</v>
      </c>
      <c r="D249" s="81" t="s">
        <v>542</v>
      </c>
      <c r="E249" s="82">
        <f>VLOOKUP($C249,'2023'!$C$295:$U$572,19,FALSE)</f>
        <v>10250.219999999999</v>
      </c>
      <c r="F249" s="83">
        <f>VLOOKUP($C249,'2023'!$C$8:$U$285,19,FALSE)</f>
        <v>0</v>
      </c>
      <c r="G249" s="84">
        <f t="shared" si="30"/>
        <v>0</v>
      </c>
      <c r="H249" s="85">
        <f t="shared" si="31"/>
        <v>0</v>
      </c>
      <c r="I249" s="86">
        <f t="shared" si="32"/>
        <v>-10250.219999999999</v>
      </c>
      <c r="J249" s="87">
        <f t="shared" si="33"/>
        <v>-1</v>
      </c>
      <c r="K249" s="82">
        <f>VLOOKUP($C249,'2023'!$C$295:$U$572,VLOOKUP($L$4,Master!$D$9:$G$20,4,FALSE),FALSE)</f>
        <v>3416.74</v>
      </c>
      <c r="L249" s="83">
        <f>VLOOKUP($C249,'2023'!$C$8:$U$285,VLOOKUP($L$4,Master!$D$9:$G$20,4,FALSE),FALSE)</f>
        <v>0</v>
      </c>
      <c r="M249" s="156">
        <f t="shared" si="34"/>
        <v>0</v>
      </c>
      <c r="N249" s="156">
        <f t="shared" si="35"/>
        <v>0</v>
      </c>
      <c r="O249" s="83">
        <f t="shared" si="36"/>
        <v>-3416.74</v>
      </c>
      <c r="P249" s="87">
        <f t="shared" si="37"/>
        <v>-1</v>
      </c>
      <c r="Q249" s="78"/>
    </row>
    <row r="250" spans="2:17" s="79" customFormat="1" ht="12.75" x14ac:dyDescent="0.2">
      <c r="B250" s="72"/>
      <c r="C250" s="80" t="s">
        <v>288</v>
      </c>
      <c r="D250" s="81" t="s">
        <v>548</v>
      </c>
      <c r="E250" s="82">
        <f>VLOOKUP($C250,'2023'!$C$295:$U$572,19,FALSE)</f>
        <v>6000.24</v>
      </c>
      <c r="F250" s="83">
        <f>VLOOKUP($C250,'2023'!$C$8:$U$285,19,FALSE)</f>
        <v>0</v>
      </c>
      <c r="G250" s="84">
        <f t="shared" si="30"/>
        <v>0</v>
      </c>
      <c r="H250" s="85">
        <f t="shared" si="31"/>
        <v>0</v>
      </c>
      <c r="I250" s="86">
        <f t="shared" si="32"/>
        <v>-6000.24</v>
      </c>
      <c r="J250" s="87">
        <f t="shared" si="33"/>
        <v>-1</v>
      </c>
      <c r="K250" s="82">
        <f>VLOOKUP($C250,'2023'!$C$295:$U$572,VLOOKUP($L$4,Master!$D$9:$G$20,4,FALSE),FALSE)</f>
        <v>2000.08</v>
      </c>
      <c r="L250" s="83">
        <f>VLOOKUP($C250,'2023'!$C$8:$U$285,VLOOKUP($L$4,Master!$D$9:$G$20,4,FALSE),FALSE)</f>
        <v>0</v>
      </c>
      <c r="M250" s="156">
        <f t="shared" si="34"/>
        <v>0</v>
      </c>
      <c r="N250" s="156">
        <f t="shared" si="35"/>
        <v>0</v>
      </c>
      <c r="O250" s="83">
        <f t="shared" si="36"/>
        <v>-2000.08</v>
      </c>
      <c r="P250" s="87">
        <f t="shared" si="37"/>
        <v>-1</v>
      </c>
      <c r="Q250" s="78"/>
    </row>
    <row r="251" spans="2:17" s="79" customFormat="1" ht="12.75" x14ac:dyDescent="0.2">
      <c r="B251" s="72"/>
      <c r="C251" s="80" t="s">
        <v>289</v>
      </c>
      <c r="D251" s="81" t="s">
        <v>549</v>
      </c>
      <c r="E251" s="82">
        <f>VLOOKUP($C251,'2023'!$C$295:$U$572,19,FALSE)</f>
        <v>495596.98000000004</v>
      </c>
      <c r="F251" s="83">
        <f>VLOOKUP($C251,'2023'!$C$8:$U$285,19,FALSE)</f>
        <v>228218.65</v>
      </c>
      <c r="G251" s="84">
        <f t="shared" si="30"/>
        <v>0.4604924146228655</v>
      </c>
      <c r="H251" s="85">
        <f t="shared" si="31"/>
        <v>3.6960880057007742E-5</v>
      </c>
      <c r="I251" s="86">
        <f t="shared" si="32"/>
        <v>-267378.33000000007</v>
      </c>
      <c r="J251" s="87">
        <f t="shared" si="33"/>
        <v>-0.53950758537713461</v>
      </c>
      <c r="K251" s="82">
        <f>VLOOKUP($C251,'2023'!$C$295:$U$572,VLOOKUP($L$4,Master!$D$9:$G$20,4,FALSE),FALSE)</f>
        <v>276366.66000000003</v>
      </c>
      <c r="L251" s="83">
        <f>VLOOKUP($C251,'2023'!$C$8:$U$285,VLOOKUP($L$4,Master!$D$9:$G$20,4,FALSE),FALSE)</f>
        <v>186971.55</v>
      </c>
      <c r="M251" s="156">
        <f t="shared" si="34"/>
        <v>0.67653439094281476</v>
      </c>
      <c r="N251" s="156">
        <f t="shared" si="35"/>
        <v>3.0280755028665821E-5</v>
      </c>
      <c r="O251" s="83">
        <f t="shared" si="36"/>
        <v>-89395.110000000044</v>
      </c>
      <c r="P251" s="87">
        <f t="shared" si="37"/>
        <v>-0.32346560905718524</v>
      </c>
      <c r="Q251" s="78"/>
    </row>
    <row r="252" spans="2:17" s="79" customFormat="1" ht="12.75" x14ac:dyDescent="0.2">
      <c r="B252" s="72"/>
      <c r="C252" s="80" t="s">
        <v>290</v>
      </c>
      <c r="D252" s="81" t="s">
        <v>550</v>
      </c>
      <c r="E252" s="82">
        <f>VLOOKUP($C252,'2023'!$C$295:$U$572,19,FALSE)</f>
        <v>1961378.8299999996</v>
      </c>
      <c r="F252" s="83">
        <f>VLOOKUP($C252,'2023'!$C$8:$U$285,19,FALSE)</f>
        <v>1399752.52</v>
      </c>
      <c r="G252" s="84">
        <f t="shared" si="30"/>
        <v>0.7136574019206684</v>
      </c>
      <c r="H252" s="85">
        <f t="shared" si="31"/>
        <v>2.2669525475334435E-4</v>
      </c>
      <c r="I252" s="86">
        <f t="shared" si="32"/>
        <v>-561626.30999999959</v>
      </c>
      <c r="J252" s="87">
        <f t="shared" si="33"/>
        <v>-0.2863425980793316</v>
      </c>
      <c r="K252" s="82">
        <f>VLOOKUP($C252,'2023'!$C$295:$U$572,VLOOKUP($L$4,Master!$D$9:$G$20,4,FALSE),FALSE)</f>
        <v>700652.25999999989</v>
      </c>
      <c r="L252" s="83">
        <f>VLOOKUP($C252,'2023'!$C$8:$U$285,VLOOKUP($L$4,Master!$D$9:$G$20,4,FALSE),FALSE)</f>
        <v>681763.16000000015</v>
      </c>
      <c r="M252" s="156">
        <f t="shared" si="34"/>
        <v>0.97304069211166211</v>
      </c>
      <c r="N252" s="156">
        <f t="shared" si="35"/>
        <v>1.1041414180675674E-4</v>
      </c>
      <c r="O252" s="83">
        <f t="shared" si="36"/>
        <v>-18889.099999999744</v>
      </c>
      <c r="P252" s="87">
        <f t="shared" si="37"/>
        <v>-2.6959307888337856E-2</v>
      </c>
      <c r="Q252" s="78"/>
    </row>
    <row r="253" spans="2:17" s="79" customFormat="1" ht="12.75" x14ac:dyDescent="0.2">
      <c r="B253" s="72"/>
      <c r="C253" s="80" t="s">
        <v>291</v>
      </c>
      <c r="D253" s="81" t="s">
        <v>551</v>
      </c>
      <c r="E253" s="82">
        <f>VLOOKUP($C253,'2023'!$C$295:$U$572,19,FALSE)</f>
        <v>203099.95</v>
      </c>
      <c r="F253" s="83">
        <f>VLOOKUP($C253,'2023'!$C$8:$U$285,19,FALSE)</f>
        <v>0</v>
      </c>
      <c r="G253" s="84">
        <f t="shared" si="30"/>
        <v>0</v>
      </c>
      <c r="H253" s="85">
        <f t="shared" si="31"/>
        <v>0</v>
      </c>
      <c r="I253" s="86">
        <f t="shared" si="32"/>
        <v>-203099.95</v>
      </c>
      <c r="J253" s="87">
        <f t="shared" si="33"/>
        <v>-1</v>
      </c>
      <c r="K253" s="82">
        <f>VLOOKUP($C253,'2023'!$C$295:$U$572,VLOOKUP($L$4,Master!$D$9:$G$20,4,FALSE),FALSE)</f>
        <v>68366.650000000009</v>
      </c>
      <c r="L253" s="83">
        <f>VLOOKUP($C253,'2023'!$C$8:$U$285,VLOOKUP($L$4,Master!$D$9:$G$20,4,FALSE),FALSE)</f>
        <v>0</v>
      </c>
      <c r="M253" s="156">
        <f t="shared" si="34"/>
        <v>0</v>
      </c>
      <c r="N253" s="156">
        <f t="shared" si="35"/>
        <v>0</v>
      </c>
      <c r="O253" s="83">
        <f t="shared" si="36"/>
        <v>-68366.650000000009</v>
      </c>
      <c r="P253" s="87">
        <f t="shared" si="37"/>
        <v>-1</v>
      </c>
      <c r="Q253" s="78"/>
    </row>
    <row r="254" spans="2:17" s="79" customFormat="1" ht="12.75" x14ac:dyDescent="0.2">
      <c r="B254" s="72"/>
      <c r="C254" s="80" t="s">
        <v>292</v>
      </c>
      <c r="D254" s="81" t="s">
        <v>552</v>
      </c>
      <c r="E254" s="82">
        <f>VLOOKUP($C254,'2023'!$C$295:$U$572,19,FALSE)</f>
        <v>0</v>
      </c>
      <c r="F254" s="83">
        <f>VLOOKUP($C254,'2023'!$C$8:$U$285,19,FALSE)</f>
        <v>0</v>
      </c>
      <c r="G254" s="84">
        <f t="shared" si="30"/>
        <v>0</v>
      </c>
      <c r="H254" s="85">
        <f t="shared" si="31"/>
        <v>0</v>
      </c>
      <c r="I254" s="86">
        <f t="shared" si="32"/>
        <v>0</v>
      </c>
      <c r="J254" s="87">
        <f t="shared" si="33"/>
        <v>0</v>
      </c>
      <c r="K254" s="82">
        <f>VLOOKUP($C254,'2023'!$C$295:$U$572,VLOOKUP($L$4,Master!$D$9:$G$20,4,FALSE),FALSE)</f>
        <v>0</v>
      </c>
      <c r="L254" s="83">
        <f>VLOOKUP($C254,'2023'!$C$8:$U$285,VLOOKUP($L$4,Master!$D$9:$G$20,4,FALSE),FALSE)</f>
        <v>0</v>
      </c>
      <c r="M254" s="156">
        <f t="shared" si="34"/>
        <v>0</v>
      </c>
      <c r="N254" s="156">
        <f t="shared" si="35"/>
        <v>0</v>
      </c>
      <c r="O254" s="83">
        <f t="shared" si="36"/>
        <v>0</v>
      </c>
      <c r="P254" s="87">
        <f t="shared" si="37"/>
        <v>0</v>
      </c>
      <c r="Q254" s="78"/>
    </row>
    <row r="255" spans="2:17" s="79" customFormat="1" ht="12.75" x14ac:dyDescent="0.2">
      <c r="B255" s="72"/>
      <c r="C255" s="80" t="s">
        <v>293</v>
      </c>
      <c r="D255" s="81" t="s">
        <v>553</v>
      </c>
      <c r="E255" s="82">
        <f>VLOOKUP($C255,'2023'!$C$295:$U$572,19,FALSE)</f>
        <v>294635.08999999997</v>
      </c>
      <c r="F255" s="83">
        <f>VLOOKUP($C255,'2023'!$C$8:$U$285,19,FALSE)</f>
        <v>2780.55</v>
      </c>
      <c r="G255" s="84">
        <f t="shared" si="30"/>
        <v>9.4372669596143512E-3</v>
      </c>
      <c r="H255" s="85">
        <f t="shared" si="31"/>
        <v>4.5032066854533089E-7</v>
      </c>
      <c r="I255" s="86">
        <f t="shared" si="32"/>
        <v>-291854.53999999998</v>
      </c>
      <c r="J255" s="87">
        <f t="shared" si="33"/>
        <v>-0.99056273304038567</v>
      </c>
      <c r="K255" s="82">
        <f>VLOOKUP($C255,'2023'!$C$295:$U$572,VLOOKUP($L$4,Master!$D$9:$G$20,4,FALSE),FALSE)</f>
        <v>186545.03</v>
      </c>
      <c r="L255" s="83">
        <f>VLOOKUP($C255,'2023'!$C$8:$U$285,VLOOKUP($L$4,Master!$D$9:$G$20,4,FALSE),FALSE)</f>
        <v>2780.55</v>
      </c>
      <c r="M255" s="156">
        <f t="shared" si="34"/>
        <v>1.4905516378538737E-2</v>
      </c>
      <c r="N255" s="156">
        <f t="shared" si="35"/>
        <v>4.5032066854533089E-7</v>
      </c>
      <c r="O255" s="83">
        <f t="shared" si="36"/>
        <v>-183764.48000000001</v>
      </c>
      <c r="P255" s="87">
        <f t="shared" si="37"/>
        <v>-0.98509448362146135</v>
      </c>
      <c r="Q255" s="78"/>
    </row>
    <row r="256" spans="2:17" s="79" customFormat="1" ht="12.75" x14ac:dyDescent="0.2">
      <c r="B256" s="72"/>
      <c r="C256" s="80" t="s">
        <v>294</v>
      </c>
      <c r="D256" s="81" t="s">
        <v>554</v>
      </c>
      <c r="E256" s="82">
        <f>VLOOKUP($C256,'2023'!$C$295:$U$572,19,FALSE)</f>
        <v>1195962.6799999997</v>
      </c>
      <c r="F256" s="83">
        <f>VLOOKUP($C256,'2023'!$C$8:$U$285,19,FALSE)</f>
        <v>794189.79999999993</v>
      </c>
      <c r="G256" s="84">
        <f t="shared" si="30"/>
        <v>0.66405901562078851</v>
      </c>
      <c r="H256" s="85">
        <f t="shared" si="31"/>
        <v>1.2862206458717974E-4</v>
      </c>
      <c r="I256" s="86">
        <f t="shared" si="32"/>
        <v>-401772.87999999977</v>
      </c>
      <c r="J256" s="87">
        <f t="shared" si="33"/>
        <v>-0.33594098437921144</v>
      </c>
      <c r="K256" s="82">
        <f>VLOOKUP($C256,'2023'!$C$295:$U$572,VLOOKUP($L$4,Master!$D$9:$G$20,4,FALSE),FALSE)</f>
        <v>474836.8899999999</v>
      </c>
      <c r="L256" s="83">
        <f>VLOOKUP($C256,'2023'!$C$8:$U$285,VLOOKUP($L$4,Master!$D$9:$G$20,4,FALSE),FALSE)</f>
        <v>431381.31999999995</v>
      </c>
      <c r="M256" s="156">
        <f t="shared" si="34"/>
        <v>0.90848316355538439</v>
      </c>
      <c r="N256" s="156">
        <f t="shared" si="35"/>
        <v>6.9863848670359199E-5</v>
      </c>
      <c r="O256" s="83">
        <f t="shared" si="36"/>
        <v>-43455.569999999949</v>
      </c>
      <c r="P256" s="87">
        <f t="shared" si="37"/>
        <v>-9.1516836444615668E-2</v>
      </c>
      <c r="Q256" s="78"/>
    </row>
    <row r="257" spans="2:17" s="79" customFormat="1" ht="12.75" x14ac:dyDescent="0.2">
      <c r="B257" s="72"/>
      <c r="C257" s="80" t="s">
        <v>295</v>
      </c>
      <c r="D257" s="81" t="s">
        <v>555</v>
      </c>
      <c r="E257" s="82">
        <f>VLOOKUP($C257,'2023'!$C$295:$U$572,19,FALSE)</f>
        <v>518250.22</v>
      </c>
      <c r="F257" s="83">
        <f>VLOOKUP($C257,'2023'!$C$8:$U$285,19,FALSE)</f>
        <v>403098.43</v>
      </c>
      <c r="G257" s="84">
        <f t="shared" si="30"/>
        <v>0.77780657767979344</v>
      </c>
      <c r="H257" s="85">
        <f t="shared" si="31"/>
        <v>6.5283326855180906E-5</v>
      </c>
      <c r="I257" s="86">
        <f t="shared" si="32"/>
        <v>-115151.78999999998</v>
      </c>
      <c r="J257" s="87">
        <f t="shared" si="33"/>
        <v>-0.22219342232020661</v>
      </c>
      <c r="K257" s="82">
        <f>VLOOKUP($C257,'2023'!$C$295:$U$572,VLOOKUP($L$4,Master!$D$9:$G$20,4,FALSE),FALSE)</f>
        <v>224121.21999999997</v>
      </c>
      <c r="L257" s="83">
        <f>VLOOKUP($C257,'2023'!$C$8:$U$285,VLOOKUP($L$4,Master!$D$9:$G$20,4,FALSE),FALSE)</f>
        <v>224156.25</v>
      </c>
      <c r="M257" s="156">
        <f t="shared" si="34"/>
        <v>1.0001562993455062</v>
      </c>
      <c r="N257" s="156">
        <f t="shared" si="35"/>
        <v>3.6302958896122823E-5</v>
      </c>
      <c r="O257" s="83">
        <f t="shared" si="36"/>
        <v>35.03000000002794</v>
      </c>
      <c r="P257" s="87">
        <f t="shared" si="37"/>
        <v>1.5629934550609687E-4</v>
      </c>
      <c r="Q257" s="78"/>
    </row>
    <row r="258" spans="2:17" s="79" customFormat="1" ht="12.75" x14ac:dyDescent="0.2">
      <c r="B258" s="72"/>
      <c r="C258" s="80" t="s">
        <v>296</v>
      </c>
      <c r="D258" s="81" t="s">
        <v>556</v>
      </c>
      <c r="E258" s="82">
        <f>VLOOKUP($C258,'2023'!$C$295:$U$572,19,FALSE)</f>
        <v>299566.52999999997</v>
      </c>
      <c r="F258" s="83">
        <f>VLOOKUP($C258,'2023'!$C$8:$U$285,19,FALSE)</f>
        <v>203757.63</v>
      </c>
      <c r="G258" s="84">
        <f t="shared" si="30"/>
        <v>0.68017488469088994</v>
      </c>
      <c r="H258" s="85">
        <f t="shared" si="31"/>
        <v>3.2999324652609077E-5</v>
      </c>
      <c r="I258" s="86">
        <f t="shared" si="32"/>
        <v>-95808.899999999965</v>
      </c>
      <c r="J258" s="87">
        <f t="shared" si="33"/>
        <v>-0.31982511530911006</v>
      </c>
      <c r="K258" s="82">
        <f>VLOOKUP($C258,'2023'!$C$295:$U$572,VLOOKUP($L$4,Master!$D$9:$G$20,4,FALSE),FALSE)</f>
        <v>102051.45999999998</v>
      </c>
      <c r="L258" s="83">
        <f>VLOOKUP($C258,'2023'!$C$8:$U$285,VLOOKUP($L$4,Master!$D$9:$G$20,4,FALSE),FALSE)</f>
        <v>93435.50999999998</v>
      </c>
      <c r="M258" s="156">
        <f t="shared" si="34"/>
        <v>0.91557249646403882</v>
      </c>
      <c r="N258" s="156">
        <f t="shared" si="35"/>
        <v>1.5132236906034395E-5</v>
      </c>
      <c r="O258" s="83">
        <f t="shared" si="36"/>
        <v>-8615.9499999999971</v>
      </c>
      <c r="P258" s="87">
        <f t="shared" si="37"/>
        <v>-8.4427503535961165E-2</v>
      </c>
      <c r="Q258" s="78"/>
    </row>
    <row r="259" spans="2:17" s="79" customFormat="1" ht="12.75" x14ac:dyDescent="0.2">
      <c r="B259" s="72"/>
      <c r="C259" s="80" t="s">
        <v>297</v>
      </c>
      <c r="D259" s="81" t="s">
        <v>557</v>
      </c>
      <c r="E259" s="82">
        <f>VLOOKUP($C259,'2023'!$C$295:$U$572,19,FALSE)</f>
        <v>526040.25000000012</v>
      </c>
      <c r="F259" s="83">
        <f>VLOOKUP($C259,'2023'!$C$8:$U$285,19,FALSE)</f>
        <v>451675.74000000011</v>
      </c>
      <c r="G259" s="84">
        <f t="shared" si="30"/>
        <v>0.85863342206228521</v>
      </c>
      <c r="H259" s="85">
        <f t="shared" si="31"/>
        <v>7.3150607326790423E-5</v>
      </c>
      <c r="I259" s="86">
        <f t="shared" si="32"/>
        <v>-74364.510000000009</v>
      </c>
      <c r="J259" s="87">
        <f t="shared" si="33"/>
        <v>-0.14136657793771482</v>
      </c>
      <c r="K259" s="82">
        <f>VLOOKUP($C259,'2023'!$C$295:$U$572,VLOOKUP($L$4,Master!$D$9:$G$20,4,FALSE),FALSE)</f>
        <v>176566.75000000003</v>
      </c>
      <c r="L259" s="83">
        <f>VLOOKUP($C259,'2023'!$C$8:$U$285,VLOOKUP($L$4,Master!$D$9:$G$20,4,FALSE),FALSE)</f>
        <v>186530.48</v>
      </c>
      <c r="M259" s="156">
        <f t="shared" si="34"/>
        <v>1.0564303868083882</v>
      </c>
      <c r="N259" s="156">
        <f t="shared" si="35"/>
        <v>3.0209322061348105E-5</v>
      </c>
      <c r="O259" s="83">
        <f t="shared" si="36"/>
        <v>9963.7299999999814</v>
      </c>
      <c r="P259" s="87">
        <f t="shared" si="37"/>
        <v>5.6430386808388217E-2</v>
      </c>
      <c r="Q259" s="78"/>
    </row>
    <row r="260" spans="2:17" s="79" customFormat="1" ht="12.75" x14ac:dyDescent="0.2">
      <c r="B260" s="72"/>
      <c r="C260" s="80" t="s">
        <v>298</v>
      </c>
      <c r="D260" s="81" t="s">
        <v>558</v>
      </c>
      <c r="E260" s="82">
        <f>VLOOKUP($C260,'2023'!$C$295:$U$572,19,FALSE)</f>
        <v>258168.63000000006</v>
      </c>
      <c r="F260" s="83">
        <f>VLOOKUP($C260,'2023'!$C$8:$U$285,19,FALSE)</f>
        <v>137035.97000000003</v>
      </c>
      <c r="G260" s="84">
        <f t="shared" si="30"/>
        <v>0.53080023703886869</v>
      </c>
      <c r="H260" s="85">
        <f t="shared" si="31"/>
        <v>2.2193497554497463E-5</v>
      </c>
      <c r="I260" s="86">
        <f t="shared" si="32"/>
        <v>-121132.66000000003</v>
      </c>
      <c r="J260" s="87">
        <f t="shared" si="33"/>
        <v>-0.46919976296113125</v>
      </c>
      <c r="K260" s="82">
        <f>VLOOKUP($C260,'2023'!$C$295:$U$572,VLOOKUP($L$4,Master!$D$9:$G$20,4,FALSE),FALSE)</f>
        <v>90291.21</v>
      </c>
      <c r="L260" s="83">
        <f>VLOOKUP($C260,'2023'!$C$8:$U$285,VLOOKUP($L$4,Master!$D$9:$G$20,4,FALSE),FALSE)</f>
        <v>64632.480000000003</v>
      </c>
      <c r="M260" s="156">
        <f t="shared" si="34"/>
        <v>0.7158225036523489</v>
      </c>
      <c r="N260" s="156">
        <f t="shared" si="35"/>
        <v>1.0467476435720533E-5</v>
      </c>
      <c r="O260" s="83">
        <f t="shared" si="36"/>
        <v>-25658.730000000003</v>
      </c>
      <c r="P260" s="87">
        <f t="shared" si="37"/>
        <v>-0.28417749634765116</v>
      </c>
      <c r="Q260" s="78"/>
    </row>
    <row r="261" spans="2:17" s="79" customFormat="1" ht="12.75" x14ac:dyDescent="0.2">
      <c r="B261" s="72"/>
      <c r="C261" s="80" t="s">
        <v>299</v>
      </c>
      <c r="D261" s="81" t="s">
        <v>559</v>
      </c>
      <c r="E261" s="82">
        <f>VLOOKUP($C261,'2023'!$C$295:$U$572,19,FALSE)</f>
        <v>52000</v>
      </c>
      <c r="F261" s="83">
        <f>VLOOKUP($C261,'2023'!$C$8:$U$285,19,FALSE)</f>
        <v>52000</v>
      </c>
      <c r="G261" s="84">
        <f t="shared" si="30"/>
        <v>1</v>
      </c>
      <c r="H261" s="85">
        <f t="shared" si="31"/>
        <v>8.4215981602047101E-6</v>
      </c>
      <c r="I261" s="86">
        <f t="shared" si="32"/>
        <v>0</v>
      </c>
      <c r="J261" s="87">
        <f t="shared" si="33"/>
        <v>0</v>
      </c>
      <c r="K261" s="82">
        <f>VLOOKUP($C261,'2023'!$C$295:$U$572,VLOOKUP($L$4,Master!$D$9:$G$20,4,FALSE),FALSE)</f>
        <v>16000</v>
      </c>
      <c r="L261" s="83">
        <f>VLOOKUP($C261,'2023'!$C$8:$U$285,VLOOKUP($L$4,Master!$D$9:$G$20,4,FALSE),FALSE)</f>
        <v>16000</v>
      </c>
      <c r="M261" s="156">
        <f t="shared" si="34"/>
        <v>1</v>
      </c>
      <c r="N261" s="156">
        <f t="shared" si="35"/>
        <v>2.5912609723706798E-6</v>
      </c>
      <c r="O261" s="83">
        <f t="shared" si="36"/>
        <v>0</v>
      </c>
      <c r="P261" s="87">
        <f t="shared" si="37"/>
        <v>0</v>
      </c>
      <c r="Q261" s="78"/>
    </row>
    <row r="262" spans="2:17" s="79" customFormat="1" ht="12.75" x14ac:dyDescent="0.2">
      <c r="B262" s="72"/>
      <c r="C262" s="80" t="s">
        <v>300</v>
      </c>
      <c r="D262" s="81" t="s">
        <v>560</v>
      </c>
      <c r="E262" s="82">
        <f>VLOOKUP($C262,'2023'!$C$295:$U$572,19,FALSE)</f>
        <v>67011.42</v>
      </c>
      <c r="F262" s="83">
        <f>VLOOKUP($C262,'2023'!$C$8:$U$285,19,FALSE)</f>
        <v>57145.05</v>
      </c>
      <c r="G262" s="84">
        <f t="shared" si="30"/>
        <v>0.85276584200125893</v>
      </c>
      <c r="H262" s="85">
        <f t="shared" si="31"/>
        <v>9.2548586143231949E-6</v>
      </c>
      <c r="I262" s="86">
        <f t="shared" si="32"/>
        <v>-9866.3699999999953</v>
      </c>
      <c r="J262" s="87">
        <f t="shared" si="33"/>
        <v>-0.14723415799874104</v>
      </c>
      <c r="K262" s="82">
        <f>VLOOKUP($C262,'2023'!$C$295:$U$572,VLOOKUP($L$4,Master!$D$9:$G$20,4,FALSE),FALSE)</f>
        <v>22337.14</v>
      </c>
      <c r="L262" s="83">
        <f>VLOOKUP($C262,'2023'!$C$8:$U$285,VLOOKUP($L$4,Master!$D$9:$G$20,4,FALSE),FALSE)</f>
        <v>19064.64</v>
      </c>
      <c r="M262" s="156">
        <f t="shared" si="34"/>
        <v>0.85349512068241506</v>
      </c>
      <c r="N262" s="156">
        <f t="shared" si="35"/>
        <v>3.0875910990185596E-6</v>
      </c>
      <c r="O262" s="83">
        <f t="shared" si="36"/>
        <v>-3272.5</v>
      </c>
      <c r="P262" s="87">
        <f t="shared" si="37"/>
        <v>-0.14650487931758496</v>
      </c>
      <c r="Q262" s="78"/>
    </row>
    <row r="263" spans="2:17" s="79" customFormat="1" ht="12.75" x14ac:dyDescent="0.2">
      <c r="B263" s="72"/>
      <c r="C263" s="80" t="s">
        <v>301</v>
      </c>
      <c r="D263" s="81" t="s">
        <v>561</v>
      </c>
      <c r="E263" s="82">
        <f>VLOOKUP($C263,'2023'!$C$295:$U$572,19,FALSE)</f>
        <v>926457.13000000012</v>
      </c>
      <c r="F263" s="83">
        <f>VLOOKUP($C263,'2023'!$C$8:$U$285,19,FALSE)</f>
        <v>99998.26</v>
      </c>
      <c r="G263" s="84">
        <f t="shared" si="30"/>
        <v>0.10793619776017049</v>
      </c>
      <c r="H263" s="85">
        <f t="shared" si="31"/>
        <v>1.6195099277686003E-5</v>
      </c>
      <c r="I263" s="86">
        <f t="shared" si="32"/>
        <v>-826458.87000000011</v>
      </c>
      <c r="J263" s="87">
        <f t="shared" si="33"/>
        <v>-0.89206380223982951</v>
      </c>
      <c r="K263" s="82">
        <f>VLOOKUP($C263,'2023'!$C$295:$U$572,VLOOKUP($L$4,Master!$D$9:$G$20,4,FALSE),FALSE)</f>
        <v>308819.03000000009</v>
      </c>
      <c r="L263" s="83">
        <f>VLOOKUP($C263,'2023'!$C$8:$U$285,VLOOKUP($L$4,Master!$D$9:$G$20,4,FALSE),FALSE)</f>
        <v>0</v>
      </c>
      <c r="M263" s="156">
        <f t="shared" si="34"/>
        <v>0</v>
      </c>
      <c r="N263" s="156">
        <f t="shared" si="35"/>
        <v>0</v>
      </c>
      <c r="O263" s="83">
        <f t="shared" si="36"/>
        <v>-308819.03000000009</v>
      </c>
      <c r="P263" s="87">
        <f t="shared" si="37"/>
        <v>-1</v>
      </c>
      <c r="Q263" s="78"/>
    </row>
    <row r="264" spans="2:17" s="79" customFormat="1" ht="12.75" x14ac:dyDescent="0.2">
      <c r="B264" s="72"/>
      <c r="C264" s="80" t="s">
        <v>302</v>
      </c>
      <c r="D264" s="81" t="s">
        <v>562</v>
      </c>
      <c r="E264" s="82">
        <f>VLOOKUP($C264,'2023'!$C$295:$U$572,19,FALSE)</f>
        <v>19680.93</v>
      </c>
      <c r="F264" s="83">
        <f>VLOOKUP($C264,'2023'!$C$8:$U$285,19,FALSE)</f>
        <v>14637.950000000003</v>
      </c>
      <c r="G264" s="84">
        <f t="shared" si="30"/>
        <v>0.7437631250149257</v>
      </c>
      <c r="H264" s="85">
        <f t="shared" si="31"/>
        <v>2.3706717844070876E-6</v>
      </c>
      <c r="I264" s="86">
        <f t="shared" si="32"/>
        <v>-5042.9799999999977</v>
      </c>
      <c r="J264" s="87">
        <f t="shared" si="33"/>
        <v>-0.25623687498507425</v>
      </c>
      <c r="K264" s="82">
        <f>VLOOKUP($C264,'2023'!$C$295:$U$572,VLOOKUP($L$4,Master!$D$9:$G$20,4,FALSE),FALSE)</f>
        <v>6560.3099999999995</v>
      </c>
      <c r="L264" s="83">
        <f>VLOOKUP($C264,'2023'!$C$8:$U$285,VLOOKUP($L$4,Master!$D$9:$G$20,4,FALSE),FALSE)</f>
        <v>5895.1400000000012</v>
      </c>
      <c r="M264" s="156">
        <f t="shared" si="34"/>
        <v>0.89860692558735822</v>
      </c>
      <c r="N264" s="156">
        <f t="shared" si="35"/>
        <v>9.5474038804133088E-7</v>
      </c>
      <c r="O264" s="83">
        <f t="shared" si="36"/>
        <v>-665.16999999999825</v>
      </c>
      <c r="P264" s="87">
        <f t="shared" si="37"/>
        <v>-0.10139307441264182</v>
      </c>
      <c r="Q264" s="78"/>
    </row>
    <row r="265" spans="2:17" s="79" customFormat="1" ht="12.75" x14ac:dyDescent="0.2">
      <c r="B265" s="72"/>
      <c r="C265" s="80" t="s">
        <v>303</v>
      </c>
      <c r="D265" s="81" t="s">
        <v>552</v>
      </c>
      <c r="E265" s="82">
        <f>VLOOKUP($C265,'2023'!$C$295:$U$572,19,FALSE)</f>
        <v>312540.83000000007</v>
      </c>
      <c r="F265" s="83">
        <f>VLOOKUP($C265,'2023'!$C$8:$U$285,19,FALSE)</f>
        <v>205924.03</v>
      </c>
      <c r="G265" s="84">
        <f t="shared" si="30"/>
        <v>0.65887081057537333</v>
      </c>
      <c r="H265" s="85">
        <f t="shared" si="31"/>
        <v>3.3350181388268064E-5</v>
      </c>
      <c r="I265" s="86">
        <f t="shared" si="32"/>
        <v>-106616.80000000008</v>
      </c>
      <c r="J265" s="87">
        <f t="shared" si="33"/>
        <v>-0.34112918942462672</v>
      </c>
      <c r="K265" s="82">
        <f>VLOOKUP($C265,'2023'!$C$295:$U$572,VLOOKUP($L$4,Master!$D$9:$G$20,4,FALSE),FALSE)</f>
        <v>113614.79000000004</v>
      </c>
      <c r="L265" s="83">
        <f>VLOOKUP($C265,'2023'!$C$8:$U$285,VLOOKUP($L$4,Master!$D$9:$G$20,4,FALSE),FALSE)</f>
        <v>93819.379999999976</v>
      </c>
      <c r="M265" s="83">
        <f t="shared" si="34"/>
        <v>0.82576731427307959</v>
      </c>
      <c r="N265" s="156">
        <f t="shared" si="35"/>
        <v>1.519440611537589E-5</v>
      </c>
      <c r="O265" s="83">
        <f t="shared" si="36"/>
        <v>-19795.410000000062</v>
      </c>
      <c r="P265" s="87">
        <f t="shared" si="37"/>
        <v>-0.17423268572692038</v>
      </c>
      <c r="Q265" s="78"/>
    </row>
    <row r="266" spans="2:17" s="79" customFormat="1" ht="12.75" x14ac:dyDescent="0.2">
      <c r="B266" s="72"/>
      <c r="C266" s="80" t="s">
        <v>304</v>
      </c>
      <c r="D266" s="81" t="s">
        <v>563</v>
      </c>
      <c r="E266" s="82">
        <f>VLOOKUP($C266,'2023'!$C$295:$U$572,19,FALSE)</f>
        <v>55000.01</v>
      </c>
      <c r="F266" s="83">
        <f>VLOOKUP($C266,'2023'!$C$8:$U$285,19,FALSE)</f>
        <v>55000.01</v>
      </c>
      <c r="G266" s="84">
        <f t="shared" ref="G266:G286" si="38">IFERROR(F266/E266,0)</f>
        <v>1</v>
      </c>
      <c r="H266" s="85">
        <f t="shared" ref="H266:H286" si="39">F266/$D$4</f>
        <v>8.9074612120623206E-6</v>
      </c>
      <c r="I266" s="86">
        <f t="shared" ref="I266:I286" si="40">F266-E266</f>
        <v>0</v>
      </c>
      <c r="J266" s="87">
        <f t="shared" ref="J266:J286" si="41">IFERROR(I266/E266,0)</f>
        <v>0</v>
      </c>
      <c r="K266" s="82">
        <f>VLOOKUP($C266,'2023'!$C$295:$U$572,VLOOKUP($L$4,Master!$D$9:$G$20,4,FALSE),FALSE)</f>
        <v>18333.330000000002</v>
      </c>
      <c r="L266" s="83">
        <f>VLOOKUP($C266,'2023'!$C$8:$U$285,VLOOKUP($L$4,Master!$D$9:$G$20,4,FALSE),FALSE)</f>
        <v>18333.330000000002</v>
      </c>
      <c r="M266" s="83">
        <f t="shared" ref="M266:M286" si="42">IFERROR(L266/K266,0)</f>
        <v>1</v>
      </c>
      <c r="N266" s="156">
        <f t="shared" ref="N266:N286" si="43">L266/$D$4</f>
        <v>2.969152657662035E-6</v>
      </c>
      <c r="O266" s="83">
        <f t="shared" ref="O266:O286" si="44">L266-K266</f>
        <v>0</v>
      </c>
      <c r="P266" s="87">
        <f t="shared" ref="P266:P286" si="45">IFERROR(O266/K266,0)</f>
        <v>0</v>
      </c>
      <c r="Q266" s="78"/>
    </row>
    <row r="267" spans="2:17" s="79" customFormat="1" ht="12.75" x14ac:dyDescent="0.2">
      <c r="B267" s="72"/>
      <c r="C267" s="80" t="s">
        <v>305</v>
      </c>
      <c r="D267" s="81" t="s">
        <v>564</v>
      </c>
      <c r="E267" s="82">
        <f>VLOOKUP($C267,'2023'!$C$295:$U$572,19,FALSE)</f>
        <v>531587.01</v>
      </c>
      <c r="F267" s="83">
        <f>VLOOKUP($C267,'2023'!$C$8:$U$285,19,FALSE)</f>
        <v>22812.410000000003</v>
      </c>
      <c r="G267" s="84">
        <f t="shared" si="38"/>
        <v>4.2913783766085636E-2</v>
      </c>
      <c r="H267" s="85">
        <f t="shared" si="39"/>
        <v>3.6945567324199144E-6</v>
      </c>
      <c r="I267" s="86">
        <f t="shared" si="40"/>
        <v>-508774.6</v>
      </c>
      <c r="J267" s="87">
        <f t="shared" si="41"/>
        <v>-0.95708621623391432</v>
      </c>
      <c r="K267" s="82">
        <f>VLOOKUP($C267,'2023'!$C$295:$U$572,VLOOKUP($L$4,Master!$D$9:$G$20,4,FALSE),FALSE)</f>
        <v>176795.67</v>
      </c>
      <c r="L267" s="83">
        <f>VLOOKUP($C267,'2023'!$C$8:$U$285,VLOOKUP($L$4,Master!$D$9:$G$20,4,FALSE),FALSE)</f>
        <v>13162.53</v>
      </c>
      <c r="M267" s="83">
        <f t="shared" si="42"/>
        <v>7.4450522459062488E-2</v>
      </c>
      <c r="N267" s="156">
        <f t="shared" si="43"/>
        <v>2.1317218929161403E-6</v>
      </c>
      <c r="O267" s="83">
        <f t="shared" si="44"/>
        <v>-163633.14000000001</v>
      </c>
      <c r="P267" s="87">
        <f t="shared" si="45"/>
        <v>-0.92554947754093753</v>
      </c>
      <c r="Q267" s="78"/>
    </row>
    <row r="268" spans="2:17" s="79" customFormat="1" ht="12.75" x14ac:dyDescent="0.2">
      <c r="B268" s="72"/>
      <c r="C268" s="80" t="s">
        <v>306</v>
      </c>
      <c r="D268" s="81" t="s">
        <v>565</v>
      </c>
      <c r="E268" s="82">
        <f>VLOOKUP($C268,'2023'!$C$295:$U$572,19,FALSE)</f>
        <v>50625145.419999994</v>
      </c>
      <c r="F268" s="83">
        <f>VLOOKUP($C268,'2023'!$C$8:$U$285,19,FALSE)</f>
        <v>61488587.990000002</v>
      </c>
      <c r="G268" s="84">
        <f t="shared" si="38"/>
        <v>1.2145859035045514</v>
      </c>
      <c r="H268" s="85">
        <f t="shared" si="39"/>
        <v>9.9583111440417205E-3</v>
      </c>
      <c r="I268" s="86">
        <f t="shared" si="40"/>
        <v>10863442.570000008</v>
      </c>
      <c r="J268" s="87">
        <f t="shared" si="41"/>
        <v>0.21458590350455153</v>
      </c>
      <c r="K268" s="82">
        <f>VLOOKUP($C268,'2023'!$C$295:$U$572,VLOOKUP($L$4,Master!$D$9:$G$20,4,FALSE),FALSE)</f>
        <v>23532009.009999998</v>
      </c>
      <c r="L268" s="83">
        <f>VLOOKUP($C268,'2023'!$C$8:$U$285,VLOOKUP($L$4,Master!$D$9:$G$20,4,FALSE),FALSE)</f>
        <v>22558448.909999989</v>
      </c>
      <c r="M268" s="83">
        <f t="shared" si="42"/>
        <v>0.95862826248339905</v>
      </c>
      <c r="N268" s="156">
        <f t="shared" si="43"/>
        <v>3.6534267661063047E-3</v>
      </c>
      <c r="O268" s="83">
        <f t="shared" si="44"/>
        <v>-973560.10000000894</v>
      </c>
      <c r="P268" s="87">
        <f t="shared" si="45"/>
        <v>-4.1371737516600969E-2</v>
      </c>
      <c r="Q268" s="78"/>
    </row>
    <row r="269" spans="2:17" s="79" customFormat="1" ht="12.75" x14ac:dyDescent="0.2">
      <c r="B269" s="72"/>
      <c r="C269" s="80" t="s">
        <v>307</v>
      </c>
      <c r="D269" s="81" t="s">
        <v>566</v>
      </c>
      <c r="E269" s="82">
        <f>VLOOKUP($C269,'2023'!$C$295:$U$572,19,FALSE)</f>
        <v>11169559.08</v>
      </c>
      <c r="F269" s="83">
        <f>VLOOKUP($C269,'2023'!$C$8:$U$285,19,FALSE)</f>
        <v>9346844.4499999993</v>
      </c>
      <c r="G269" s="84">
        <f t="shared" si="38"/>
        <v>0.83681409293373821</v>
      </c>
      <c r="H269" s="85">
        <f t="shared" si="39"/>
        <v>1.5137570773815306E-3</v>
      </c>
      <c r="I269" s="86">
        <f t="shared" si="40"/>
        <v>-1822714.6300000008</v>
      </c>
      <c r="J269" s="87">
        <f t="shared" si="41"/>
        <v>-0.16318590706626182</v>
      </c>
      <c r="K269" s="82">
        <f>VLOOKUP($C269,'2023'!$C$295:$U$572,VLOOKUP($L$4,Master!$D$9:$G$20,4,FALSE),FALSE)</f>
        <v>4982279.54</v>
      </c>
      <c r="L269" s="83">
        <f>VLOOKUP($C269,'2023'!$C$8:$U$285,VLOOKUP($L$4,Master!$D$9:$G$20,4,FALSE),FALSE)</f>
        <v>6241185.8799999999</v>
      </c>
      <c r="M269" s="83">
        <f t="shared" si="42"/>
        <v>1.2526767777465975</v>
      </c>
      <c r="N269" s="156">
        <f t="shared" si="43"/>
        <v>1.0107838370096848E-3</v>
      </c>
      <c r="O269" s="83">
        <f t="shared" si="44"/>
        <v>1258906.3399999999</v>
      </c>
      <c r="P269" s="87">
        <f t="shared" si="45"/>
        <v>0.25267677774659747</v>
      </c>
      <c r="Q269" s="78"/>
    </row>
    <row r="270" spans="2:17" s="79" customFormat="1" ht="12.75" x14ac:dyDescent="0.2">
      <c r="B270" s="72"/>
      <c r="C270" s="80" t="s">
        <v>308</v>
      </c>
      <c r="D270" s="81" t="s">
        <v>567</v>
      </c>
      <c r="E270" s="82">
        <f>VLOOKUP($C270,'2023'!$C$295:$U$572,19,FALSE)</f>
        <v>2243660.5999999996</v>
      </c>
      <c r="F270" s="83">
        <f>VLOOKUP($C270,'2023'!$C$8:$U$285,19,FALSE)</f>
        <v>1516312.35</v>
      </c>
      <c r="G270" s="84">
        <f t="shared" si="38"/>
        <v>0.67582073242272045</v>
      </c>
      <c r="H270" s="85">
        <f t="shared" si="39"/>
        <v>2.4557256340491696E-4</v>
      </c>
      <c r="I270" s="86">
        <f t="shared" si="40"/>
        <v>-727348.24999999953</v>
      </c>
      <c r="J270" s="87">
        <f t="shared" si="41"/>
        <v>-0.32417926757727961</v>
      </c>
      <c r="K270" s="82">
        <f>VLOOKUP($C270,'2023'!$C$295:$U$572,VLOOKUP($L$4,Master!$D$9:$G$20,4,FALSE),FALSE)</f>
        <v>724262.07</v>
      </c>
      <c r="L270" s="83">
        <f>VLOOKUP($C270,'2023'!$C$8:$U$285,VLOOKUP($L$4,Master!$D$9:$G$20,4,FALSE),FALSE)</f>
        <v>404866.56000000006</v>
      </c>
      <c r="M270" s="83">
        <f t="shared" si="42"/>
        <v>0.55900560966833468</v>
      </c>
      <c r="N270" s="156">
        <f t="shared" si="43"/>
        <v>6.5569682246623272E-5</v>
      </c>
      <c r="O270" s="83">
        <f t="shared" si="44"/>
        <v>-319395.50999999989</v>
      </c>
      <c r="P270" s="87">
        <f t="shared" si="45"/>
        <v>-0.44099439033166532</v>
      </c>
      <c r="Q270" s="78"/>
    </row>
    <row r="271" spans="2:17" s="79" customFormat="1" ht="12.75" x14ac:dyDescent="0.2">
      <c r="B271" s="72"/>
      <c r="C271" s="80" t="s">
        <v>309</v>
      </c>
      <c r="D271" s="81" t="s">
        <v>568</v>
      </c>
      <c r="E271" s="82">
        <f>VLOOKUP($C271,'2023'!$C$295:$U$572,19,FALSE)</f>
        <v>1489713.3000000003</v>
      </c>
      <c r="F271" s="83">
        <f>VLOOKUP($C271,'2023'!$C$8:$U$285,19,FALSE)</f>
        <v>1390940.58</v>
      </c>
      <c r="G271" s="84">
        <f t="shared" si="38"/>
        <v>0.93369682609398719</v>
      </c>
      <c r="H271" s="85">
        <f t="shared" si="39"/>
        <v>2.2526812749003986E-4</v>
      </c>
      <c r="I271" s="86">
        <f t="shared" si="40"/>
        <v>-98772.720000000205</v>
      </c>
      <c r="J271" s="87">
        <f t="shared" si="41"/>
        <v>-6.6303173906012786E-2</v>
      </c>
      <c r="K271" s="82">
        <f>VLOOKUP($C271,'2023'!$C$295:$U$572,VLOOKUP($L$4,Master!$D$9:$G$20,4,FALSE),FALSE)</f>
        <v>613366.32000000007</v>
      </c>
      <c r="L271" s="83">
        <f>VLOOKUP($C271,'2023'!$C$8:$U$285,VLOOKUP($L$4,Master!$D$9:$G$20,4,FALSE),FALSE)</f>
        <v>668345.37</v>
      </c>
      <c r="M271" s="83">
        <f t="shared" si="42"/>
        <v>1.0896349346341676</v>
      </c>
      <c r="N271" s="156">
        <f t="shared" si="43"/>
        <v>1.0824107958410261E-4</v>
      </c>
      <c r="O271" s="83">
        <f t="shared" si="44"/>
        <v>54979.04999999993</v>
      </c>
      <c r="P271" s="87">
        <f t="shared" si="45"/>
        <v>8.9634934634167593E-2</v>
      </c>
      <c r="Q271" s="78"/>
    </row>
    <row r="272" spans="2:17" s="79" customFormat="1" ht="12.75" x14ac:dyDescent="0.2">
      <c r="B272" s="72"/>
      <c r="C272" s="80" t="s">
        <v>310</v>
      </c>
      <c r="D272" s="81" t="s">
        <v>569</v>
      </c>
      <c r="E272" s="82">
        <f>VLOOKUP($C272,'2023'!$C$295:$U$572,19,FALSE)</f>
        <v>2295538.1899999995</v>
      </c>
      <c r="F272" s="83">
        <f>VLOOKUP($C272,'2023'!$C$8:$U$285,19,FALSE)</f>
        <v>755661.27</v>
      </c>
      <c r="G272" s="84">
        <f t="shared" si="38"/>
        <v>0.329186973796328</v>
      </c>
      <c r="H272" s="85">
        <f t="shared" si="39"/>
        <v>1.2238222233019143E-4</v>
      </c>
      <c r="I272" s="86">
        <f t="shared" si="40"/>
        <v>-1539876.9199999995</v>
      </c>
      <c r="J272" s="87">
        <f t="shared" si="41"/>
        <v>-0.670813026203672</v>
      </c>
      <c r="K272" s="82">
        <f>VLOOKUP($C272,'2023'!$C$295:$U$572,VLOOKUP($L$4,Master!$D$9:$G$20,4,FALSE),FALSE)</f>
        <v>765179.32999999984</v>
      </c>
      <c r="L272" s="83">
        <f>VLOOKUP($C272,'2023'!$C$8:$U$285,VLOOKUP($L$4,Master!$D$9:$G$20,4,FALSE),FALSE)</f>
        <v>526904.80000000005</v>
      </c>
      <c r="M272" s="83">
        <f t="shared" si="42"/>
        <v>0.68860302329389922</v>
      </c>
      <c r="N272" s="156">
        <f t="shared" si="43"/>
        <v>8.5334240274673672E-5</v>
      </c>
      <c r="O272" s="83">
        <f t="shared" si="44"/>
        <v>-238274.5299999998</v>
      </c>
      <c r="P272" s="87">
        <f t="shared" si="45"/>
        <v>-0.31139697670610084</v>
      </c>
      <c r="Q272" s="78"/>
    </row>
    <row r="273" spans="2:17" s="79" customFormat="1" ht="12.75" x14ac:dyDescent="0.2">
      <c r="B273" s="72"/>
      <c r="C273" s="80" t="s">
        <v>311</v>
      </c>
      <c r="D273" s="81" t="s">
        <v>570</v>
      </c>
      <c r="E273" s="82">
        <f>VLOOKUP($C273,'2023'!$C$295:$U$572,19,FALSE)</f>
        <v>128247</v>
      </c>
      <c r="F273" s="83">
        <f>VLOOKUP($C273,'2023'!$C$8:$U$285,19,FALSE)</f>
        <v>119148.09999999999</v>
      </c>
      <c r="G273" s="84">
        <f t="shared" si="38"/>
        <v>0.92905175169789544</v>
      </c>
      <c r="H273" s="85">
        <f t="shared" si="39"/>
        <v>1.9296488841382436E-5</v>
      </c>
      <c r="I273" s="86">
        <f t="shared" si="40"/>
        <v>-9098.9000000000087</v>
      </c>
      <c r="J273" s="87">
        <f t="shared" si="41"/>
        <v>-7.0948248302104597E-2</v>
      </c>
      <c r="K273" s="82">
        <f>VLOOKUP($C273,'2023'!$C$295:$U$572,VLOOKUP($L$4,Master!$D$9:$G$20,4,FALSE),FALSE)</f>
        <v>42749</v>
      </c>
      <c r="L273" s="83">
        <f>VLOOKUP($C273,'2023'!$C$8:$U$285,VLOOKUP($L$4,Master!$D$9:$G$20,4,FALSE),FALSE)</f>
        <v>119147.98</v>
      </c>
      <c r="M273" s="83">
        <f t="shared" si="42"/>
        <v>2.7871524480104797</v>
      </c>
      <c r="N273" s="156">
        <f t="shared" si="43"/>
        <v>1.9296469406925144E-5</v>
      </c>
      <c r="O273" s="83">
        <f t="shared" si="44"/>
        <v>76398.98</v>
      </c>
      <c r="P273" s="87">
        <f t="shared" si="45"/>
        <v>1.7871524480104797</v>
      </c>
      <c r="Q273" s="78"/>
    </row>
    <row r="274" spans="2:17" s="79" customFormat="1" ht="12.75" x14ac:dyDescent="0.2">
      <c r="B274" s="72"/>
      <c r="C274" s="80" t="s">
        <v>312</v>
      </c>
      <c r="D274" s="81" t="s">
        <v>571</v>
      </c>
      <c r="E274" s="82">
        <f>VLOOKUP($C274,'2023'!$C$295:$U$572,19,FALSE)</f>
        <v>494775.23</v>
      </c>
      <c r="F274" s="83">
        <f>VLOOKUP($C274,'2023'!$C$8:$U$285,19,FALSE)</f>
        <v>354807.94000000006</v>
      </c>
      <c r="G274" s="84">
        <f t="shared" si="38"/>
        <v>0.7171093427615608</v>
      </c>
      <c r="H274" s="85">
        <f t="shared" si="39"/>
        <v>5.7462497975577372E-5</v>
      </c>
      <c r="I274" s="86">
        <f t="shared" si="40"/>
        <v>-139967.28999999992</v>
      </c>
      <c r="J274" s="87">
        <f t="shared" si="41"/>
        <v>-0.2828906572384392</v>
      </c>
      <c r="K274" s="82">
        <f>VLOOKUP($C274,'2023'!$C$295:$U$572,VLOOKUP($L$4,Master!$D$9:$G$20,4,FALSE),FALSE)</f>
        <v>135053.60999999996</v>
      </c>
      <c r="L274" s="83">
        <f>VLOOKUP($C274,'2023'!$C$8:$U$285,VLOOKUP($L$4,Master!$D$9:$G$20,4,FALSE),FALSE)</f>
        <v>142627.57</v>
      </c>
      <c r="M274" s="83">
        <f t="shared" si="42"/>
        <v>1.0560811369647953</v>
      </c>
      <c r="N274" s="156">
        <f t="shared" si="43"/>
        <v>2.3099078482816702E-5</v>
      </c>
      <c r="O274" s="83">
        <f t="shared" si="44"/>
        <v>7573.9600000000501</v>
      </c>
      <c r="P274" s="87">
        <f t="shared" si="45"/>
        <v>5.6081136964795331E-2</v>
      </c>
      <c r="Q274" s="78"/>
    </row>
    <row r="275" spans="2:17" s="79" customFormat="1" ht="12.75" x14ac:dyDescent="0.2">
      <c r="B275" s="72"/>
      <c r="C275" s="80" t="s">
        <v>313</v>
      </c>
      <c r="D275" s="81" t="s">
        <v>572</v>
      </c>
      <c r="E275" s="82">
        <f>VLOOKUP($C275,'2023'!$C$295:$U$572,19,FALSE)</f>
        <v>132541016.19999999</v>
      </c>
      <c r="F275" s="83">
        <f>VLOOKUP($C275,'2023'!$C$8:$U$285,19,FALSE)</f>
        <v>129293534.32000005</v>
      </c>
      <c r="G275" s="84">
        <f t="shared" si="38"/>
        <v>0.97549828745013101</v>
      </c>
      <c r="H275" s="85">
        <f t="shared" si="39"/>
        <v>2.0939580591455325E-2</v>
      </c>
      <c r="I275" s="86">
        <f t="shared" si="40"/>
        <v>-3247481.8799999356</v>
      </c>
      <c r="J275" s="87">
        <f t="shared" si="41"/>
        <v>-2.4501712549869041E-2</v>
      </c>
      <c r="K275" s="82">
        <f>VLOOKUP($C275,'2023'!$C$295:$U$572,VLOOKUP($L$4,Master!$D$9:$G$20,4,FALSE),FALSE)</f>
        <v>44134376.219999999</v>
      </c>
      <c r="L275" s="83">
        <f>VLOOKUP($C275,'2023'!$C$8:$U$285,VLOOKUP($L$4,Master!$D$9:$G$20,4,FALSE),FALSE)</f>
        <v>43546253.730000019</v>
      </c>
      <c r="M275" s="83">
        <f t="shared" si="42"/>
        <v>0.98667427659862417</v>
      </c>
      <c r="N275" s="156">
        <f t="shared" si="43"/>
        <v>7.052481736468762E-3</v>
      </c>
      <c r="O275" s="83">
        <f t="shared" si="44"/>
        <v>-588122.48999997973</v>
      </c>
      <c r="P275" s="87">
        <f t="shared" si="45"/>
        <v>-1.3325723401375849E-2</v>
      </c>
      <c r="Q275" s="78"/>
    </row>
    <row r="276" spans="2:17" s="79" customFormat="1" ht="12.75" x14ac:dyDescent="0.2">
      <c r="B276" s="72"/>
      <c r="C276" s="80" t="s">
        <v>314</v>
      </c>
      <c r="D276" s="81" t="s">
        <v>573</v>
      </c>
      <c r="E276" s="82">
        <f>VLOOKUP($C276,'2023'!$C$295:$U$572,19,FALSE)</f>
        <v>575999.97</v>
      </c>
      <c r="F276" s="83">
        <f>VLOOKUP($C276,'2023'!$C$8:$U$285,19,FALSE)</f>
        <v>248780</v>
      </c>
      <c r="G276" s="84">
        <f t="shared" si="38"/>
        <v>0.43190974471752147</v>
      </c>
      <c r="H276" s="85">
        <f t="shared" si="39"/>
        <v>4.029086904414861E-5</v>
      </c>
      <c r="I276" s="86">
        <f t="shared" si="40"/>
        <v>-327219.96999999997</v>
      </c>
      <c r="J276" s="87">
        <f t="shared" si="41"/>
        <v>-0.56809025528247858</v>
      </c>
      <c r="K276" s="82">
        <f>VLOOKUP($C276,'2023'!$C$295:$U$572,VLOOKUP($L$4,Master!$D$9:$G$20,4,FALSE),FALSE)</f>
        <v>191999.99</v>
      </c>
      <c r="L276" s="83">
        <f>VLOOKUP($C276,'2023'!$C$8:$U$285,VLOOKUP($L$4,Master!$D$9:$G$20,4,FALSE),FALSE)</f>
        <v>148400</v>
      </c>
      <c r="M276" s="83">
        <f t="shared" si="42"/>
        <v>0.77291670692274517</v>
      </c>
      <c r="N276" s="156">
        <f t="shared" si="43"/>
        <v>2.4033945518738054E-5</v>
      </c>
      <c r="O276" s="83">
        <f t="shared" si="44"/>
        <v>-43599.989999999991</v>
      </c>
      <c r="P276" s="87">
        <f t="shared" si="45"/>
        <v>-0.22708329307725481</v>
      </c>
      <c r="Q276" s="78"/>
    </row>
    <row r="277" spans="2:17" s="79" customFormat="1" ht="25.5" x14ac:dyDescent="0.2">
      <c r="B277" s="72"/>
      <c r="C277" s="80" t="s">
        <v>315</v>
      </c>
      <c r="D277" s="81" t="s">
        <v>574</v>
      </c>
      <c r="E277" s="82">
        <f>VLOOKUP($C277,'2023'!$C$295:$U$572,19,FALSE)</f>
        <v>1122473.9500000004</v>
      </c>
      <c r="F277" s="83">
        <f>VLOOKUP($C277,'2023'!$C$8:$U$285,19,FALSE)</f>
        <v>717954.97</v>
      </c>
      <c r="G277" s="84">
        <f t="shared" si="38"/>
        <v>0.63961838045328334</v>
      </c>
      <c r="H277" s="85">
        <f t="shared" si="39"/>
        <v>1.1627554335503514E-4</v>
      </c>
      <c r="I277" s="86">
        <f t="shared" si="40"/>
        <v>-404518.98000000045</v>
      </c>
      <c r="J277" s="87">
        <f t="shared" si="41"/>
        <v>-0.36038161954671671</v>
      </c>
      <c r="K277" s="82">
        <f>VLOOKUP($C277,'2023'!$C$295:$U$572,VLOOKUP($L$4,Master!$D$9:$G$20,4,FALSE),FALSE)</f>
        <v>374504.65000000014</v>
      </c>
      <c r="L277" s="83">
        <f>VLOOKUP($C277,'2023'!$C$8:$U$285,VLOOKUP($L$4,Master!$D$9:$G$20,4,FALSE),FALSE)</f>
        <v>296888.37000000011</v>
      </c>
      <c r="M277" s="83">
        <f t="shared" si="42"/>
        <v>0.79274948922530064</v>
      </c>
      <c r="N277" s="156">
        <f t="shared" si="43"/>
        <v>4.8082202895734154E-5</v>
      </c>
      <c r="O277" s="83">
        <f t="shared" si="44"/>
        <v>-77616.280000000028</v>
      </c>
      <c r="P277" s="87">
        <f t="shared" si="45"/>
        <v>-0.20725051077469933</v>
      </c>
      <c r="Q277" s="78"/>
    </row>
    <row r="278" spans="2:17" s="79" customFormat="1" ht="25.5" x14ac:dyDescent="0.2">
      <c r="B278" s="72"/>
      <c r="C278" s="80" t="s">
        <v>316</v>
      </c>
      <c r="D278" s="81" t="s">
        <v>574</v>
      </c>
      <c r="E278" s="82">
        <f>VLOOKUP($C278,'2023'!$C$295:$U$572,19,FALSE)</f>
        <v>0</v>
      </c>
      <c r="F278" s="83">
        <f>VLOOKUP($C278,'2023'!$C$8:$U$285,19,FALSE)</f>
        <v>0</v>
      </c>
      <c r="G278" s="84">
        <f t="shared" si="38"/>
        <v>0</v>
      </c>
      <c r="H278" s="85">
        <f t="shared" si="39"/>
        <v>0</v>
      </c>
      <c r="I278" s="86">
        <f t="shared" si="40"/>
        <v>0</v>
      </c>
      <c r="J278" s="87">
        <f t="shared" si="41"/>
        <v>0</v>
      </c>
      <c r="K278" s="82">
        <f>VLOOKUP($C278,'2023'!$C$295:$U$572,VLOOKUP($L$4,Master!$D$9:$G$20,4,FALSE),FALSE)</f>
        <v>0</v>
      </c>
      <c r="L278" s="83">
        <f>VLOOKUP($C278,'2023'!$C$8:$U$285,VLOOKUP($L$4,Master!$D$9:$G$20,4,FALSE),FALSE)</f>
        <v>0</v>
      </c>
      <c r="M278" s="83">
        <f t="shared" si="42"/>
        <v>0</v>
      </c>
      <c r="N278" s="156">
        <f t="shared" si="43"/>
        <v>0</v>
      </c>
      <c r="O278" s="83">
        <f t="shared" si="44"/>
        <v>0</v>
      </c>
      <c r="P278" s="87">
        <f t="shared" si="45"/>
        <v>0</v>
      </c>
      <c r="Q278" s="78"/>
    </row>
    <row r="279" spans="2:17" s="79" customFormat="1" ht="12.75" x14ac:dyDescent="0.2">
      <c r="B279" s="72"/>
      <c r="C279" s="80" t="s">
        <v>317</v>
      </c>
      <c r="D279" s="81" t="s">
        <v>575</v>
      </c>
      <c r="E279" s="82">
        <f>VLOOKUP($C279,'2023'!$C$295:$U$572,19,FALSE)</f>
        <v>125000.01</v>
      </c>
      <c r="F279" s="83">
        <f>VLOOKUP($C279,'2023'!$C$8:$U$285,19,FALSE)</f>
        <v>23189.24</v>
      </c>
      <c r="G279" s="84">
        <f t="shared" si="38"/>
        <v>0.1855139051588876</v>
      </c>
      <c r="H279" s="85">
        <f t="shared" si="39"/>
        <v>3.7555857869335667E-6</v>
      </c>
      <c r="I279" s="86">
        <f t="shared" si="40"/>
        <v>-101810.76999999999</v>
      </c>
      <c r="J279" s="87">
        <f t="shared" si="41"/>
        <v>-0.81448609484111234</v>
      </c>
      <c r="K279" s="82">
        <f>VLOOKUP($C279,'2023'!$C$295:$U$572,VLOOKUP($L$4,Master!$D$9:$G$20,4,FALSE),FALSE)</f>
        <v>41666.67</v>
      </c>
      <c r="L279" s="83">
        <f>VLOOKUP($C279,'2023'!$C$8:$U$285,VLOOKUP($L$4,Master!$D$9:$G$20,4,FALSE),FALSE)</f>
        <v>0</v>
      </c>
      <c r="M279" s="83">
        <f t="shared" si="42"/>
        <v>0</v>
      </c>
      <c r="N279" s="156">
        <f t="shared" si="43"/>
        <v>0</v>
      </c>
      <c r="O279" s="83">
        <f t="shared" si="44"/>
        <v>-41666.67</v>
      </c>
      <c r="P279" s="87">
        <f t="shared" si="45"/>
        <v>-1</v>
      </c>
      <c r="Q279" s="78"/>
    </row>
    <row r="280" spans="2:17" s="79" customFormat="1" ht="12.75" x14ac:dyDescent="0.2">
      <c r="B280" s="72"/>
      <c r="C280" s="80" t="s">
        <v>318</v>
      </c>
      <c r="D280" s="81" t="s">
        <v>576</v>
      </c>
      <c r="E280" s="82">
        <f>VLOOKUP($C280,'2023'!$C$295:$U$572,19,FALSE)</f>
        <v>3675990.3600000022</v>
      </c>
      <c r="F280" s="83">
        <f>VLOOKUP($C280,'2023'!$C$8:$U$285,19,FALSE)</f>
        <v>3230858.88</v>
      </c>
      <c r="G280" s="84">
        <f t="shared" si="38"/>
        <v>0.87890842020597626</v>
      </c>
      <c r="H280" s="85">
        <f t="shared" si="39"/>
        <v>5.2324990768632784E-4</v>
      </c>
      <c r="I280" s="86">
        <f t="shared" si="40"/>
        <v>-445131.48000000231</v>
      </c>
      <c r="J280" s="87">
        <f t="shared" si="41"/>
        <v>-0.12109157979402374</v>
      </c>
      <c r="K280" s="82">
        <f>VLOOKUP($C280,'2023'!$C$295:$U$572,VLOOKUP($L$4,Master!$D$9:$G$20,4,FALSE),FALSE)</f>
        <v>1229081.4700000004</v>
      </c>
      <c r="L280" s="83">
        <f>VLOOKUP($C280,'2023'!$C$8:$U$285,VLOOKUP($L$4,Master!$D$9:$G$20,4,FALSE),FALSE)</f>
        <v>1079079.830000001</v>
      </c>
      <c r="M280" s="83">
        <f t="shared" si="42"/>
        <v>0.87795630829907523</v>
      </c>
      <c r="N280" s="156">
        <f t="shared" si="43"/>
        <v>1.747610905969619E-4</v>
      </c>
      <c r="O280" s="83">
        <f t="shared" si="44"/>
        <v>-150001.63999999943</v>
      </c>
      <c r="P280" s="87">
        <f t="shared" si="45"/>
        <v>-0.12204369170092474</v>
      </c>
      <c r="Q280" s="78"/>
    </row>
    <row r="281" spans="2:17" s="79" customFormat="1" ht="12.75" x14ac:dyDescent="0.2">
      <c r="B281" s="72"/>
      <c r="C281" s="80" t="s">
        <v>319</v>
      </c>
      <c r="D281" s="81" t="s">
        <v>577</v>
      </c>
      <c r="E281" s="82">
        <f>VLOOKUP($C281,'2023'!$C$295:$U$572,19,FALSE)</f>
        <v>49927128.329999983</v>
      </c>
      <c r="F281" s="83">
        <f>VLOOKUP($C281,'2023'!$C$8:$U$285,19,FALSE)</f>
        <v>53641874.509999998</v>
      </c>
      <c r="G281" s="84">
        <f t="shared" si="38"/>
        <v>1.074403361544187</v>
      </c>
      <c r="H281" s="85">
        <f t="shared" si="39"/>
        <v>8.6875059939105371E-3</v>
      </c>
      <c r="I281" s="86">
        <f t="shared" si="40"/>
        <v>3714746.1800000146</v>
      </c>
      <c r="J281" s="87">
        <f t="shared" si="41"/>
        <v>7.4403361544187085E-2</v>
      </c>
      <c r="K281" s="82">
        <f>VLOOKUP($C281,'2023'!$C$295:$U$572,VLOOKUP($L$4,Master!$D$9:$G$20,4,FALSE),FALSE)</f>
        <v>16524107.65</v>
      </c>
      <c r="L281" s="83">
        <f>VLOOKUP($C281,'2023'!$C$8:$U$285,VLOOKUP($L$4,Master!$D$9:$G$20,4,FALSE),FALSE)</f>
        <v>19755591.259999998</v>
      </c>
      <c r="M281" s="83">
        <f t="shared" si="42"/>
        <v>1.1955617621505872</v>
      </c>
      <c r="N281" s="156">
        <f t="shared" si="43"/>
        <v>3.1994932886340813E-3</v>
      </c>
      <c r="O281" s="83">
        <f t="shared" si="44"/>
        <v>3231483.6099999975</v>
      </c>
      <c r="P281" s="87">
        <f t="shared" si="45"/>
        <v>0.19556176215058715</v>
      </c>
      <c r="Q281" s="78"/>
    </row>
    <row r="282" spans="2:17" s="79" customFormat="1" ht="12.75" x14ac:dyDescent="0.2">
      <c r="B282" s="72"/>
      <c r="C282" s="80" t="s">
        <v>320</v>
      </c>
      <c r="D282" s="81" t="s">
        <v>578</v>
      </c>
      <c r="E282" s="82">
        <f>VLOOKUP($C282,'2023'!$C$295:$U$572,19,FALSE)</f>
        <v>16676.820000000003</v>
      </c>
      <c r="F282" s="83">
        <f>VLOOKUP($C282,'2023'!$C$8:$U$285,19,FALSE)</f>
        <v>10741.59</v>
      </c>
      <c r="G282" s="84">
        <f t="shared" si="38"/>
        <v>0.64410301244481849</v>
      </c>
      <c r="H282" s="85">
        <f t="shared" si="39"/>
        <v>1.7396414342629482E-6</v>
      </c>
      <c r="I282" s="86">
        <f t="shared" si="40"/>
        <v>-5935.2300000000032</v>
      </c>
      <c r="J282" s="87">
        <f t="shared" si="41"/>
        <v>-0.35589698755518151</v>
      </c>
      <c r="K282" s="82">
        <f>VLOOKUP($C282,'2023'!$C$295:$U$572,VLOOKUP($L$4,Master!$D$9:$G$20,4,FALSE),FALSE)</f>
        <v>5680.1500000000005</v>
      </c>
      <c r="L282" s="83">
        <f>VLOOKUP($C282,'2023'!$C$8:$U$285,VLOOKUP($L$4,Master!$D$9:$G$20,4,FALSE),FALSE)</f>
        <v>4960.37</v>
      </c>
      <c r="M282" s="83">
        <f t="shared" si="42"/>
        <v>0.87328151545293686</v>
      </c>
      <c r="N282" s="156">
        <f t="shared" si="43"/>
        <v>8.0335082434489681E-7</v>
      </c>
      <c r="O282" s="83">
        <f t="shared" si="44"/>
        <v>-719.78000000000065</v>
      </c>
      <c r="P282" s="87">
        <f t="shared" si="45"/>
        <v>-0.12671848454706311</v>
      </c>
      <c r="Q282" s="78"/>
    </row>
    <row r="283" spans="2:17" s="79" customFormat="1" ht="12.75" x14ac:dyDescent="0.2">
      <c r="B283" s="72"/>
      <c r="C283" s="80" t="s">
        <v>321</v>
      </c>
      <c r="D283" s="81" t="s">
        <v>579</v>
      </c>
      <c r="E283" s="82">
        <f>VLOOKUP($C283,'2023'!$C$295:$U$572,19,FALSE)</f>
        <v>73672.56</v>
      </c>
      <c r="F283" s="83">
        <f>VLOOKUP($C283,'2023'!$C$8:$U$285,19,FALSE)</f>
        <v>66718.930000000008</v>
      </c>
      <c r="G283" s="84">
        <f t="shared" si="38"/>
        <v>0.90561438342851142</v>
      </c>
      <c r="H283" s="85">
        <f t="shared" si="39"/>
        <v>1.0805384964208208E-5</v>
      </c>
      <c r="I283" s="86">
        <f t="shared" si="40"/>
        <v>-6953.6299999999901</v>
      </c>
      <c r="J283" s="87">
        <f t="shared" si="41"/>
        <v>-9.4385616571488626E-2</v>
      </c>
      <c r="K283" s="82">
        <f>VLOOKUP($C283,'2023'!$C$295:$U$572,VLOOKUP($L$4,Master!$D$9:$G$20,4,FALSE),FALSE)</f>
        <v>24557.52</v>
      </c>
      <c r="L283" s="83">
        <f>VLOOKUP($C283,'2023'!$C$8:$U$285,VLOOKUP($L$4,Master!$D$9:$G$20,4,FALSE),FALSE)</f>
        <v>27270.970000000005</v>
      </c>
      <c r="M283" s="83">
        <f t="shared" si="42"/>
        <v>1.1104936491958473</v>
      </c>
      <c r="N283" s="156">
        <f t="shared" si="43"/>
        <v>4.4166375149807283E-6</v>
      </c>
      <c r="O283" s="83">
        <f t="shared" si="44"/>
        <v>2713.4500000000044</v>
      </c>
      <c r="P283" s="87">
        <f t="shared" si="45"/>
        <v>0.11049364919584731</v>
      </c>
      <c r="Q283" s="78"/>
    </row>
    <row r="284" spans="2:17" s="79" customFormat="1" ht="12.75" x14ac:dyDescent="0.2">
      <c r="B284" s="72"/>
      <c r="C284" s="80" t="s">
        <v>322</v>
      </c>
      <c r="D284" s="81" t="s">
        <v>580</v>
      </c>
      <c r="E284" s="82">
        <f>VLOOKUP($C284,'2023'!$C$295:$U$572,19,FALSE)</f>
        <v>117818.09999999999</v>
      </c>
      <c r="F284" s="83">
        <f>VLOOKUP($C284,'2023'!$C$8:$U$285,19,FALSE)</f>
        <v>16598.11</v>
      </c>
      <c r="G284" s="84">
        <f t="shared" si="38"/>
        <v>0.14087911789444918</v>
      </c>
      <c r="H284" s="85">
        <f t="shared" si="39"/>
        <v>2.6881271661322191E-6</v>
      </c>
      <c r="I284" s="86">
        <f t="shared" si="40"/>
        <v>-101219.98999999999</v>
      </c>
      <c r="J284" s="87">
        <f t="shared" si="41"/>
        <v>-0.85912088210555082</v>
      </c>
      <c r="K284" s="82">
        <f>VLOOKUP($C284,'2023'!$C$295:$U$572,VLOOKUP($L$4,Master!$D$9:$G$20,4,FALSE),FALSE)</f>
        <v>39272.699999999997</v>
      </c>
      <c r="L284" s="83">
        <f>VLOOKUP($C284,'2023'!$C$8:$U$285,VLOOKUP($L$4,Master!$D$9:$G$20,4,FALSE),FALSE)</f>
        <v>0</v>
      </c>
      <c r="M284" s="83">
        <f t="shared" si="42"/>
        <v>0</v>
      </c>
      <c r="N284" s="156">
        <f t="shared" si="43"/>
        <v>0</v>
      </c>
      <c r="O284" s="83">
        <f t="shared" si="44"/>
        <v>-39272.699999999997</v>
      </c>
      <c r="P284" s="87">
        <f t="shared" si="45"/>
        <v>-1</v>
      </c>
      <c r="Q284" s="78"/>
    </row>
    <row r="285" spans="2:17" s="79" customFormat="1" ht="12.75" x14ac:dyDescent="0.2">
      <c r="B285" s="72"/>
      <c r="C285" s="80" t="s">
        <v>323</v>
      </c>
      <c r="D285" s="81" t="s">
        <v>581</v>
      </c>
      <c r="E285" s="82">
        <f>VLOOKUP($C285,'2023'!$C$295:$U$572,19,FALSE)</f>
        <v>228942.10000000003</v>
      </c>
      <c r="F285" s="83">
        <f>VLOOKUP($C285,'2023'!$C$8:$U$285,19,FALSE)</f>
        <v>6790.28</v>
      </c>
      <c r="G285" s="84">
        <f t="shared" si="38"/>
        <v>2.9659376759451402E-2</v>
      </c>
      <c r="H285" s="85">
        <f t="shared" si="39"/>
        <v>1.0997117222168237E-6</v>
      </c>
      <c r="I285" s="86">
        <f t="shared" si="40"/>
        <v>-222151.82000000004</v>
      </c>
      <c r="J285" s="87">
        <f t="shared" si="41"/>
        <v>-0.97034062324054859</v>
      </c>
      <c r="K285" s="82">
        <f>VLOOKUP($C285,'2023'!$C$295:$U$572,VLOOKUP($L$4,Master!$D$9:$G$20,4,FALSE),FALSE)</f>
        <v>76314.02</v>
      </c>
      <c r="L285" s="83">
        <f>VLOOKUP($C285,'2023'!$C$8:$U$285,VLOOKUP($L$4,Master!$D$9:$G$20,4,FALSE),FALSE)</f>
        <v>6790.28</v>
      </c>
      <c r="M285" s="83">
        <f t="shared" si="42"/>
        <v>8.8978145824319038E-2</v>
      </c>
      <c r="N285" s="156">
        <f t="shared" si="43"/>
        <v>1.0997117222168237E-6</v>
      </c>
      <c r="O285" s="83">
        <f t="shared" si="44"/>
        <v>-69523.740000000005</v>
      </c>
      <c r="P285" s="87">
        <f t="shared" si="45"/>
        <v>-0.91102185417568093</v>
      </c>
      <c r="Q285" s="78"/>
    </row>
    <row r="286" spans="2:17" s="79" customFormat="1" ht="13.5" thickBot="1" x14ac:dyDescent="0.25">
      <c r="B286" s="72"/>
      <c r="C286" s="80" t="s">
        <v>324</v>
      </c>
      <c r="D286" s="81" t="s">
        <v>458</v>
      </c>
      <c r="E286" s="82">
        <f>VLOOKUP($C286,'2023'!$C$295:$U$572,19,FALSE)</f>
        <v>329652.45</v>
      </c>
      <c r="F286" s="83">
        <f>VLOOKUP($C286,'2023'!$C$8:$U$285,19,FALSE)</f>
        <v>255998.24999999997</v>
      </c>
      <c r="G286" s="84">
        <f t="shared" si="38"/>
        <v>0.77657014228166654</v>
      </c>
      <c r="H286" s="85">
        <f t="shared" si="39"/>
        <v>4.1459892138762019E-5</v>
      </c>
      <c r="I286" s="86">
        <f t="shared" si="40"/>
        <v>-73654.200000000041</v>
      </c>
      <c r="J286" s="87">
        <f t="shared" si="41"/>
        <v>-0.22342985771833346</v>
      </c>
      <c r="K286" s="157">
        <f>VLOOKUP($C286,'2023'!$C$295:$U$572,VLOOKUP($L$4,Master!$D$9:$G$20,4,FALSE),FALSE)</f>
        <v>99795.260000000009</v>
      </c>
      <c r="L286" s="158">
        <f>VLOOKUP($C286,'2023'!$C$8:$U$285,VLOOKUP($L$4,Master!$D$9:$G$20,4,FALSE),FALSE)</f>
        <v>106689.41999999998</v>
      </c>
      <c r="M286" s="158">
        <f t="shared" si="42"/>
        <v>1.0690830406173597</v>
      </c>
      <c r="N286" s="159">
        <f t="shared" si="43"/>
        <v>1.7278758138178988E-5</v>
      </c>
      <c r="O286" s="158">
        <f t="shared" si="44"/>
        <v>6894.1599999999744</v>
      </c>
      <c r="P286" s="160">
        <f t="shared" si="45"/>
        <v>6.9083040617359717E-2</v>
      </c>
      <c r="Q286" s="78"/>
    </row>
    <row r="287" spans="2:17" ht="16.5" thickTop="1" thickBot="1" x14ac:dyDescent="0.25">
      <c r="B287" s="88"/>
      <c r="C287" s="89"/>
      <c r="D287" s="90"/>
      <c r="E287" s="91"/>
      <c r="F287" s="91"/>
      <c r="G287" s="92"/>
      <c r="H287" s="92"/>
      <c r="I287" s="91"/>
      <c r="J287" s="92"/>
      <c r="K287" s="93"/>
      <c r="L287" s="91"/>
      <c r="M287" s="91"/>
      <c r="N287" s="92"/>
      <c r="O287" s="91"/>
      <c r="P287" s="92"/>
      <c r="Q287" s="94"/>
    </row>
    <row r="288" spans="2:17" ht="15.75" thickTop="1" x14ac:dyDescent="0.2"/>
    <row r="289" spans="5:16" x14ac:dyDescent="0.2">
      <c r="E289" s="100"/>
      <c r="F289" s="100"/>
      <c r="G289" s="101"/>
      <c r="H289" s="101"/>
      <c r="I289" s="102"/>
      <c r="J289" s="101"/>
      <c r="K289" s="100"/>
      <c r="L289" s="100"/>
      <c r="M289" s="100"/>
      <c r="N289" s="101"/>
      <c r="O289" s="102"/>
      <c r="P289" s="101"/>
    </row>
    <row r="290" spans="5:16" x14ac:dyDescent="0.2">
      <c r="E290" s="103"/>
      <c r="F290" s="103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74"/>
  <sheetViews>
    <sheetView showGridLines="0" topLeftCell="A239" zoomScale="70" zoomScaleNormal="70" workbookViewId="0">
      <selection activeCell="E8" sqref="E8:G285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3" t="s">
        <v>29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5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586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6" t="s">
        <v>33</v>
      </c>
      <c r="D7" s="177"/>
      <c r="E7" s="114">
        <f t="shared" ref="E7" si="0">SUM(E8:E285)</f>
        <v>144637076.26999995</v>
      </c>
      <c r="F7" s="114">
        <f>SUM(F8:F285)</f>
        <v>177858501.73000005</v>
      </c>
      <c r="G7" s="114">
        <f t="shared" ref="G7:Q7" si="1">SUM(G8:G285)</f>
        <v>201637331.04999998</v>
      </c>
      <c r="H7" s="114">
        <f t="shared" si="1"/>
        <v>0</v>
      </c>
      <c r="I7" s="114">
        <f t="shared" si="1"/>
        <v>0</v>
      </c>
      <c r="J7" s="114">
        <f t="shared" si="1"/>
        <v>0</v>
      </c>
      <c r="K7" s="114">
        <f t="shared" si="1"/>
        <v>0</v>
      </c>
      <c r="L7" s="114">
        <f t="shared" si="1"/>
        <v>0</v>
      </c>
      <c r="M7" s="114">
        <f t="shared" si="1"/>
        <v>0</v>
      </c>
      <c r="N7" s="114">
        <f t="shared" si="1"/>
        <v>0</v>
      </c>
      <c r="O7" s="114">
        <f t="shared" si="1"/>
        <v>0</v>
      </c>
      <c r="P7" s="114">
        <f t="shared" si="1"/>
        <v>0</v>
      </c>
      <c r="Q7" s="114">
        <f t="shared" si="1"/>
        <v>524132909.04999995</v>
      </c>
      <c r="R7" s="115"/>
      <c r="S7" s="116"/>
      <c r="T7" s="113"/>
      <c r="U7" s="114">
        <f>SUM(U8:U285)</f>
        <v>524132909.04999995</v>
      </c>
      <c r="V7" s="115"/>
    </row>
    <row r="8" spans="2:22" x14ac:dyDescent="0.2">
      <c r="B8" s="113"/>
      <c r="C8" s="117" t="s">
        <v>47</v>
      </c>
      <c r="D8" s="118" t="s">
        <v>325</v>
      </c>
      <c r="E8" s="145">
        <v>13044.650000000001</v>
      </c>
      <c r="F8" s="119">
        <v>44419.439999999995</v>
      </c>
      <c r="G8" s="119">
        <v>1375558.89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ref="Q8:Q71" si="2">SUM(E8:P8)</f>
        <v>1433022.98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1433022.98</v>
      </c>
      <c r="V8" s="115"/>
    </row>
    <row r="9" spans="2:22" ht="25.5" x14ac:dyDescent="0.2">
      <c r="B9" s="113"/>
      <c r="C9" s="117" t="s">
        <v>48</v>
      </c>
      <c r="D9" s="118" t="s">
        <v>326</v>
      </c>
      <c r="E9" s="119">
        <v>2405</v>
      </c>
      <c r="F9" s="119">
        <v>3355</v>
      </c>
      <c r="G9" s="119">
        <v>2880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f t="shared" si="2"/>
        <v>8640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8640</v>
      </c>
      <c r="V9" s="115"/>
    </row>
    <row r="10" spans="2:22" ht="25.5" x14ac:dyDescent="0.2">
      <c r="B10" s="113"/>
      <c r="C10" s="117" t="s">
        <v>49</v>
      </c>
      <c r="D10" s="118" t="s">
        <v>327</v>
      </c>
      <c r="E10" s="119">
        <v>36815.48000000001</v>
      </c>
      <c r="F10" s="119">
        <v>130218.37000000001</v>
      </c>
      <c r="G10" s="119">
        <v>101068.20000000001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f t="shared" si="2"/>
        <v>268102.05000000005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268102.05000000005</v>
      </c>
      <c r="V10" s="115"/>
    </row>
    <row r="11" spans="2:22" x14ac:dyDescent="0.2">
      <c r="B11" s="113"/>
      <c r="C11" s="117" t="s">
        <v>50</v>
      </c>
      <c r="D11" s="118" t="s">
        <v>328</v>
      </c>
      <c r="E11" s="119">
        <v>29067.159999999996</v>
      </c>
      <c r="F11" s="119">
        <v>31968.339999999997</v>
      </c>
      <c r="G11" s="119">
        <v>34512.559999999998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f t="shared" si="2"/>
        <v>95548.06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95548.06</v>
      </c>
      <c r="V11" s="115"/>
    </row>
    <row r="12" spans="2:22" x14ac:dyDescent="0.2">
      <c r="B12" s="113"/>
      <c r="C12" s="117" t="s">
        <v>51</v>
      </c>
      <c r="D12" s="118" t="s">
        <v>329</v>
      </c>
      <c r="E12" s="119">
        <v>70169.069999999992</v>
      </c>
      <c r="F12" s="119">
        <v>95008.099999999991</v>
      </c>
      <c r="G12" s="119">
        <v>116313.61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f t="shared" si="2"/>
        <v>281490.77999999997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281490.77999999997</v>
      </c>
      <c r="V12" s="115"/>
    </row>
    <row r="13" spans="2:22" x14ac:dyDescent="0.2">
      <c r="B13" s="113"/>
      <c r="C13" s="117" t="s">
        <v>52</v>
      </c>
      <c r="D13" s="118" t="s">
        <v>330</v>
      </c>
      <c r="E13" s="119">
        <v>320210.97999999992</v>
      </c>
      <c r="F13" s="119">
        <v>464592.56000000006</v>
      </c>
      <c r="G13" s="119">
        <v>491069.1999999999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2"/>
        <v>1275872.74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1275872.74</v>
      </c>
      <c r="V13" s="115"/>
    </row>
    <row r="14" spans="2:22" ht="25.5" x14ac:dyDescent="0.2">
      <c r="B14" s="113"/>
      <c r="C14" s="117" t="s">
        <v>53</v>
      </c>
      <c r="D14" s="118" t="s">
        <v>331</v>
      </c>
      <c r="E14" s="119">
        <v>48610.48</v>
      </c>
      <c r="F14" s="119">
        <v>49804.799999999996</v>
      </c>
      <c r="G14" s="119">
        <v>97019.890000000014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f t="shared" si="2"/>
        <v>195435.17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195435.17</v>
      </c>
      <c r="V14" s="115"/>
    </row>
    <row r="15" spans="2:22" x14ac:dyDescent="0.2">
      <c r="B15" s="113"/>
      <c r="C15" s="117" t="s">
        <v>54</v>
      </c>
      <c r="D15" s="118" t="s">
        <v>332</v>
      </c>
      <c r="E15" s="119">
        <v>54360.89</v>
      </c>
      <c r="F15" s="119">
        <v>69538.38</v>
      </c>
      <c r="G15" s="119">
        <v>71210.009999999995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f t="shared" si="2"/>
        <v>195109.28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195109.28</v>
      </c>
      <c r="V15" s="115"/>
    </row>
    <row r="16" spans="2:22" x14ac:dyDescent="0.2">
      <c r="B16" s="113"/>
      <c r="C16" s="117" t="s">
        <v>55</v>
      </c>
      <c r="D16" s="118" t="s">
        <v>333</v>
      </c>
      <c r="E16" s="119">
        <v>0</v>
      </c>
      <c r="F16" s="119">
        <v>53602.96</v>
      </c>
      <c r="G16" s="119">
        <v>12833.33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f t="shared" si="2"/>
        <v>66436.289999999994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66436.289999999994</v>
      </c>
      <c r="V16" s="115"/>
    </row>
    <row r="17" spans="2:22" x14ac:dyDescent="0.2">
      <c r="B17" s="113"/>
      <c r="C17" s="117" t="s">
        <v>56</v>
      </c>
      <c r="D17" s="118" t="s">
        <v>334</v>
      </c>
      <c r="E17" s="119">
        <v>49109.360000000008</v>
      </c>
      <c r="F17" s="119">
        <v>93940.47</v>
      </c>
      <c r="G17" s="119">
        <v>61935.38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f t="shared" si="2"/>
        <v>204985.21000000002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204985.21000000002</v>
      </c>
      <c r="V17" s="115"/>
    </row>
    <row r="18" spans="2:22" ht="25.5" x14ac:dyDescent="0.2">
      <c r="B18" s="113"/>
      <c r="C18" s="117" t="s">
        <v>57</v>
      </c>
      <c r="D18" s="118" t="s">
        <v>335</v>
      </c>
      <c r="E18" s="119">
        <v>251329.30999999997</v>
      </c>
      <c r="F18" s="119">
        <v>314934.76</v>
      </c>
      <c r="G18" s="119">
        <v>401614.43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f t="shared" si="2"/>
        <v>967878.5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967878.5</v>
      </c>
      <c r="V18" s="115"/>
    </row>
    <row r="19" spans="2:22" x14ac:dyDescent="0.2">
      <c r="B19" s="113"/>
      <c r="C19" s="117" t="s">
        <v>58</v>
      </c>
      <c r="D19" s="118" t="s">
        <v>336</v>
      </c>
      <c r="E19" s="119">
        <v>298000.62</v>
      </c>
      <c r="F19" s="119">
        <v>432744.98999999993</v>
      </c>
      <c r="G19" s="119">
        <v>331750.77999999997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f t="shared" si="2"/>
        <v>1062496.3899999999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1062496.3899999999</v>
      </c>
      <c r="V19" s="115"/>
    </row>
    <row r="20" spans="2:22" x14ac:dyDescent="0.2">
      <c r="B20" s="113"/>
      <c r="C20" s="117" t="s">
        <v>59</v>
      </c>
      <c r="D20" s="118" t="s">
        <v>337</v>
      </c>
      <c r="E20" s="119">
        <v>216908.98000000007</v>
      </c>
      <c r="F20" s="119">
        <v>454578.60000000009</v>
      </c>
      <c r="G20" s="119">
        <v>406539.04000000004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f t="shared" si="2"/>
        <v>1078026.6200000001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1078026.6200000001</v>
      </c>
      <c r="V20" s="115"/>
    </row>
    <row r="21" spans="2:22" ht="25.5" x14ac:dyDescent="0.2">
      <c r="B21" s="113"/>
      <c r="C21" s="117" t="s">
        <v>60</v>
      </c>
      <c r="D21" s="118" t="s">
        <v>338</v>
      </c>
      <c r="E21" s="119">
        <v>1291.7</v>
      </c>
      <c r="F21" s="119">
        <v>1542.62</v>
      </c>
      <c r="G21" s="119">
        <v>1939.49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f t="shared" si="2"/>
        <v>4773.8099999999995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4773.8099999999995</v>
      </c>
      <c r="V21" s="115"/>
    </row>
    <row r="22" spans="2:22" x14ac:dyDescent="0.2">
      <c r="B22" s="113"/>
      <c r="C22" s="117" t="s">
        <v>61</v>
      </c>
      <c r="D22" s="118" t="s">
        <v>339</v>
      </c>
      <c r="E22" s="119">
        <v>0</v>
      </c>
      <c r="F22" s="119">
        <v>0</v>
      </c>
      <c r="G22" s="119">
        <v>1111.04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f t="shared" si="2"/>
        <v>1111.04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1111.04</v>
      </c>
      <c r="V22" s="115"/>
    </row>
    <row r="23" spans="2:22" x14ac:dyDescent="0.2">
      <c r="B23" s="113"/>
      <c r="C23" s="117" t="s">
        <v>62</v>
      </c>
      <c r="D23" s="118" t="s">
        <v>340</v>
      </c>
      <c r="E23" s="119">
        <v>71935.460000000006</v>
      </c>
      <c r="F23" s="119">
        <v>100462.12</v>
      </c>
      <c r="G23" s="119">
        <v>126018.44000000003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  <c r="Q23" s="119">
        <f t="shared" si="2"/>
        <v>298416.02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298416.02</v>
      </c>
      <c r="V23" s="115"/>
    </row>
    <row r="24" spans="2:22" x14ac:dyDescent="0.2">
      <c r="B24" s="113"/>
      <c r="C24" s="117" t="s">
        <v>63</v>
      </c>
      <c r="D24" s="118" t="s">
        <v>341</v>
      </c>
      <c r="E24" s="119">
        <v>20500</v>
      </c>
      <c r="F24" s="119">
        <v>30810</v>
      </c>
      <c r="G24" s="119">
        <v>14755.03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f t="shared" si="2"/>
        <v>66065.03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66065.03</v>
      </c>
      <c r="V24" s="115"/>
    </row>
    <row r="25" spans="2:22" x14ac:dyDescent="0.2">
      <c r="B25" s="113"/>
      <c r="C25" s="117" t="s">
        <v>64</v>
      </c>
      <c r="D25" s="118" t="s">
        <v>342</v>
      </c>
      <c r="E25" s="119">
        <v>22355.64</v>
      </c>
      <c r="F25" s="119">
        <v>27145.480000000007</v>
      </c>
      <c r="G25" s="119">
        <v>37961.879999999997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f t="shared" si="2"/>
        <v>87463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87463</v>
      </c>
      <c r="V25" s="115"/>
    </row>
    <row r="26" spans="2:22" x14ac:dyDescent="0.2">
      <c r="B26" s="113"/>
      <c r="C26" s="117" t="s">
        <v>65</v>
      </c>
      <c r="D26" s="118" t="s">
        <v>343</v>
      </c>
      <c r="E26" s="119">
        <v>0</v>
      </c>
      <c r="F26" s="119">
        <v>2350</v>
      </c>
      <c r="G26" s="119">
        <v>2350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f t="shared" si="2"/>
        <v>4700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4700</v>
      </c>
      <c r="V26" s="115"/>
    </row>
    <row r="27" spans="2:22" x14ac:dyDescent="0.2">
      <c r="B27" s="113"/>
      <c r="C27" s="117" t="s">
        <v>66</v>
      </c>
      <c r="D27" s="118" t="s">
        <v>344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2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67</v>
      </c>
      <c r="D28" s="118" t="s">
        <v>345</v>
      </c>
      <c r="E28" s="119">
        <v>0</v>
      </c>
      <c r="F28" s="119">
        <v>582083.34000000008</v>
      </c>
      <c r="G28" s="119">
        <v>582083.34000000008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f t="shared" si="2"/>
        <v>1164166.6800000002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1164166.6800000002</v>
      </c>
      <c r="V28" s="115"/>
    </row>
    <row r="29" spans="2:22" x14ac:dyDescent="0.2">
      <c r="B29" s="113"/>
      <c r="C29" s="117" t="s">
        <v>68</v>
      </c>
      <c r="D29" s="118" t="s">
        <v>346</v>
      </c>
      <c r="E29" s="119">
        <v>412473.56999999995</v>
      </c>
      <c r="F29" s="119">
        <v>1531353.12</v>
      </c>
      <c r="G29" s="119">
        <v>1106933.9200000002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f t="shared" si="2"/>
        <v>3050760.6100000003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3050760.6100000003</v>
      </c>
      <c r="V29" s="115"/>
    </row>
    <row r="30" spans="2:22" x14ac:dyDescent="0.2">
      <c r="B30" s="113"/>
      <c r="C30" s="117" t="s">
        <v>69</v>
      </c>
      <c r="D30" s="118" t="s">
        <v>347</v>
      </c>
      <c r="E30" s="119">
        <v>303690.49</v>
      </c>
      <c r="F30" s="119">
        <v>136782.71</v>
      </c>
      <c r="G30" s="119">
        <v>325690.57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f t="shared" si="2"/>
        <v>766163.77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766163.77</v>
      </c>
      <c r="V30" s="115"/>
    </row>
    <row r="31" spans="2:22" x14ac:dyDescent="0.2">
      <c r="B31" s="113"/>
      <c r="C31" s="117" t="s">
        <v>70</v>
      </c>
      <c r="D31" s="118" t="s">
        <v>348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2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71</v>
      </c>
      <c r="D32" s="118" t="s">
        <v>349</v>
      </c>
      <c r="E32" s="119">
        <v>10405.250000000002</v>
      </c>
      <c r="F32" s="119">
        <v>23252.590000000004</v>
      </c>
      <c r="G32" s="119">
        <v>25406.399999999998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2"/>
        <v>59064.240000000005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59064.240000000005</v>
      </c>
      <c r="V32" s="115"/>
    </row>
    <row r="33" spans="2:22" ht="25.5" x14ac:dyDescent="0.2">
      <c r="B33" s="113"/>
      <c r="C33" s="117" t="s">
        <v>72</v>
      </c>
      <c r="D33" s="118" t="s">
        <v>350</v>
      </c>
      <c r="E33" s="119">
        <v>6050</v>
      </c>
      <c r="F33" s="119">
        <v>609.84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2"/>
        <v>6659.84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6659.84</v>
      </c>
      <c r="V33" s="115"/>
    </row>
    <row r="34" spans="2:22" x14ac:dyDescent="0.2">
      <c r="B34" s="113"/>
      <c r="C34" s="117" t="s">
        <v>73</v>
      </c>
      <c r="D34" s="118" t="s">
        <v>351</v>
      </c>
      <c r="E34" s="119">
        <v>24325.120000000006</v>
      </c>
      <c r="F34" s="119">
        <v>122764.29999999999</v>
      </c>
      <c r="G34" s="119">
        <v>1400331.26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f t="shared" si="2"/>
        <v>1547420.68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1547420.68</v>
      </c>
      <c r="V34" s="115"/>
    </row>
    <row r="35" spans="2:22" x14ac:dyDescent="0.2">
      <c r="B35" s="113"/>
      <c r="C35" s="117" t="s">
        <v>74</v>
      </c>
      <c r="D35" s="118" t="s">
        <v>352</v>
      </c>
      <c r="E35" s="119">
        <v>0</v>
      </c>
      <c r="F35" s="119">
        <v>0</v>
      </c>
      <c r="G35" s="119">
        <v>17499.14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f t="shared" si="2"/>
        <v>17499.14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17499.14</v>
      </c>
      <c r="V35" s="115"/>
    </row>
    <row r="36" spans="2:22" x14ac:dyDescent="0.2">
      <c r="B36" s="113"/>
      <c r="C36" s="117" t="s">
        <v>75</v>
      </c>
      <c r="D36" s="118" t="s">
        <v>353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2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2">
      <c r="B37" s="113"/>
      <c r="C37" s="117" t="s">
        <v>76</v>
      </c>
      <c r="D37" s="118" t="s">
        <v>354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2"/>
        <v>0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5"/>
    </row>
    <row r="38" spans="2:22" x14ac:dyDescent="0.2">
      <c r="B38" s="113"/>
      <c r="C38" s="117" t="s">
        <v>77</v>
      </c>
      <c r="D38" s="118" t="s">
        <v>355</v>
      </c>
      <c r="E38" s="119">
        <v>0</v>
      </c>
      <c r="F38" s="119">
        <v>2867250</v>
      </c>
      <c r="G38" s="119">
        <v>1433625</v>
      </c>
      <c r="H38" s="119">
        <v>0</v>
      </c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f t="shared" si="2"/>
        <v>4300875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4300875</v>
      </c>
      <c r="V38" s="115"/>
    </row>
    <row r="39" spans="2:22" x14ac:dyDescent="0.2">
      <c r="B39" s="113"/>
      <c r="C39" s="117" t="s">
        <v>78</v>
      </c>
      <c r="D39" s="118" t="s">
        <v>353</v>
      </c>
      <c r="E39" s="119">
        <v>4593.0200000000004</v>
      </c>
      <c r="F39" s="119">
        <v>6153.2199999999993</v>
      </c>
      <c r="G39" s="119">
        <v>60656.32</v>
      </c>
      <c r="H39" s="119">
        <v>0</v>
      </c>
      <c r="I39" s="119"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f t="shared" si="2"/>
        <v>71402.559999999998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71402.559999999998</v>
      </c>
      <c r="V39" s="115"/>
    </row>
    <row r="40" spans="2:22" x14ac:dyDescent="0.2">
      <c r="B40" s="113"/>
      <c r="C40" s="117" t="s">
        <v>79</v>
      </c>
      <c r="D40" s="118" t="s">
        <v>356</v>
      </c>
      <c r="E40" s="119">
        <v>43867.139999999992</v>
      </c>
      <c r="F40" s="119">
        <v>75194.169999999984</v>
      </c>
      <c r="G40" s="119">
        <v>100849.98000000001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f t="shared" si="2"/>
        <v>219911.28999999998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219911.28999999998</v>
      </c>
      <c r="V40" s="115"/>
    </row>
    <row r="41" spans="2:22" x14ac:dyDescent="0.2">
      <c r="B41" s="113"/>
      <c r="C41" s="117" t="s">
        <v>80</v>
      </c>
      <c r="D41" s="118" t="s">
        <v>354</v>
      </c>
      <c r="E41" s="119">
        <v>74351.580000000016</v>
      </c>
      <c r="F41" s="119">
        <v>117256.63000000002</v>
      </c>
      <c r="G41" s="119">
        <v>181569.06999999998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2"/>
        <v>373177.28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373177.28</v>
      </c>
      <c r="V41" s="115"/>
    </row>
    <row r="42" spans="2:22" x14ac:dyDescent="0.2">
      <c r="B42" s="113"/>
      <c r="C42" s="117" t="s">
        <v>81</v>
      </c>
      <c r="D42" s="118" t="s">
        <v>357</v>
      </c>
      <c r="E42" s="119">
        <v>61189.1</v>
      </c>
      <c r="F42" s="119">
        <v>67559.83</v>
      </c>
      <c r="G42" s="119">
        <v>72689.01999999999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2"/>
        <v>201437.94999999998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201437.94999999998</v>
      </c>
      <c r="V42" s="115"/>
    </row>
    <row r="43" spans="2:22" x14ac:dyDescent="0.2">
      <c r="B43" s="113"/>
      <c r="C43" s="117" t="s">
        <v>82</v>
      </c>
      <c r="D43" s="118" t="s">
        <v>358</v>
      </c>
      <c r="E43" s="119">
        <v>207344.44000000006</v>
      </c>
      <c r="F43" s="119">
        <v>224863.83000000002</v>
      </c>
      <c r="G43" s="119">
        <v>266281.01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f t="shared" si="2"/>
        <v>698489.28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698489.28</v>
      </c>
      <c r="V43" s="115"/>
    </row>
    <row r="44" spans="2:22" x14ac:dyDescent="0.2">
      <c r="B44" s="113"/>
      <c r="C44" s="117" t="s">
        <v>83</v>
      </c>
      <c r="D44" s="118" t="s">
        <v>359</v>
      </c>
      <c r="E44" s="119">
        <v>190930.29000000007</v>
      </c>
      <c r="F44" s="119">
        <v>213102.52999999997</v>
      </c>
      <c r="G44" s="119">
        <v>213139.17000000007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f t="shared" si="2"/>
        <v>617171.99000000011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617171.99000000011</v>
      </c>
      <c r="V44" s="115"/>
    </row>
    <row r="45" spans="2:22" x14ac:dyDescent="0.2">
      <c r="B45" s="113"/>
      <c r="C45" s="117" t="s">
        <v>84</v>
      </c>
      <c r="D45" s="118" t="s">
        <v>360</v>
      </c>
      <c r="E45" s="119">
        <v>350137.83000000007</v>
      </c>
      <c r="F45" s="119">
        <v>505341.98999999987</v>
      </c>
      <c r="G45" s="119">
        <v>493111.33999999997</v>
      </c>
      <c r="H45" s="119">
        <v>0</v>
      </c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f t="shared" si="2"/>
        <v>1348591.16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1348591.16</v>
      </c>
      <c r="V45" s="115"/>
    </row>
    <row r="46" spans="2:22" x14ac:dyDescent="0.2">
      <c r="B46" s="113"/>
      <c r="C46" s="117" t="s">
        <v>85</v>
      </c>
      <c r="D46" s="118" t="s">
        <v>361</v>
      </c>
      <c r="E46" s="119">
        <v>875353.95999999973</v>
      </c>
      <c r="F46" s="119">
        <v>996756.26</v>
      </c>
      <c r="G46" s="119">
        <v>1144572.9099999997</v>
      </c>
      <c r="H46" s="119">
        <v>0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f t="shared" si="2"/>
        <v>3016683.1299999994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3016683.1299999994</v>
      </c>
      <c r="V46" s="115"/>
    </row>
    <row r="47" spans="2:22" x14ac:dyDescent="0.2">
      <c r="B47" s="113"/>
      <c r="C47" s="117" t="s">
        <v>86</v>
      </c>
      <c r="D47" s="118" t="s">
        <v>362</v>
      </c>
      <c r="E47" s="119">
        <v>336018.90999999992</v>
      </c>
      <c r="F47" s="119">
        <v>478665.57999999978</v>
      </c>
      <c r="G47" s="119">
        <v>450063.20999999996</v>
      </c>
      <c r="H47" s="119">
        <v>0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f t="shared" si="2"/>
        <v>1264747.6999999997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1264747.6999999997</v>
      </c>
      <c r="V47" s="115"/>
    </row>
    <row r="48" spans="2:22" x14ac:dyDescent="0.2">
      <c r="B48" s="113"/>
      <c r="C48" s="117" t="s">
        <v>87</v>
      </c>
      <c r="D48" s="118" t="s">
        <v>363</v>
      </c>
      <c r="E48" s="119">
        <v>413904.89999999997</v>
      </c>
      <c r="F48" s="119">
        <v>426005.89</v>
      </c>
      <c r="G48" s="119">
        <v>485465.48000000045</v>
      </c>
      <c r="H48" s="119">
        <v>0</v>
      </c>
      <c r="I48" s="119">
        <v>0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f t="shared" si="2"/>
        <v>1325376.2700000005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1325376.2700000005</v>
      </c>
      <c r="V48" s="115"/>
    </row>
    <row r="49" spans="2:22" x14ac:dyDescent="0.2">
      <c r="B49" s="113"/>
      <c r="C49" s="117" t="s">
        <v>88</v>
      </c>
      <c r="D49" s="118" t="s">
        <v>364</v>
      </c>
      <c r="E49" s="119">
        <v>104077.41999999998</v>
      </c>
      <c r="F49" s="119">
        <v>123034.22999999997</v>
      </c>
      <c r="G49" s="119">
        <v>172774.00999999995</v>
      </c>
      <c r="H49" s="119">
        <v>0</v>
      </c>
      <c r="I49" s="119">
        <v>0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f t="shared" si="2"/>
        <v>399885.65999999992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399885.65999999992</v>
      </c>
      <c r="V49" s="115"/>
    </row>
    <row r="50" spans="2:22" x14ac:dyDescent="0.2">
      <c r="B50" s="113"/>
      <c r="C50" s="117" t="s">
        <v>89</v>
      </c>
      <c r="D50" s="118" t="s">
        <v>365</v>
      </c>
      <c r="E50" s="119">
        <v>128241.91000000002</v>
      </c>
      <c r="F50" s="119">
        <v>146243.12</v>
      </c>
      <c r="G50" s="119">
        <v>147014.22000000003</v>
      </c>
      <c r="H50" s="119">
        <v>0</v>
      </c>
      <c r="I50" s="119">
        <v>0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f t="shared" si="2"/>
        <v>421499.25000000006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421499.25000000006</v>
      </c>
      <c r="V50" s="115"/>
    </row>
    <row r="51" spans="2:22" x14ac:dyDescent="0.2">
      <c r="B51" s="113"/>
      <c r="C51" s="117" t="s">
        <v>90</v>
      </c>
      <c r="D51" s="118" t="s">
        <v>366</v>
      </c>
      <c r="E51" s="119">
        <v>64979.199999999997</v>
      </c>
      <c r="F51" s="119">
        <v>74998.050000000017</v>
      </c>
      <c r="G51" s="119">
        <v>89769.020000000033</v>
      </c>
      <c r="H51" s="119">
        <v>0</v>
      </c>
      <c r="I51" s="119">
        <v>0</v>
      </c>
      <c r="J51" s="119">
        <v>0</v>
      </c>
      <c r="K51" s="119">
        <v>0</v>
      </c>
      <c r="L51" s="119">
        <v>0</v>
      </c>
      <c r="M51" s="119">
        <v>0</v>
      </c>
      <c r="N51" s="119">
        <v>0</v>
      </c>
      <c r="O51" s="119">
        <v>0</v>
      </c>
      <c r="P51" s="119">
        <v>0</v>
      </c>
      <c r="Q51" s="119">
        <f t="shared" si="2"/>
        <v>229746.27000000002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229746.27000000002</v>
      </c>
      <c r="V51" s="115"/>
    </row>
    <row r="52" spans="2:22" x14ac:dyDescent="0.2">
      <c r="B52" s="113"/>
      <c r="C52" s="117" t="s">
        <v>91</v>
      </c>
      <c r="D52" s="118" t="s">
        <v>367</v>
      </c>
      <c r="E52" s="119">
        <v>542257.44999999984</v>
      </c>
      <c r="F52" s="119">
        <v>1071338.8199999998</v>
      </c>
      <c r="G52" s="119">
        <v>1090077.47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f t="shared" si="2"/>
        <v>2703673.7399999993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2703673.7399999993</v>
      </c>
      <c r="V52" s="115"/>
    </row>
    <row r="53" spans="2:22" ht="25.5" x14ac:dyDescent="0.2">
      <c r="B53" s="113"/>
      <c r="C53" s="117" t="s">
        <v>92</v>
      </c>
      <c r="D53" s="118" t="s">
        <v>368</v>
      </c>
      <c r="E53" s="119">
        <v>16387.129999999997</v>
      </c>
      <c r="F53" s="119">
        <v>32269.430000000008</v>
      </c>
      <c r="G53" s="119">
        <v>97390.409999999989</v>
      </c>
      <c r="H53" s="119">
        <v>0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f t="shared" si="2"/>
        <v>146046.97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146046.97</v>
      </c>
      <c r="V53" s="115"/>
    </row>
    <row r="54" spans="2:22" x14ac:dyDescent="0.2">
      <c r="B54" s="113"/>
      <c r="C54" s="117" t="s">
        <v>93</v>
      </c>
      <c r="D54" s="118" t="s">
        <v>369</v>
      </c>
      <c r="E54" s="119">
        <v>33232.839999999997</v>
      </c>
      <c r="F54" s="119">
        <v>67496.58</v>
      </c>
      <c r="G54" s="119">
        <v>54627.22</v>
      </c>
      <c r="H54" s="119">
        <v>0</v>
      </c>
      <c r="I54" s="119">
        <v>0</v>
      </c>
      <c r="J54" s="119">
        <v>0</v>
      </c>
      <c r="K54" s="119">
        <v>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f t="shared" si="2"/>
        <v>155356.64000000001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155356.64000000001</v>
      </c>
      <c r="V54" s="115"/>
    </row>
    <row r="55" spans="2:22" ht="25.5" x14ac:dyDescent="0.2">
      <c r="B55" s="113"/>
      <c r="C55" s="117" t="s">
        <v>94</v>
      </c>
      <c r="D55" s="118" t="s">
        <v>370</v>
      </c>
      <c r="E55" s="119">
        <v>54498.200000000012</v>
      </c>
      <c r="F55" s="119">
        <v>57116.05</v>
      </c>
      <c r="G55" s="119">
        <v>53600.87000000001</v>
      </c>
      <c r="H55" s="119">
        <v>0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f t="shared" si="2"/>
        <v>165215.12000000002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165215.12000000002</v>
      </c>
      <c r="V55" s="115"/>
    </row>
    <row r="56" spans="2:22" x14ac:dyDescent="0.2">
      <c r="B56" s="113"/>
      <c r="C56" s="117" t="s">
        <v>95</v>
      </c>
      <c r="D56" s="118" t="s">
        <v>371</v>
      </c>
      <c r="E56" s="119">
        <v>63309.95</v>
      </c>
      <c r="F56" s="119">
        <v>63684.369999999988</v>
      </c>
      <c r="G56" s="119">
        <v>83810.91</v>
      </c>
      <c r="H56" s="119">
        <v>0</v>
      </c>
      <c r="I56" s="119">
        <v>0</v>
      </c>
      <c r="J56" s="119">
        <v>0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f t="shared" si="2"/>
        <v>210805.22999999998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210805.22999999998</v>
      </c>
      <c r="V56" s="115"/>
    </row>
    <row r="57" spans="2:22" x14ac:dyDescent="0.2">
      <c r="B57" s="113"/>
      <c r="C57" s="117" t="s">
        <v>96</v>
      </c>
      <c r="D57" s="118" t="s">
        <v>372</v>
      </c>
      <c r="E57" s="119">
        <v>60739.37999999999</v>
      </c>
      <c r="F57" s="119">
        <v>119072.70999999999</v>
      </c>
      <c r="G57" s="119">
        <v>98082.939999999973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f t="shared" si="2"/>
        <v>277895.02999999991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277895.02999999991</v>
      </c>
      <c r="V57" s="115"/>
    </row>
    <row r="58" spans="2:22" x14ac:dyDescent="0.2">
      <c r="B58" s="113"/>
      <c r="C58" s="117" t="s">
        <v>97</v>
      </c>
      <c r="D58" s="118" t="s">
        <v>373</v>
      </c>
      <c r="E58" s="119">
        <v>22536.300000000007</v>
      </c>
      <c r="F58" s="119">
        <v>38194.039999999994</v>
      </c>
      <c r="G58" s="119">
        <v>37585.87999999999</v>
      </c>
      <c r="H58" s="119">
        <v>0</v>
      </c>
      <c r="I58" s="119">
        <v>0</v>
      </c>
      <c r="J58" s="119">
        <v>0</v>
      </c>
      <c r="K58" s="119">
        <v>0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f t="shared" si="2"/>
        <v>98316.219999999987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98316.219999999987</v>
      </c>
      <c r="V58" s="115"/>
    </row>
    <row r="59" spans="2:22" x14ac:dyDescent="0.2">
      <c r="B59" s="113"/>
      <c r="C59" s="117" t="s">
        <v>98</v>
      </c>
      <c r="D59" s="118" t="s">
        <v>374</v>
      </c>
      <c r="E59" s="119">
        <v>12693.16</v>
      </c>
      <c r="F59" s="119">
        <v>35565.89</v>
      </c>
      <c r="G59" s="119">
        <v>42325.11</v>
      </c>
      <c r="H59" s="119">
        <v>0</v>
      </c>
      <c r="I59" s="119">
        <v>0</v>
      </c>
      <c r="J59" s="119">
        <v>0</v>
      </c>
      <c r="K59" s="119">
        <v>0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f t="shared" si="2"/>
        <v>90584.16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90584.16</v>
      </c>
      <c r="V59" s="115"/>
    </row>
    <row r="60" spans="2:22" ht="25.5" x14ac:dyDescent="0.2">
      <c r="B60" s="113"/>
      <c r="C60" s="117" t="s">
        <v>99</v>
      </c>
      <c r="D60" s="118" t="s">
        <v>375</v>
      </c>
      <c r="E60" s="119">
        <v>10212.49</v>
      </c>
      <c r="F60" s="119">
        <v>34590.92</v>
      </c>
      <c r="G60" s="119">
        <v>32262.979999999996</v>
      </c>
      <c r="H60" s="119">
        <v>0</v>
      </c>
      <c r="I60" s="119">
        <v>0</v>
      </c>
      <c r="J60" s="119">
        <v>0</v>
      </c>
      <c r="K60" s="119">
        <v>0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f t="shared" si="2"/>
        <v>77066.389999999985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77066.389999999985</v>
      </c>
      <c r="V60" s="115"/>
    </row>
    <row r="61" spans="2:22" x14ac:dyDescent="0.2">
      <c r="B61" s="113"/>
      <c r="C61" s="117" t="s">
        <v>100</v>
      </c>
      <c r="D61" s="118" t="s">
        <v>376</v>
      </c>
      <c r="E61" s="119">
        <v>0</v>
      </c>
      <c r="F61" s="119">
        <v>56833.47</v>
      </c>
      <c r="G61" s="119">
        <v>14537.249999999998</v>
      </c>
      <c r="H61" s="119">
        <v>0</v>
      </c>
      <c r="I61" s="119">
        <v>0</v>
      </c>
      <c r="J61" s="119">
        <v>0</v>
      </c>
      <c r="K61" s="119">
        <v>0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f t="shared" si="2"/>
        <v>71370.720000000001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71370.720000000001</v>
      </c>
      <c r="V61" s="115"/>
    </row>
    <row r="62" spans="2:22" ht="25.5" x14ac:dyDescent="0.2">
      <c r="B62" s="113"/>
      <c r="C62" s="117" t="s">
        <v>101</v>
      </c>
      <c r="D62" s="118" t="s">
        <v>377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f t="shared" si="2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102</v>
      </c>
      <c r="D63" s="118" t="s">
        <v>378</v>
      </c>
      <c r="E63" s="119">
        <v>0</v>
      </c>
      <c r="F63" s="119">
        <v>0</v>
      </c>
      <c r="G63" s="119">
        <v>343450.80000000005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f t="shared" si="2"/>
        <v>343450.80000000005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343450.80000000005</v>
      </c>
      <c r="V63" s="115"/>
    </row>
    <row r="64" spans="2:22" x14ac:dyDescent="0.2">
      <c r="B64" s="113"/>
      <c r="C64" s="117" t="s">
        <v>103</v>
      </c>
      <c r="D64" s="118" t="s">
        <v>379</v>
      </c>
      <c r="E64" s="119">
        <v>16130.169999999996</v>
      </c>
      <c r="F64" s="119">
        <v>153872.89000000001</v>
      </c>
      <c r="G64" s="119">
        <v>123552.23000000001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f t="shared" si="2"/>
        <v>293555.29000000004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293555.29000000004</v>
      </c>
      <c r="V64" s="115"/>
    </row>
    <row r="65" spans="2:22" x14ac:dyDescent="0.2">
      <c r="B65" s="113"/>
      <c r="C65" s="117" t="s">
        <v>104</v>
      </c>
      <c r="D65" s="118" t="s">
        <v>380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2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x14ac:dyDescent="0.2">
      <c r="B66" s="113"/>
      <c r="C66" s="117" t="s">
        <v>105</v>
      </c>
      <c r="D66" s="118" t="s">
        <v>381</v>
      </c>
      <c r="E66" s="119">
        <v>8505.23</v>
      </c>
      <c r="F66" s="119">
        <v>28434.3</v>
      </c>
      <c r="G66" s="119">
        <v>23693.449999999997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f t="shared" si="2"/>
        <v>60632.979999999996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60632.979999999996</v>
      </c>
      <c r="V66" s="115"/>
    </row>
    <row r="67" spans="2:22" x14ac:dyDescent="0.2">
      <c r="B67" s="113"/>
      <c r="C67" s="117" t="s">
        <v>106</v>
      </c>
      <c r="D67" s="118" t="s">
        <v>382</v>
      </c>
      <c r="E67" s="119">
        <v>50658.05999999999</v>
      </c>
      <c r="F67" s="119">
        <v>57943.799999999988</v>
      </c>
      <c r="G67" s="119">
        <v>66795.789999999994</v>
      </c>
      <c r="H67" s="119">
        <v>0</v>
      </c>
      <c r="I67" s="119">
        <v>0</v>
      </c>
      <c r="J67" s="119">
        <v>0</v>
      </c>
      <c r="K67" s="119">
        <v>0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f t="shared" si="2"/>
        <v>175397.64999999997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175397.64999999997</v>
      </c>
      <c r="V67" s="115"/>
    </row>
    <row r="68" spans="2:22" x14ac:dyDescent="0.2">
      <c r="B68" s="113"/>
      <c r="C68" s="117" t="s">
        <v>107</v>
      </c>
      <c r="D68" s="118" t="s">
        <v>383</v>
      </c>
      <c r="E68" s="119">
        <v>263759.3</v>
      </c>
      <c r="F68" s="119">
        <v>0</v>
      </c>
      <c r="G68" s="119">
        <v>0</v>
      </c>
      <c r="H68" s="119">
        <v>0</v>
      </c>
      <c r="I68" s="119">
        <v>0</v>
      </c>
      <c r="J68" s="119">
        <v>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2"/>
        <v>263759.3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263759.3</v>
      </c>
      <c r="V68" s="115"/>
    </row>
    <row r="69" spans="2:22" ht="25.5" x14ac:dyDescent="0.2">
      <c r="B69" s="113"/>
      <c r="C69" s="117" t="s">
        <v>108</v>
      </c>
      <c r="D69" s="118" t="s">
        <v>384</v>
      </c>
      <c r="E69" s="119">
        <v>172213.59</v>
      </c>
      <c r="F69" s="119">
        <v>455679.14000000013</v>
      </c>
      <c r="G69" s="119">
        <v>327037.35000000009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f t="shared" si="2"/>
        <v>954930.08000000019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954930.08000000019</v>
      </c>
      <c r="V69" s="115"/>
    </row>
    <row r="70" spans="2:22" x14ac:dyDescent="0.2">
      <c r="B70" s="113"/>
      <c r="C70" s="117" t="s">
        <v>109</v>
      </c>
      <c r="D70" s="118" t="s">
        <v>385</v>
      </c>
      <c r="E70" s="119">
        <v>24702.109999999997</v>
      </c>
      <c r="F70" s="119">
        <v>29190.750000000004</v>
      </c>
      <c r="G70" s="119">
        <v>42510.210000000006</v>
      </c>
      <c r="H70" s="119">
        <v>0</v>
      </c>
      <c r="I70" s="119">
        <v>0</v>
      </c>
      <c r="J70" s="119">
        <v>0</v>
      </c>
      <c r="K70" s="119">
        <v>0</v>
      </c>
      <c r="L70" s="119">
        <v>0</v>
      </c>
      <c r="M70" s="119">
        <v>0</v>
      </c>
      <c r="N70" s="119">
        <v>0</v>
      </c>
      <c r="O70" s="119">
        <v>0</v>
      </c>
      <c r="P70" s="119">
        <v>0</v>
      </c>
      <c r="Q70" s="119">
        <f t="shared" si="2"/>
        <v>96403.07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96403.07</v>
      </c>
      <c r="V70" s="115"/>
    </row>
    <row r="71" spans="2:22" x14ac:dyDescent="0.2">
      <c r="B71" s="113"/>
      <c r="C71" s="117" t="s">
        <v>110</v>
      </c>
      <c r="D71" s="118" t="s">
        <v>386</v>
      </c>
      <c r="E71" s="119">
        <v>518120.80000000005</v>
      </c>
      <c r="F71" s="119">
        <v>699757.10000000021</v>
      </c>
      <c r="G71" s="119">
        <v>892223.08000000031</v>
      </c>
      <c r="H71" s="119">
        <v>0</v>
      </c>
      <c r="I71" s="119">
        <v>0</v>
      </c>
      <c r="J71" s="119">
        <v>0</v>
      </c>
      <c r="K71" s="119">
        <v>0</v>
      </c>
      <c r="L71" s="119">
        <v>0</v>
      </c>
      <c r="M71" s="119">
        <v>0</v>
      </c>
      <c r="N71" s="119">
        <v>0</v>
      </c>
      <c r="O71" s="119">
        <v>0</v>
      </c>
      <c r="P71" s="119">
        <v>0</v>
      </c>
      <c r="Q71" s="119">
        <f t="shared" si="2"/>
        <v>2110100.9800000004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2110100.9800000004</v>
      </c>
      <c r="V71" s="115"/>
    </row>
    <row r="72" spans="2:22" ht="25.5" x14ac:dyDescent="0.2">
      <c r="B72" s="113"/>
      <c r="C72" s="117" t="s">
        <v>111</v>
      </c>
      <c r="D72" s="118" t="s">
        <v>387</v>
      </c>
      <c r="E72" s="119">
        <v>20283.919999999998</v>
      </c>
      <c r="F72" s="119">
        <v>43212.65</v>
      </c>
      <c r="G72" s="119">
        <v>38153.240000000005</v>
      </c>
      <c r="H72" s="119">
        <v>0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3">SUM(E72:P72)</f>
        <v>101649.81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101649.81</v>
      </c>
      <c r="V72" s="115"/>
    </row>
    <row r="73" spans="2:22" x14ac:dyDescent="0.2">
      <c r="B73" s="113"/>
      <c r="C73" s="117" t="s">
        <v>112</v>
      </c>
      <c r="D73" s="118" t="s">
        <v>388</v>
      </c>
      <c r="E73" s="119">
        <v>541964.42000000016</v>
      </c>
      <c r="F73" s="119">
        <v>690533.61999999988</v>
      </c>
      <c r="G73" s="119">
        <v>1551491.06</v>
      </c>
      <c r="H73" s="119">
        <v>0</v>
      </c>
      <c r="I73" s="119">
        <v>0</v>
      </c>
      <c r="J73" s="119">
        <v>0</v>
      </c>
      <c r="K73" s="119">
        <v>0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f t="shared" si="3"/>
        <v>2783989.1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2783989.1</v>
      </c>
      <c r="V73" s="115"/>
    </row>
    <row r="74" spans="2:22" ht="25.5" x14ac:dyDescent="0.2">
      <c r="B74" s="113"/>
      <c r="C74" s="117" t="s">
        <v>113</v>
      </c>
      <c r="D74" s="118" t="s">
        <v>389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3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x14ac:dyDescent="0.2">
      <c r="B75" s="113"/>
      <c r="C75" s="117" t="s">
        <v>114</v>
      </c>
      <c r="D75" s="118" t="s">
        <v>390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3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2">
      <c r="B76" s="113"/>
      <c r="C76" s="117" t="s">
        <v>115</v>
      </c>
      <c r="D76" s="118" t="s">
        <v>391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3"/>
        <v>0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5"/>
    </row>
    <row r="77" spans="2:22" ht="25.5" x14ac:dyDescent="0.2">
      <c r="B77" s="113"/>
      <c r="C77" s="117" t="s">
        <v>116</v>
      </c>
      <c r="D77" s="118" t="s">
        <v>392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3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2">
      <c r="B78" s="113"/>
      <c r="C78" s="117" t="s">
        <v>117</v>
      </c>
      <c r="D78" s="118" t="s">
        <v>393</v>
      </c>
      <c r="E78" s="119">
        <v>5403418.7899999917</v>
      </c>
      <c r="F78" s="119">
        <v>7034069.4599999869</v>
      </c>
      <c r="G78" s="119">
        <v>6230546.5699999928</v>
      </c>
      <c r="H78" s="119">
        <v>0</v>
      </c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f t="shared" si="3"/>
        <v>18668034.81999997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18668034.81999997</v>
      </c>
      <c r="V78" s="115"/>
    </row>
    <row r="79" spans="2:22" ht="25.5" x14ac:dyDescent="0.2">
      <c r="B79" s="113"/>
      <c r="C79" s="117" t="s">
        <v>118</v>
      </c>
      <c r="D79" s="118" t="s">
        <v>394</v>
      </c>
      <c r="E79" s="119">
        <v>0</v>
      </c>
      <c r="F79" s="119">
        <v>0</v>
      </c>
      <c r="G79" s="119">
        <v>174275.96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3"/>
        <v>174275.96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174275.96</v>
      </c>
      <c r="V79" s="115"/>
    </row>
    <row r="80" spans="2:22" x14ac:dyDescent="0.2">
      <c r="B80" s="113"/>
      <c r="C80" s="117" t="s">
        <v>119</v>
      </c>
      <c r="D80" s="118" t="s">
        <v>395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3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2">
      <c r="B81" s="113"/>
      <c r="C81" s="117" t="s">
        <v>120</v>
      </c>
      <c r="D81" s="118" t="s">
        <v>396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3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2">
      <c r="B82" s="113"/>
      <c r="C82" s="117" t="s">
        <v>121</v>
      </c>
      <c r="D82" s="118" t="s">
        <v>397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3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ht="25.5" x14ac:dyDescent="0.2">
      <c r="B83" s="113"/>
      <c r="C83" s="117" t="s">
        <v>122</v>
      </c>
      <c r="D83" s="118" t="s">
        <v>398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f t="shared" si="3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123</v>
      </c>
      <c r="D84" s="118" t="s">
        <v>399</v>
      </c>
      <c r="E84" s="119">
        <v>209607.94999999992</v>
      </c>
      <c r="F84" s="119">
        <v>1852443.2499999998</v>
      </c>
      <c r="G84" s="119">
        <v>928009.56999999983</v>
      </c>
      <c r="H84" s="119">
        <v>0</v>
      </c>
      <c r="I84" s="119">
        <v>0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f t="shared" si="3"/>
        <v>2990060.7699999996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2990060.7699999996</v>
      </c>
      <c r="V84" s="115"/>
    </row>
    <row r="85" spans="2:22" x14ac:dyDescent="0.2">
      <c r="B85" s="113"/>
      <c r="C85" s="117" t="s">
        <v>124</v>
      </c>
      <c r="D85" s="118" t="s">
        <v>391</v>
      </c>
      <c r="E85" s="119">
        <v>0</v>
      </c>
      <c r="F85" s="119">
        <v>32320.240000000002</v>
      </c>
      <c r="G85" s="119">
        <v>81444.040000000008</v>
      </c>
      <c r="H85" s="119">
        <v>0</v>
      </c>
      <c r="I85" s="119">
        <v>0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f t="shared" si="3"/>
        <v>113764.28000000001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113764.28000000001</v>
      </c>
      <c r="V85" s="115"/>
    </row>
    <row r="86" spans="2:22" x14ac:dyDescent="0.2">
      <c r="B86" s="113"/>
      <c r="C86" s="117" t="s">
        <v>125</v>
      </c>
      <c r="D86" s="118" t="s">
        <v>395</v>
      </c>
      <c r="E86" s="119">
        <v>389386.35999999987</v>
      </c>
      <c r="F86" s="119">
        <v>575158.78</v>
      </c>
      <c r="G86" s="119">
        <v>570315.35000000009</v>
      </c>
      <c r="H86" s="119">
        <v>0</v>
      </c>
      <c r="I86" s="119">
        <v>0</v>
      </c>
      <c r="J86" s="119">
        <v>0</v>
      </c>
      <c r="K86" s="119">
        <v>0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3"/>
        <v>1534860.49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1534860.49</v>
      </c>
      <c r="V86" s="115"/>
    </row>
    <row r="87" spans="2:22" x14ac:dyDescent="0.2">
      <c r="B87" s="113"/>
      <c r="C87" s="117" t="s">
        <v>126</v>
      </c>
      <c r="D87" s="118" t="s">
        <v>400</v>
      </c>
      <c r="E87" s="119">
        <v>70914.3</v>
      </c>
      <c r="F87" s="119">
        <v>176619.55000000002</v>
      </c>
      <c r="G87" s="119">
        <v>193441.87999999998</v>
      </c>
      <c r="H87" s="119">
        <v>0</v>
      </c>
      <c r="I87" s="119">
        <v>0</v>
      </c>
      <c r="J87" s="119">
        <v>0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f t="shared" si="3"/>
        <v>440975.73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440975.73</v>
      </c>
      <c r="V87" s="115"/>
    </row>
    <row r="88" spans="2:22" x14ac:dyDescent="0.2">
      <c r="B88" s="113"/>
      <c r="C88" s="117" t="s">
        <v>127</v>
      </c>
      <c r="D88" s="118" t="s">
        <v>401</v>
      </c>
      <c r="E88" s="119">
        <v>21343</v>
      </c>
      <c r="F88" s="119">
        <v>22547.859999999997</v>
      </c>
      <c r="G88" s="119">
        <v>361211.98000000004</v>
      </c>
      <c r="H88" s="119">
        <v>0</v>
      </c>
      <c r="I88" s="119">
        <v>0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f t="shared" si="3"/>
        <v>405102.84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405102.84</v>
      </c>
      <c r="V88" s="115"/>
    </row>
    <row r="89" spans="2:22" x14ac:dyDescent="0.2">
      <c r="B89" s="113"/>
      <c r="C89" s="117" t="s">
        <v>128</v>
      </c>
      <c r="D89" s="118" t="s">
        <v>402</v>
      </c>
      <c r="E89" s="119">
        <v>2065298.2500000005</v>
      </c>
      <c r="F89" s="119">
        <v>2187166.5699999994</v>
      </c>
      <c r="G89" s="119">
        <v>2586173.52</v>
      </c>
      <c r="H89" s="119">
        <v>0</v>
      </c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f t="shared" si="3"/>
        <v>6838638.3399999999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6838638.3399999999</v>
      </c>
      <c r="V89" s="115"/>
    </row>
    <row r="90" spans="2:22" x14ac:dyDescent="0.2">
      <c r="B90" s="113"/>
      <c r="C90" s="117" t="s">
        <v>129</v>
      </c>
      <c r="D90" s="118" t="s">
        <v>403</v>
      </c>
      <c r="E90" s="119">
        <v>45477.229999999996</v>
      </c>
      <c r="F90" s="119">
        <v>29482.119999999995</v>
      </c>
      <c r="G90" s="119">
        <v>90716.11</v>
      </c>
      <c r="H90" s="119">
        <v>0</v>
      </c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f t="shared" si="3"/>
        <v>165675.46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165675.46</v>
      </c>
      <c r="V90" s="115"/>
    </row>
    <row r="91" spans="2:22" x14ac:dyDescent="0.2">
      <c r="B91" s="113"/>
      <c r="C91" s="117" t="s">
        <v>130</v>
      </c>
      <c r="D91" s="118" t="s">
        <v>404</v>
      </c>
      <c r="E91" s="119">
        <v>0</v>
      </c>
      <c r="F91" s="119">
        <v>32990.49</v>
      </c>
      <c r="G91" s="119">
        <v>19626.36</v>
      </c>
      <c r="H91" s="119">
        <v>0</v>
      </c>
      <c r="I91" s="119">
        <v>0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f t="shared" si="3"/>
        <v>52616.85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52616.85</v>
      </c>
      <c r="V91" s="115"/>
    </row>
    <row r="92" spans="2:22" x14ac:dyDescent="0.2">
      <c r="B92" s="113"/>
      <c r="C92" s="117" t="s">
        <v>131</v>
      </c>
      <c r="D92" s="118" t="s">
        <v>405</v>
      </c>
      <c r="E92" s="119">
        <v>0</v>
      </c>
      <c r="F92" s="119">
        <v>1173307.96</v>
      </c>
      <c r="G92" s="119">
        <v>188990.42</v>
      </c>
      <c r="H92" s="119">
        <v>0</v>
      </c>
      <c r="I92" s="119">
        <v>0</v>
      </c>
      <c r="J92" s="119">
        <v>0</v>
      </c>
      <c r="K92" s="119">
        <v>0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f t="shared" si="3"/>
        <v>1362298.38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1362298.38</v>
      </c>
      <c r="V92" s="115"/>
    </row>
    <row r="93" spans="2:22" x14ac:dyDescent="0.2">
      <c r="B93" s="113"/>
      <c r="C93" s="117" t="s">
        <v>132</v>
      </c>
      <c r="D93" s="118" t="s">
        <v>406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3"/>
        <v>0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5"/>
    </row>
    <row r="94" spans="2:22" ht="25.5" x14ac:dyDescent="0.2">
      <c r="B94" s="113"/>
      <c r="C94" s="117" t="s">
        <v>133</v>
      </c>
      <c r="D94" s="118" t="s">
        <v>407</v>
      </c>
      <c r="E94" s="119">
        <v>126661.91</v>
      </c>
      <c r="F94" s="119">
        <v>160853.03</v>
      </c>
      <c r="G94" s="119">
        <v>142105.38999999996</v>
      </c>
      <c r="H94" s="119">
        <v>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  <c r="N94" s="119">
        <v>0</v>
      </c>
      <c r="O94" s="119">
        <v>0</v>
      </c>
      <c r="P94" s="119">
        <v>0</v>
      </c>
      <c r="Q94" s="119">
        <f t="shared" si="3"/>
        <v>429620.32999999996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429620.32999999996</v>
      </c>
      <c r="V94" s="115"/>
    </row>
    <row r="95" spans="2:22" x14ac:dyDescent="0.2">
      <c r="B95" s="113"/>
      <c r="C95" s="117" t="s">
        <v>134</v>
      </c>
      <c r="D95" s="118" t="s">
        <v>408</v>
      </c>
      <c r="E95" s="119">
        <v>11640.19</v>
      </c>
      <c r="F95" s="119">
        <v>38560</v>
      </c>
      <c r="G95" s="119">
        <v>85343.26</v>
      </c>
      <c r="H95" s="119">
        <v>0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  <c r="N95" s="119">
        <v>0</v>
      </c>
      <c r="O95" s="119">
        <v>0</v>
      </c>
      <c r="P95" s="119">
        <v>0</v>
      </c>
      <c r="Q95" s="119">
        <f t="shared" si="3"/>
        <v>135543.45000000001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135543.45000000001</v>
      </c>
      <c r="V95" s="115"/>
    </row>
    <row r="96" spans="2:22" x14ac:dyDescent="0.2">
      <c r="B96" s="113"/>
      <c r="C96" s="117" t="s">
        <v>135</v>
      </c>
      <c r="D96" s="118" t="s">
        <v>409</v>
      </c>
      <c r="E96" s="119">
        <v>41311.839999999997</v>
      </c>
      <c r="F96" s="119">
        <v>75914.289999999994</v>
      </c>
      <c r="G96" s="119">
        <v>157153.49</v>
      </c>
      <c r="H96" s="119">
        <v>0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  <c r="N96" s="119">
        <v>0</v>
      </c>
      <c r="O96" s="119">
        <v>0</v>
      </c>
      <c r="P96" s="119">
        <v>0</v>
      </c>
      <c r="Q96" s="119">
        <f t="shared" si="3"/>
        <v>274379.62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274379.62</v>
      </c>
      <c r="V96" s="115"/>
    </row>
    <row r="97" spans="2:22" x14ac:dyDescent="0.2">
      <c r="B97" s="113"/>
      <c r="C97" s="117" t="s">
        <v>136</v>
      </c>
      <c r="D97" s="118" t="s">
        <v>410</v>
      </c>
      <c r="E97" s="119">
        <v>1320631.1500000001</v>
      </c>
      <c r="F97" s="119">
        <v>811392.32</v>
      </c>
      <c r="G97" s="119">
        <v>3972308.7800000003</v>
      </c>
      <c r="H97" s="119">
        <v>0</v>
      </c>
      <c r="I97" s="119">
        <v>0</v>
      </c>
      <c r="J97" s="119">
        <v>0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f t="shared" si="3"/>
        <v>6104332.25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6104332.25</v>
      </c>
      <c r="V97" s="115"/>
    </row>
    <row r="98" spans="2:22" x14ac:dyDescent="0.2">
      <c r="B98" s="113"/>
      <c r="C98" s="117" t="s">
        <v>137</v>
      </c>
      <c r="D98" s="118" t="s">
        <v>411</v>
      </c>
      <c r="E98" s="119">
        <v>185395.90000000002</v>
      </c>
      <c r="F98" s="119">
        <v>2039459.41</v>
      </c>
      <c r="G98" s="119">
        <v>1015380.4</v>
      </c>
      <c r="H98" s="119">
        <v>0</v>
      </c>
      <c r="I98" s="119">
        <v>0</v>
      </c>
      <c r="J98" s="119">
        <v>0</v>
      </c>
      <c r="K98" s="119">
        <v>0</v>
      </c>
      <c r="L98" s="119">
        <v>0</v>
      </c>
      <c r="M98" s="119">
        <v>0</v>
      </c>
      <c r="N98" s="119">
        <v>0</v>
      </c>
      <c r="O98" s="119">
        <v>0</v>
      </c>
      <c r="P98" s="119">
        <v>0</v>
      </c>
      <c r="Q98" s="119">
        <f t="shared" si="3"/>
        <v>3240235.71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3240235.71</v>
      </c>
      <c r="V98" s="115"/>
    </row>
    <row r="99" spans="2:22" x14ac:dyDescent="0.2">
      <c r="B99" s="113"/>
      <c r="C99" s="117" t="s">
        <v>138</v>
      </c>
      <c r="D99" s="118" t="s">
        <v>412</v>
      </c>
      <c r="E99" s="119">
        <v>0</v>
      </c>
      <c r="F99" s="119">
        <v>198585.54</v>
      </c>
      <c r="G99" s="119">
        <v>1537951.44</v>
      </c>
      <c r="H99" s="119">
        <v>0</v>
      </c>
      <c r="I99" s="119">
        <v>0</v>
      </c>
      <c r="J99" s="119">
        <v>0</v>
      </c>
      <c r="K99" s="119">
        <v>0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f t="shared" si="3"/>
        <v>1736536.98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1736536.98</v>
      </c>
      <c r="V99" s="115"/>
    </row>
    <row r="100" spans="2:22" x14ac:dyDescent="0.2">
      <c r="B100" s="113"/>
      <c r="C100" s="117" t="s">
        <v>139</v>
      </c>
      <c r="D100" s="118" t="s">
        <v>413</v>
      </c>
      <c r="E100" s="119">
        <v>33961311.730000004</v>
      </c>
      <c r="F100" s="119">
        <v>9996920.25</v>
      </c>
      <c r="G100" s="119">
        <v>11220136.399999999</v>
      </c>
      <c r="H100" s="119">
        <v>0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f t="shared" si="3"/>
        <v>55178368.380000003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55178368.380000003</v>
      </c>
      <c r="V100" s="115"/>
    </row>
    <row r="101" spans="2:22" ht="25.5" x14ac:dyDescent="0.2">
      <c r="B101" s="113"/>
      <c r="C101" s="117" t="s">
        <v>140</v>
      </c>
      <c r="D101" s="118" t="s">
        <v>414</v>
      </c>
      <c r="E101" s="119">
        <v>46075.960000000006</v>
      </c>
      <c r="F101" s="119">
        <v>56227.369999999995</v>
      </c>
      <c r="G101" s="119">
        <v>60907.119999999995</v>
      </c>
      <c r="H101" s="119">
        <v>0</v>
      </c>
      <c r="I101" s="119">
        <v>0</v>
      </c>
      <c r="J101" s="119">
        <v>0</v>
      </c>
      <c r="K101" s="119">
        <v>0</v>
      </c>
      <c r="L101" s="119">
        <v>0</v>
      </c>
      <c r="M101" s="119">
        <v>0</v>
      </c>
      <c r="N101" s="119">
        <v>0</v>
      </c>
      <c r="O101" s="119">
        <v>0</v>
      </c>
      <c r="P101" s="119">
        <v>0</v>
      </c>
      <c r="Q101" s="119">
        <f t="shared" si="3"/>
        <v>163210.45000000001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163210.45000000001</v>
      </c>
      <c r="V101" s="115"/>
    </row>
    <row r="102" spans="2:22" x14ac:dyDescent="0.2">
      <c r="B102" s="113"/>
      <c r="C102" s="117" t="s">
        <v>141</v>
      </c>
      <c r="D102" s="118" t="s">
        <v>415</v>
      </c>
      <c r="E102" s="119">
        <v>97401.420000000013</v>
      </c>
      <c r="F102" s="119">
        <v>135556.79</v>
      </c>
      <c r="G102" s="119">
        <v>191668.89999999997</v>
      </c>
      <c r="H102" s="119">
        <v>0</v>
      </c>
      <c r="I102" s="119">
        <v>0</v>
      </c>
      <c r="J102" s="119">
        <v>0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f t="shared" si="3"/>
        <v>424627.11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424627.11</v>
      </c>
      <c r="V102" s="115"/>
    </row>
    <row r="103" spans="2:22" ht="25.5" x14ac:dyDescent="0.2">
      <c r="B103" s="113"/>
      <c r="C103" s="117" t="s">
        <v>142</v>
      </c>
      <c r="D103" s="118" t="s">
        <v>416</v>
      </c>
      <c r="E103" s="119">
        <v>24069.72</v>
      </c>
      <c r="F103" s="119">
        <v>27893.05</v>
      </c>
      <c r="G103" s="119">
        <v>26622.280000000006</v>
      </c>
      <c r="H103" s="119">
        <v>0</v>
      </c>
      <c r="I103" s="119">
        <v>0</v>
      </c>
      <c r="J103" s="119">
        <v>0</v>
      </c>
      <c r="K103" s="119">
        <v>0</v>
      </c>
      <c r="L103" s="119">
        <v>0</v>
      </c>
      <c r="M103" s="119">
        <v>0</v>
      </c>
      <c r="N103" s="119">
        <v>0</v>
      </c>
      <c r="O103" s="119">
        <v>0</v>
      </c>
      <c r="P103" s="119">
        <v>0</v>
      </c>
      <c r="Q103" s="119">
        <f t="shared" si="3"/>
        <v>78585.050000000017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78585.050000000017</v>
      </c>
      <c r="V103" s="115"/>
    </row>
    <row r="104" spans="2:22" x14ac:dyDescent="0.2">
      <c r="B104" s="113"/>
      <c r="C104" s="117" t="s">
        <v>143</v>
      </c>
      <c r="D104" s="118" t="s">
        <v>417</v>
      </c>
      <c r="E104" s="119">
        <v>28373.510000000002</v>
      </c>
      <c r="F104" s="119">
        <v>34046.200000000004</v>
      </c>
      <c r="G104" s="119">
        <v>37586.380000000012</v>
      </c>
      <c r="H104" s="119">
        <v>0</v>
      </c>
      <c r="I104" s="119">
        <v>0</v>
      </c>
      <c r="J104" s="119">
        <v>0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f t="shared" si="3"/>
        <v>100006.09000000003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100006.09000000003</v>
      </c>
      <c r="V104" s="115"/>
    </row>
    <row r="105" spans="2:22" x14ac:dyDescent="0.2">
      <c r="B105" s="113"/>
      <c r="C105" s="117" t="s">
        <v>144</v>
      </c>
      <c r="D105" s="118" t="s">
        <v>418</v>
      </c>
      <c r="E105" s="119">
        <v>0</v>
      </c>
      <c r="F105" s="119">
        <v>1143.75</v>
      </c>
      <c r="G105" s="119">
        <v>680.29</v>
      </c>
      <c r="H105" s="119">
        <v>0</v>
      </c>
      <c r="I105" s="119">
        <v>0</v>
      </c>
      <c r="J105" s="119">
        <v>0</v>
      </c>
      <c r="K105" s="119">
        <v>0</v>
      </c>
      <c r="L105" s="119">
        <v>0</v>
      </c>
      <c r="M105" s="119">
        <v>0</v>
      </c>
      <c r="N105" s="119">
        <v>0</v>
      </c>
      <c r="O105" s="119">
        <v>0</v>
      </c>
      <c r="P105" s="119">
        <v>0</v>
      </c>
      <c r="Q105" s="119">
        <f t="shared" si="3"/>
        <v>1824.04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1824.04</v>
      </c>
      <c r="V105" s="115"/>
    </row>
    <row r="106" spans="2:22" x14ac:dyDescent="0.2">
      <c r="B106" s="113"/>
      <c r="C106" s="117" t="s">
        <v>145</v>
      </c>
      <c r="D106" s="118" t="s">
        <v>419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3"/>
        <v>0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5"/>
    </row>
    <row r="107" spans="2:22" x14ac:dyDescent="0.2">
      <c r="B107" s="113"/>
      <c r="C107" s="117" t="s">
        <v>146</v>
      </c>
      <c r="D107" s="118" t="s">
        <v>420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3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x14ac:dyDescent="0.2">
      <c r="B108" s="113"/>
      <c r="C108" s="117" t="s">
        <v>147</v>
      </c>
      <c r="D108" s="118" t="s">
        <v>421</v>
      </c>
      <c r="E108" s="119">
        <v>57957.899999999987</v>
      </c>
      <c r="F108" s="119">
        <v>75727.820000000022</v>
      </c>
      <c r="G108" s="119">
        <v>72327.73000000001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3"/>
        <v>206013.45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206013.45</v>
      </c>
      <c r="V108" s="115"/>
    </row>
    <row r="109" spans="2:22" x14ac:dyDescent="0.2">
      <c r="B109" s="113"/>
      <c r="C109" s="117" t="s">
        <v>148</v>
      </c>
      <c r="D109" s="118" t="s">
        <v>412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3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x14ac:dyDescent="0.2">
      <c r="B110" s="113"/>
      <c r="C110" s="117" t="s">
        <v>149</v>
      </c>
      <c r="D110" s="118" t="s">
        <v>422</v>
      </c>
      <c r="E110" s="119">
        <v>0</v>
      </c>
      <c r="F110" s="119">
        <v>0</v>
      </c>
      <c r="G110" s="119">
        <v>0</v>
      </c>
      <c r="H110" s="119">
        <v>0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3"/>
        <v>0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5"/>
    </row>
    <row r="111" spans="2:22" x14ac:dyDescent="0.2">
      <c r="B111" s="113"/>
      <c r="C111" s="117" t="s">
        <v>150</v>
      </c>
      <c r="D111" s="118" t="s">
        <v>423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3"/>
        <v>0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5"/>
    </row>
    <row r="112" spans="2:22" x14ac:dyDescent="0.2">
      <c r="B112" s="113"/>
      <c r="C112" s="117" t="s">
        <v>151</v>
      </c>
      <c r="D112" s="118" t="s">
        <v>424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3"/>
        <v>0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5"/>
    </row>
    <row r="113" spans="2:22" x14ac:dyDescent="0.2">
      <c r="B113" s="113"/>
      <c r="C113" s="117" t="s">
        <v>152</v>
      </c>
      <c r="D113" s="118" t="s">
        <v>425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3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2">
      <c r="B114" s="113"/>
      <c r="C114" s="117" t="s">
        <v>153</v>
      </c>
      <c r="D114" s="118" t="s">
        <v>426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3"/>
        <v>0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5"/>
    </row>
    <row r="115" spans="2:22" x14ac:dyDescent="0.2">
      <c r="B115" s="113"/>
      <c r="C115" s="117" t="s">
        <v>154</v>
      </c>
      <c r="D115" s="118" t="s">
        <v>427</v>
      </c>
      <c r="E115" s="119">
        <v>8070.3099999999995</v>
      </c>
      <c r="F115" s="119">
        <v>16447.489999999998</v>
      </c>
      <c r="G115" s="119">
        <v>14999.04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3"/>
        <v>39516.839999999997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39516.839999999997</v>
      </c>
      <c r="V115" s="115"/>
    </row>
    <row r="116" spans="2:22" x14ac:dyDescent="0.2">
      <c r="B116" s="113"/>
      <c r="C116" s="117" t="s">
        <v>155</v>
      </c>
      <c r="D116" s="118" t="s">
        <v>428</v>
      </c>
      <c r="E116" s="119">
        <v>54701.81</v>
      </c>
      <c r="F116" s="119">
        <v>55896.269999999982</v>
      </c>
      <c r="G116" s="119">
        <v>62846.159999999989</v>
      </c>
      <c r="H116" s="119">
        <v>0</v>
      </c>
      <c r="I116" s="119">
        <v>0</v>
      </c>
      <c r="J116" s="119">
        <v>0</v>
      </c>
      <c r="K116" s="119">
        <v>0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f t="shared" si="3"/>
        <v>173444.24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173444.24</v>
      </c>
      <c r="V116" s="115"/>
    </row>
    <row r="117" spans="2:22" x14ac:dyDescent="0.2">
      <c r="B117" s="113"/>
      <c r="C117" s="117" t="s">
        <v>156</v>
      </c>
      <c r="D117" s="118" t="s">
        <v>429</v>
      </c>
      <c r="E117" s="119">
        <v>117866.71999999997</v>
      </c>
      <c r="F117" s="119">
        <v>124020.57000000002</v>
      </c>
      <c r="G117" s="119">
        <v>141630.98999999996</v>
      </c>
      <c r="H117" s="119">
        <v>0</v>
      </c>
      <c r="I117" s="119">
        <v>0</v>
      </c>
      <c r="J117" s="119">
        <v>0</v>
      </c>
      <c r="K117" s="119">
        <v>0</v>
      </c>
      <c r="L117" s="119">
        <v>0</v>
      </c>
      <c r="M117" s="119">
        <v>0</v>
      </c>
      <c r="N117" s="119">
        <v>0</v>
      </c>
      <c r="O117" s="119">
        <v>0</v>
      </c>
      <c r="P117" s="119">
        <v>0</v>
      </c>
      <c r="Q117" s="119">
        <f t="shared" si="3"/>
        <v>383518.27999999991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383518.27999999991</v>
      </c>
      <c r="V117" s="115"/>
    </row>
    <row r="118" spans="2:22" x14ac:dyDescent="0.2">
      <c r="B118" s="113"/>
      <c r="C118" s="117" t="s">
        <v>157</v>
      </c>
      <c r="D118" s="118" t="s">
        <v>430</v>
      </c>
      <c r="E118" s="119">
        <v>0</v>
      </c>
      <c r="F118" s="119">
        <v>516.53</v>
      </c>
      <c r="G118" s="119">
        <v>6538.39</v>
      </c>
      <c r="H118" s="119">
        <v>0</v>
      </c>
      <c r="I118" s="119">
        <v>0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3"/>
        <v>7054.92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7054.92</v>
      </c>
      <c r="V118" s="115"/>
    </row>
    <row r="119" spans="2:22" x14ac:dyDescent="0.2">
      <c r="B119" s="113"/>
      <c r="C119" s="117" t="s">
        <v>158</v>
      </c>
      <c r="D119" s="118" t="s">
        <v>431</v>
      </c>
      <c r="E119" s="119">
        <v>22928.06</v>
      </c>
      <c r="F119" s="119">
        <v>33480.220000000008</v>
      </c>
      <c r="G119" s="119">
        <v>38938.629999999997</v>
      </c>
      <c r="H119" s="119">
        <v>0</v>
      </c>
      <c r="I119" s="119">
        <v>0</v>
      </c>
      <c r="J119" s="119">
        <v>0</v>
      </c>
      <c r="K119" s="119">
        <v>0</v>
      </c>
      <c r="L119" s="119">
        <v>0</v>
      </c>
      <c r="M119" s="119">
        <v>0</v>
      </c>
      <c r="N119" s="119">
        <v>0</v>
      </c>
      <c r="O119" s="119">
        <v>0</v>
      </c>
      <c r="P119" s="119">
        <v>0</v>
      </c>
      <c r="Q119" s="119">
        <f t="shared" si="3"/>
        <v>95346.91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95346.91</v>
      </c>
      <c r="V119" s="115"/>
    </row>
    <row r="120" spans="2:22" x14ac:dyDescent="0.2">
      <c r="B120" s="113"/>
      <c r="C120" s="117" t="s">
        <v>159</v>
      </c>
      <c r="D120" s="118" t="s">
        <v>432</v>
      </c>
      <c r="E120" s="119">
        <v>48750.42</v>
      </c>
      <c r="F120" s="119">
        <v>283948.34000000003</v>
      </c>
      <c r="G120" s="119">
        <v>1579374.9900000002</v>
      </c>
      <c r="H120" s="119">
        <v>0</v>
      </c>
      <c r="I120" s="119">
        <v>0</v>
      </c>
      <c r="J120" s="119">
        <v>0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f t="shared" si="3"/>
        <v>1912073.7500000002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1912073.7500000002</v>
      </c>
      <c r="V120" s="115"/>
    </row>
    <row r="121" spans="2:22" x14ac:dyDescent="0.2">
      <c r="B121" s="113"/>
      <c r="C121" s="117" t="s">
        <v>160</v>
      </c>
      <c r="D121" s="118" t="s">
        <v>433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3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2">
      <c r="B122" s="113"/>
      <c r="C122" s="117" t="s">
        <v>161</v>
      </c>
      <c r="D122" s="118" t="s">
        <v>434</v>
      </c>
      <c r="E122" s="119">
        <v>39094.809999999983</v>
      </c>
      <c r="F122" s="119">
        <v>55427.86</v>
      </c>
      <c r="G122" s="119">
        <v>74902.490000000005</v>
      </c>
      <c r="H122" s="119">
        <v>0</v>
      </c>
      <c r="I122" s="119">
        <v>0</v>
      </c>
      <c r="J122" s="119">
        <v>0</v>
      </c>
      <c r="K122" s="119">
        <v>0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f t="shared" si="3"/>
        <v>169425.15999999997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169425.15999999997</v>
      </c>
      <c r="V122" s="115"/>
    </row>
    <row r="123" spans="2:22" ht="25.5" x14ac:dyDescent="0.2">
      <c r="B123" s="113"/>
      <c r="C123" s="117" t="s">
        <v>162</v>
      </c>
      <c r="D123" s="118" t="s">
        <v>435</v>
      </c>
      <c r="E123" s="119">
        <v>157791.75000000003</v>
      </c>
      <c r="F123" s="119">
        <v>260697.03999999989</v>
      </c>
      <c r="G123" s="119">
        <v>338426.3899999999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f t="shared" si="3"/>
        <v>756915.17999999982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756915.17999999982</v>
      </c>
      <c r="V123" s="115"/>
    </row>
    <row r="124" spans="2:22" x14ac:dyDescent="0.2">
      <c r="B124" s="113"/>
      <c r="C124" s="117" t="s">
        <v>163</v>
      </c>
      <c r="D124" s="118" t="s">
        <v>433</v>
      </c>
      <c r="E124" s="119">
        <v>172118.18999999992</v>
      </c>
      <c r="F124" s="119">
        <v>190654.37999999995</v>
      </c>
      <c r="G124" s="119">
        <v>280874.71999999997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f t="shared" si="3"/>
        <v>643647.2899999998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643647.2899999998</v>
      </c>
      <c r="V124" s="115"/>
    </row>
    <row r="125" spans="2:22" x14ac:dyDescent="0.2">
      <c r="B125" s="113"/>
      <c r="C125" s="117" t="s">
        <v>164</v>
      </c>
      <c r="D125" s="118" t="s">
        <v>436</v>
      </c>
      <c r="E125" s="119">
        <v>122173.96000000002</v>
      </c>
      <c r="F125" s="119">
        <v>183602.91</v>
      </c>
      <c r="G125" s="119">
        <v>220633.82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f t="shared" si="3"/>
        <v>526410.68999999994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526410.68999999994</v>
      </c>
      <c r="V125" s="115"/>
    </row>
    <row r="126" spans="2:22" x14ac:dyDescent="0.2">
      <c r="B126" s="113"/>
      <c r="C126" s="117" t="s">
        <v>165</v>
      </c>
      <c r="D126" s="118" t="s">
        <v>423</v>
      </c>
      <c r="E126" s="119">
        <v>326425.52000000014</v>
      </c>
      <c r="F126" s="119">
        <v>426017.5900000002</v>
      </c>
      <c r="G126" s="119">
        <v>487621.7899999998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f t="shared" si="3"/>
        <v>1240064.9000000001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1240064.9000000001</v>
      </c>
      <c r="V126" s="115"/>
    </row>
    <row r="127" spans="2:22" x14ac:dyDescent="0.2">
      <c r="B127" s="113"/>
      <c r="C127" s="117" t="s">
        <v>166</v>
      </c>
      <c r="D127" s="118" t="s">
        <v>424</v>
      </c>
      <c r="E127" s="119">
        <v>11837.41</v>
      </c>
      <c r="F127" s="119">
        <v>29659.81</v>
      </c>
      <c r="G127" s="119">
        <v>46275.3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f t="shared" si="3"/>
        <v>87772.52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87772.52</v>
      </c>
      <c r="V127" s="115"/>
    </row>
    <row r="128" spans="2:22" x14ac:dyDescent="0.2">
      <c r="B128" s="113"/>
      <c r="C128" s="117" t="s">
        <v>167</v>
      </c>
      <c r="D128" s="118" t="s">
        <v>425</v>
      </c>
      <c r="E128" s="119">
        <v>58987.729999999989</v>
      </c>
      <c r="F128" s="119">
        <v>93516.950000000012</v>
      </c>
      <c r="G128" s="119">
        <v>153495.78999999995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f t="shared" si="3"/>
        <v>306000.46999999997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306000.46999999997</v>
      </c>
      <c r="V128" s="115"/>
    </row>
    <row r="129" spans="2:22" x14ac:dyDescent="0.2">
      <c r="B129" s="113"/>
      <c r="C129" s="117" t="s">
        <v>168</v>
      </c>
      <c r="D129" s="118" t="s">
        <v>426</v>
      </c>
      <c r="E129" s="119">
        <v>355480.21000000014</v>
      </c>
      <c r="F129" s="119">
        <v>416634.41999999987</v>
      </c>
      <c r="G129" s="119">
        <v>449034.40000000008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f t="shared" si="3"/>
        <v>1221149.03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1221149.03</v>
      </c>
      <c r="V129" s="115"/>
    </row>
    <row r="130" spans="2:22" x14ac:dyDescent="0.2">
      <c r="B130" s="113"/>
      <c r="C130" s="117" t="s">
        <v>169</v>
      </c>
      <c r="D130" s="118" t="s">
        <v>437</v>
      </c>
      <c r="E130" s="119">
        <v>135191.98000000001</v>
      </c>
      <c r="F130" s="119">
        <v>211432.77000000005</v>
      </c>
      <c r="G130" s="119">
        <v>243458.44999999998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f t="shared" si="3"/>
        <v>590083.20000000007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590083.20000000007</v>
      </c>
      <c r="V130" s="115"/>
    </row>
    <row r="131" spans="2:22" x14ac:dyDescent="0.2">
      <c r="B131" s="113"/>
      <c r="C131" s="117" t="s">
        <v>170</v>
      </c>
      <c r="D131" s="118" t="s">
        <v>438</v>
      </c>
      <c r="E131" s="119">
        <v>159891.18</v>
      </c>
      <c r="F131" s="119">
        <v>225960.88999999998</v>
      </c>
      <c r="G131" s="119">
        <v>257047.99999999997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f t="shared" si="3"/>
        <v>642900.06999999995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642900.06999999995</v>
      </c>
      <c r="V131" s="115"/>
    </row>
    <row r="132" spans="2:22" x14ac:dyDescent="0.2">
      <c r="B132" s="113"/>
      <c r="C132" s="117" t="s">
        <v>171</v>
      </c>
      <c r="D132" s="118" t="s">
        <v>439</v>
      </c>
      <c r="E132" s="119">
        <v>28276.989999999998</v>
      </c>
      <c r="F132" s="119">
        <v>23866.300000000003</v>
      </c>
      <c r="G132" s="119">
        <v>27759.39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f t="shared" si="3"/>
        <v>79902.679999999993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79902.679999999993</v>
      </c>
      <c r="V132" s="115"/>
    </row>
    <row r="133" spans="2:22" x14ac:dyDescent="0.2">
      <c r="B133" s="113"/>
      <c r="C133" s="117" t="s">
        <v>172</v>
      </c>
      <c r="D133" s="118" t="s">
        <v>440</v>
      </c>
      <c r="E133" s="119">
        <v>18245.660000000003</v>
      </c>
      <c r="F133" s="119">
        <v>27573.640000000007</v>
      </c>
      <c r="G133" s="119">
        <v>26595.59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f t="shared" si="3"/>
        <v>72414.890000000014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72414.890000000014</v>
      </c>
      <c r="V133" s="115"/>
    </row>
    <row r="134" spans="2:22" x14ac:dyDescent="0.2">
      <c r="B134" s="113"/>
      <c r="C134" s="117" t="s">
        <v>173</v>
      </c>
      <c r="D134" s="118" t="s">
        <v>441</v>
      </c>
      <c r="E134" s="119">
        <v>23913.599999999999</v>
      </c>
      <c r="F134" s="119">
        <v>30448.52</v>
      </c>
      <c r="G134" s="119">
        <v>35530.04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f t="shared" si="3"/>
        <v>89892.160000000003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89892.160000000003</v>
      </c>
      <c r="V134" s="115"/>
    </row>
    <row r="135" spans="2:22" ht="25.5" x14ac:dyDescent="0.2">
      <c r="B135" s="113"/>
      <c r="C135" s="117" t="s">
        <v>174</v>
      </c>
      <c r="D135" s="118" t="s">
        <v>442</v>
      </c>
      <c r="E135" s="119">
        <v>29799.049999999996</v>
      </c>
      <c r="F135" s="119">
        <v>53156.37</v>
      </c>
      <c r="G135" s="119">
        <v>48792.6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f t="shared" si="3"/>
        <v>131748.01999999999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131748.01999999999</v>
      </c>
      <c r="V135" s="115"/>
    </row>
    <row r="136" spans="2:22" x14ac:dyDescent="0.2">
      <c r="B136" s="113"/>
      <c r="C136" s="117" t="s">
        <v>175</v>
      </c>
      <c r="D136" s="118" t="s">
        <v>443</v>
      </c>
      <c r="E136" s="119">
        <v>364680.31</v>
      </c>
      <c r="F136" s="119">
        <v>74400</v>
      </c>
      <c r="G136" s="119">
        <v>202924.5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f t="shared" ref="Q136:Q199" si="4">SUM(E136:P136)</f>
        <v>642004.81000000006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642004.81000000006</v>
      </c>
      <c r="V136" s="115"/>
    </row>
    <row r="137" spans="2:22" x14ac:dyDescent="0.2">
      <c r="B137" s="113"/>
      <c r="C137" s="117" t="s">
        <v>176</v>
      </c>
      <c r="D137" s="118" t="s">
        <v>444</v>
      </c>
      <c r="E137" s="119">
        <v>14536.320000000003</v>
      </c>
      <c r="F137" s="119">
        <v>22855.11</v>
      </c>
      <c r="G137" s="119">
        <v>31741.279999999999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f t="shared" si="4"/>
        <v>69132.710000000006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69132.710000000006</v>
      </c>
      <c r="V137" s="115"/>
    </row>
    <row r="138" spans="2:22" x14ac:dyDescent="0.2">
      <c r="B138" s="113"/>
      <c r="C138" s="117" t="s">
        <v>177</v>
      </c>
      <c r="D138" s="118" t="s">
        <v>445</v>
      </c>
      <c r="E138" s="119">
        <v>0</v>
      </c>
      <c r="F138" s="119">
        <v>38933.1</v>
      </c>
      <c r="G138" s="119">
        <v>20113.71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f t="shared" si="4"/>
        <v>59046.81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59046.81</v>
      </c>
      <c r="V138" s="115"/>
    </row>
    <row r="139" spans="2:22" x14ac:dyDescent="0.2">
      <c r="B139" s="113"/>
      <c r="C139" s="117" t="s">
        <v>178</v>
      </c>
      <c r="D139" s="118" t="s">
        <v>446</v>
      </c>
      <c r="E139" s="119">
        <v>10653.519999999999</v>
      </c>
      <c r="F139" s="119">
        <v>11955.050000000001</v>
      </c>
      <c r="G139" s="119">
        <v>14833.769999999997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f t="shared" si="4"/>
        <v>37442.339999999997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37442.339999999997</v>
      </c>
      <c r="V139" s="115"/>
    </row>
    <row r="140" spans="2:22" x14ac:dyDescent="0.2">
      <c r="B140" s="113"/>
      <c r="C140" s="117" t="s">
        <v>179</v>
      </c>
      <c r="D140" s="118" t="s">
        <v>447</v>
      </c>
      <c r="E140" s="119">
        <v>12439.879999999997</v>
      </c>
      <c r="F140" s="119">
        <v>109001.74</v>
      </c>
      <c r="G140" s="119">
        <v>243113.47999999998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0</v>
      </c>
      <c r="Q140" s="119">
        <f t="shared" si="4"/>
        <v>364555.1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364555.1</v>
      </c>
      <c r="V140" s="115"/>
    </row>
    <row r="141" spans="2:22" x14ac:dyDescent="0.2">
      <c r="B141" s="113"/>
      <c r="C141" s="117" t="s">
        <v>180</v>
      </c>
      <c r="D141" s="118" t="s">
        <v>448</v>
      </c>
      <c r="E141" s="119">
        <v>27723.210000000003</v>
      </c>
      <c r="F141" s="119">
        <v>367519.16000000003</v>
      </c>
      <c r="G141" s="119">
        <v>206465.78999999998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f t="shared" si="4"/>
        <v>601708.16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601708.16</v>
      </c>
      <c r="V141" s="115"/>
    </row>
    <row r="142" spans="2:22" x14ac:dyDescent="0.2">
      <c r="B142" s="113"/>
      <c r="C142" s="117" t="s">
        <v>181</v>
      </c>
      <c r="D142" s="118" t="s">
        <v>449</v>
      </c>
      <c r="E142" s="119">
        <v>850</v>
      </c>
      <c r="F142" s="119">
        <v>49620.460000000006</v>
      </c>
      <c r="G142" s="119">
        <v>63231.14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>
        <v>0</v>
      </c>
      <c r="P142" s="119">
        <v>0</v>
      </c>
      <c r="Q142" s="119">
        <f t="shared" si="4"/>
        <v>113701.6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113701.6</v>
      </c>
      <c r="V142" s="115"/>
    </row>
    <row r="143" spans="2:22" x14ac:dyDescent="0.2">
      <c r="B143" s="113"/>
      <c r="C143" s="117" t="s">
        <v>182</v>
      </c>
      <c r="D143" s="118" t="s">
        <v>450</v>
      </c>
      <c r="E143" s="119">
        <v>13235.780000000002</v>
      </c>
      <c r="F143" s="119">
        <v>41697.369999999995</v>
      </c>
      <c r="G143" s="119">
        <v>35875.230000000003</v>
      </c>
      <c r="H143" s="119">
        <v>0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4"/>
        <v>90808.38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90808.38</v>
      </c>
      <c r="V143" s="115"/>
    </row>
    <row r="144" spans="2:22" x14ac:dyDescent="0.2">
      <c r="B144" s="113"/>
      <c r="C144" s="117" t="s">
        <v>183</v>
      </c>
      <c r="D144" s="118" t="s">
        <v>451</v>
      </c>
      <c r="E144" s="119">
        <v>1880948.3</v>
      </c>
      <c r="F144" s="119">
        <v>1391728.05</v>
      </c>
      <c r="G144" s="119">
        <v>2631495.04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>
        <v>0</v>
      </c>
      <c r="P144" s="119">
        <v>0</v>
      </c>
      <c r="Q144" s="119">
        <f t="shared" si="4"/>
        <v>5904171.3900000006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5904171.3900000006</v>
      </c>
      <c r="V144" s="115"/>
    </row>
    <row r="145" spans="2:22" x14ac:dyDescent="0.2">
      <c r="B145" s="113"/>
      <c r="C145" s="117" t="s">
        <v>184</v>
      </c>
      <c r="D145" s="118" t="s">
        <v>452</v>
      </c>
      <c r="E145" s="119">
        <v>0</v>
      </c>
      <c r="F145" s="119">
        <v>150385.45000000001</v>
      </c>
      <c r="G145" s="119">
        <v>105239.36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>
        <v>0</v>
      </c>
      <c r="P145" s="119">
        <v>0</v>
      </c>
      <c r="Q145" s="119">
        <f t="shared" si="4"/>
        <v>255624.81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255624.81</v>
      </c>
      <c r="V145" s="115"/>
    </row>
    <row r="146" spans="2:22" x14ac:dyDescent="0.2">
      <c r="B146" s="113"/>
      <c r="C146" s="117" t="s">
        <v>185</v>
      </c>
      <c r="D146" s="118" t="s">
        <v>453</v>
      </c>
      <c r="E146" s="119">
        <v>243548.83999999982</v>
      </c>
      <c r="F146" s="119">
        <v>373742.90999999992</v>
      </c>
      <c r="G146" s="119">
        <v>454455.89000000007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4"/>
        <v>1071747.6399999999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1071747.6399999999</v>
      </c>
      <c r="V146" s="115"/>
    </row>
    <row r="147" spans="2:22" x14ac:dyDescent="0.2">
      <c r="B147" s="113"/>
      <c r="C147" s="117" t="s">
        <v>186</v>
      </c>
      <c r="D147" s="118" t="s">
        <v>454</v>
      </c>
      <c r="E147" s="119">
        <v>0</v>
      </c>
      <c r="F147" s="119">
        <v>0</v>
      </c>
      <c r="G147" s="119">
        <v>14735.68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0</v>
      </c>
      <c r="Q147" s="119">
        <f t="shared" si="4"/>
        <v>14735.68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14735.68</v>
      </c>
      <c r="V147" s="115"/>
    </row>
    <row r="148" spans="2:22" x14ac:dyDescent="0.2">
      <c r="B148" s="113"/>
      <c r="C148" s="117" t="s">
        <v>187</v>
      </c>
      <c r="D148" s="118" t="s">
        <v>455</v>
      </c>
      <c r="E148" s="119">
        <v>8280.39</v>
      </c>
      <c r="F148" s="119">
        <v>20777.57</v>
      </c>
      <c r="G148" s="119">
        <v>19121.05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4"/>
        <v>48179.009999999995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48179.009999999995</v>
      </c>
      <c r="V148" s="115"/>
    </row>
    <row r="149" spans="2:22" x14ac:dyDescent="0.2">
      <c r="B149" s="113"/>
      <c r="C149" s="117" t="s">
        <v>188</v>
      </c>
      <c r="D149" s="118" t="s">
        <v>456</v>
      </c>
      <c r="E149" s="119">
        <v>12622.429999999998</v>
      </c>
      <c r="F149" s="119">
        <v>19222.37</v>
      </c>
      <c r="G149" s="119">
        <v>16697.849999999999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>
        <v>0</v>
      </c>
      <c r="P149" s="119">
        <v>0</v>
      </c>
      <c r="Q149" s="119">
        <f t="shared" si="4"/>
        <v>48542.649999999994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48542.649999999994</v>
      </c>
      <c r="V149" s="115"/>
    </row>
    <row r="150" spans="2:22" x14ac:dyDescent="0.2">
      <c r="B150" s="113"/>
      <c r="C150" s="117" t="s">
        <v>189</v>
      </c>
      <c r="D150" s="118" t="s">
        <v>457</v>
      </c>
      <c r="E150" s="119">
        <v>0</v>
      </c>
      <c r="F150" s="119">
        <v>2161292.37</v>
      </c>
      <c r="G150" s="119">
        <v>2121342.38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4"/>
        <v>4282634.75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4282634.75</v>
      </c>
      <c r="V150" s="115"/>
    </row>
    <row r="151" spans="2:22" ht="25.5" x14ac:dyDescent="0.2">
      <c r="B151" s="113"/>
      <c r="C151" s="117" t="s">
        <v>190</v>
      </c>
      <c r="D151" s="118" t="s">
        <v>458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4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191</v>
      </c>
      <c r="D152" s="118" t="s">
        <v>459</v>
      </c>
      <c r="E152" s="119">
        <v>11346.510000000002</v>
      </c>
      <c r="F152" s="119">
        <v>33538.910000000003</v>
      </c>
      <c r="G152" s="119">
        <v>29065.48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>
        <v>0</v>
      </c>
      <c r="P152" s="119">
        <v>0</v>
      </c>
      <c r="Q152" s="119">
        <f t="shared" si="4"/>
        <v>73950.900000000009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73950.900000000009</v>
      </c>
      <c r="V152" s="115"/>
    </row>
    <row r="153" spans="2:22" ht="25.5" x14ac:dyDescent="0.2">
      <c r="B153" s="113"/>
      <c r="C153" s="117" t="s">
        <v>192</v>
      </c>
      <c r="D153" s="118" t="s">
        <v>460</v>
      </c>
      <c r="E153" s="119">
        <v>8159.5699999999988</v>
      </c>
      <c r="F153" s="119">
        <v>9925.1099999999988</v>
      </c>
      <c r="G153" s="119">
        <v>10617.25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4"/>
        <v>28701.929999999997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28701.929999999997</v>
      </c>
      <c r="V153" s="115"/>
    </row>
    <row r="154" spans="2:22" x14ac:dyDescent="0.2">
      <c r="B154" s="113"/>
      <c r="C154" s="117" t="s">
        <v>193</v>
      </c>
      <c r="D154" s="118" t="s">
        <v>461</v>
      </c>
      <c r="E154" s="119">
        <v>23520.489999999998</v>
      </c>
      <c r="F154" s="119">
        <v>99094.989999999991</v>
      </c>
      <c r="G154" s="119">
        <v>65417.5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>
        <v>0</v>
      </c>
      <c r="P154" s="119">
        <v>0</v>
      </c>
      <c r="Q154" s="119">
        <f t="shared" si="4"/>
        <v>188032.97999999998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188032.97999999998</v>
      </c>
      <c r="V154" s="115"/>
    </row>
    <row r="155" spans="2:22" ht="25.5" x14ac:dyDescent="0.2">
      <c r="B155" s="113"/>
      <c r="C155" s="117" t="s">
        <v>194</v>
      </c>
      <c r="D155" s="118" t="s">
        <v>462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4"/>
        <v>0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5"/>
    </row>
    <row r="156" spans="2:22" x14ac:dyDescent="0.2">
      <c r="B156" s="113"/>
      <c r="C156" s="117" t="s">
        <v>195</v>
      </c>
      <c r="D156" s="118" t="s">
        <v>463</v>
      </c>
      <c r="E156" s="119">
        <v>30178.740000000005</v>
      </c>
      <c r="F156" s="119">
        <v>46191.090000000004</v>
      </c>
      <c r="G156" s="119">
        <v>64284.59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4"/>
        <v>140654.42000000001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140654.42000000001</v>
      </c>
      <c r="V156" s="115"/>
    </row>
    <row r="157" spans="2:22" ht="25.5" x14ac:dyDescent="0.2">
      <c r="B157" s="113"/>
      <c r="C157" s="117" t="s">
        <v>196</v>
      </c>
      <c r="D157" s="118" t="s">
        <v>464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>
        <v>0</v>
      </c>
      <c r="P157" s="119">
        <v>0</v>
      </c>
      <c r="Q157" s="119">
        <f t="shared" si="4"/>
        <v>0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0</v>
      </c>
      <c r="V157" s="115"/>
    </row>
    <row r="158" spans="2:22" ht="25.5" x14ac:dyDescent="0.2">
      <c r="B158" s="113"/>
      <c r="C158" s="117" t="s">
        <v>197</v>
      </c>
      <c r="D158" s="118" t="s">
        <v>465</v>
      </c>
      <c r="E158" s="119">
        <v>5482.1799999999994</v>
      </c>
      <c r="F158" s="119">
        <v>7541.4399999999987</v>
      </c>
      <c r="G158" s="119">
        <v>24662.07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>
        <v>0</v>
      </c>
      <c r="P158" s="119">
        <v>0</v>
      </c>
      <c r="Q158" s="119">
        <f t="shared" si="4"/>
        <v>37685.69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37685.69</v>
      </c>
      <c r="V158" s="115"/>
    </row>
    <row r="159" spans="2:22" ht="25.5" x14ac:dyDescent="0.2">
      <c r="B159" s="113"/>
      <c r="C159" s="117" t="s">
        <v>198</v>
      </c>
      <c r="D159" s="118" t="s">
        <v>466</v>
      </c>
      <c r="E159" s="119">
        <v>5904.99</v>
      </c>
      <c r="F159" s="119">
        <v>12605.42</v>
      </c>
      <c r="G159" s="119">
        <v>24263.03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0</v>
      </c>
      <c r="P159" s="119">
        <v>0</v>
      </c>
      <c r="Q159" s="119">
        <f t="shared" si="4"/>
        <v>42773.440000000002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42773.440000000002</v>
      </c>
      <c r="V159" s="115"/>
    </row>
    <row r="160" spans="2:22" x14ac:dyDescent="0.2">
      <c r="B160" s="113"/>
      <c r="C160" s="117" t="s">
        <v>199</v>
      </c>
      <c r="D160" s="118" t="s">
        <v>467</v>
      </c>
      <c r="E160" s="119">
        <v>196660.40000000002</v>
      </c>
      <c r="F160" s="119">
        <v>326316.27</v>
      </c>
      <c r="G160" s="119">
        <v>297372.30000000005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4"/>
        <v>820348.97000000009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820348.97000000009</v>
      </c>
      <c r="V160" s="115"/>
    </row>
    <row r="161" spans="2:22" x14ac:dyDescent="0.2">
      <c r="B161" s="113"/>
      <c r="C161" s="117" t="s">
        <v>200</v>
      </c>
      <c r="D161" s="118" t="s">
        <v>468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4"/>
        <v>0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115"/>
    </row>
    <row r="162" spans="2:22" x14ac:dyDescent="0.2">
      <c r="B162" s="113"/>
      <c r="C162" s="117" t="s">
        <v>201</v>
      </c>
      <c r="D162" s="118" t="s">
        <v>469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4"/>
        <v>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5"/>
    </row>
    <row r="163" spans="2:22" x14ac:dyDescent="0.2">
      <c r="B163" s="113"/>
      <c r="C163" s="117" t="s">
        <v>202</v>
      </c>
      <c r="D163" s="118" t="s">
        <v>470</v>
      </c>
      <c r="E163" s="119">
        <v>0</v>
      </c>
      <c r="F163" s="119">
        <v>0</v>
      </c>
      <c r="G163" s="119">
        <v>14092.93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0</v>
      </c>
      <c r="Q163" s="119">
        <f t="shared" si="4"/>
        <v>14092.93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14092.93</v>
      </c>
      <c r="V163" s="115"/>
    </row>
    <row r="164" spans="2:22" x14ac:dyDescent="0.2">
      <c r="B164" s="113"/>
      <c r="C164" s="117" t="s">
        <v>203</v>
      </c>
      <c r="D164" s="118" t="s">
        <v>471</v>
      </c>
      <c r="E164" s="119">
        <v>37634.160000000011</v>
      </c>
      <c r="F164" s="119">
        <v>56676.97</v>
      </c>
      <c r="G164" s="119">
        <v>87736.62</v>
      </c>
      <c r="H164" s="119">
        <v>0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f t="shared" si="4"/>
        <v>182047.75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182047.75</v>
      </c>
      <c r="V164" s="115"/>
    </row>
    <row r="165" spans="2:22" x14ac:dyDescent="0.2">
      <c r="B165" s="113"/>
      <c r="C165" s="117" t="s">
        <v>204</v>
      </c>
      <c r="D165" s="118" t="s">
        <v>472</v>
      </c>
      <c r="E165" s="119">
        <v>18016.14</v>
      </c>
      <c r="F165" s="119">
        <v>55591.270000000004</v>
      </c>
      <c r="G165" s="119">
        <v>400875.58999999997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4"/>
        <v>474483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474483</v>
      </c>
      <c r="V165" s="115"/>
    </row>
    <row r="166" spans="2:22" x14ac:dyDescent="0.2">
      <c r="B166" s="113"/>
      <c r="C166" s="117" t="s">
        <v>205</v>
      </c>
      <c r="D166" s="118" t="s">
        <v>473</v>
      </c>
      <c r="E166" s="119">
        <v>6553.4199999999992</v>
      </c>
      <c r="F166" s="119">
        <v>65951.149999999994</v>
      </c>
      <c r="G166" s="119">
        <v>62372.21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f t="shared" si="4"/>
        <v>134876.78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134876.78</v>
      </c>
      <c r="V166" s="115"/>
    </row>
    <row r="167" spans="2:22" x14ac:dyDescent="0.2">
      <c r="B167" s="113"/>
      <c r="C167" s="117" t="s">
        <v>206</v>
      </c>
      <c r="D167" s="118" t="s">
        <v>474</v>
      </c>
      <c r="E167" s="119">
        <v>9092.4300000000021</v>
      </c>
      <c r="F167" s="119">
        <v>0</v>
      </c>
      <c r="G167" s="119">
        <v>21771.93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4"/>
        <v>30864.36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30864.36</v>
      </c>
      <c r="V167" s="115"/>
    </row>
    <row r="168" spans="2:22" x14ac:dyDescent="0.2">
      <c r="B168" s="113"/>
      <c r="C168" s="117" t="s">
        <v>207</v>
      </c>
      <c r="D168" s="118" t="s">
        <v>475</v>
      </c>
      <c r="E168" s="119">
        <v>13166.15</v>
      </c>
      <c r="F168" s="119">
        <v>14718.05</v>
      </c>
      <c r="G168" s="119">
        <v>16847.969999999998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4"/>
        <v>44732.17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44732.17</v>
      </c>
      <c r="V168" s="115"/>
    </row>
    <row r="169" spans="2:22" x14ac:dyDescent="0.2">
      <c r="B169" s="113"/>
      <c r="C169" s="117" t="s">
        <v>208</v>
      </c>
      <c r="D169" s="118" t="s">
        <v>476</v>
      </c>
      <c r="E169" s="119">
        <v>0</v>
      </c>
      <c r="F169" s="119">
        <v>57333.200000000004</v>
      </c>
      <c r="G169" s="119">
        <v>97419.94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f t="shared" si="4"/>
        <v>154753.14000000001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154753.14000000001</v>
      </c>
      <c r="V169" s="115"/>
    </row>
    <row r="170" spans="2:22" ht="25.5" x14ac:dyDescent="0.2">
      <c r="B170" s="113"/>
      <c r="C170" s="117" t="s">
        <v>209</v>
      </c>
      <c r="D170" s="118" t="s">
        <v>477</v>
      </c>
      <c r="E170" s="119">
        <v>3766.2200000000003</v>
      </c>
      <c r="F170" s="119">
        <v>4468.4999999999991</v>
      </c>
      <c r="G170" s="119">
        <v>5059.7799999999988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f t="shared" si="4"/>
        <v>13294.499999999998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13294.499999999998</v>
      </c>
      <c r="V170" s="115"/>
    </row>
    <row r="171" spans="2:22" x14ac:dyDescent="0.2">
      <c r="B171" s="113"/>
      <c r="C171" s="117" t="s">
        <v>210</v>
      </c>
      <c r="D171" s="118" t="s">
        <v>478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4"/>
        <v>0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5"/>
    </row>
    <row r="172" spans="2:22" x14ac:dyDescent="0.2">
      <c r="B172" s="113"/>
      <c r="C172" s="117" t="s">
        <v>211</v>
      </c>
      <c r="D172" s="118" t="s">
        <v>479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4"/>
        <v>0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5"/>
    </row>
    <row r="173" spans="2:22" x14ac:dyDescent="0.2">
      <c r="B173" s="113"/>
      <c r="C173" s="117" t="s">
        <v>212</v>
      </c>
      <c r="D173" s="118" t="s">
        <v>478</v>
      </c>
      <c r="E173" s="119">
        <v>46576.810000000012</v>
      </c>
      <c r="F173" s="119">
        <v>146328.79999999999</v>
      </c>
      <c r="G173" s="119">
        <v>138656.32999999996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4"/>
        <v>331561.93999999994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331561.93999999994</v>
      </c>
      <c r="V173" s="115"/>
    </row>
    <row r="174" spans="2:22" x14ac:dyDescent="0.2">
      <c r="B174" s="113"/>
      <c r="C174" s="117" t="s">
        <v>213</v>
      </c>
      <c r="D174" s="118" t="s">
        <v>480</v>
      </c>
      <c r="E174" s="119">
        <v>4651.72</v>
      </c>
      <c r="F174" s="119">
        <v>37028.36</v>
      </c>
      <c r="G174" s="119">
        <v>9948.4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f t="shared" si="4"/>
        <v>51628.480000000003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51628.480000000003</v>
      </c>
      <c r="V174" s="115"/>
    </row>
    <row r="175" spans="2:22" ht="25.5" x14ac:dyDescent="0.2">
      <c r="B175" s="113"/>
      <c r="C175" s="117" t="s">
        <v>214</v>
      </c>
      <c r="D175" s="118" t="s">
        <v>481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f t="shared" si="4"/>
        <v>0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15"/>
    </row>
    <row r="176" spans="2:22" x14ac:dyDescent="0.2">
      <c r="B176" s="113"/>
      <c r="C176" s="117" t="s">
        <v>215</v>
      </c>
      <c r="D176" s="118" t="s">
        <v>482</v>
      </c>
      <c r="E176" s="119">
        <v>7184.66</v>
      </c>
      <c r="F176" s="119">
        <v>18722.330000000002</v>
      </c>
      <c r="G176" s="119">
        <v>49511.17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f t="shared" si="4"/>
        <v>75418.16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75418.16</v>
      </c>
      <c r="V176" s="115"/>
    </row>
    <row r="177" spans="2:22" x14ac:dyDescent="0.2">
      <c r="B177" s="113"/>
      <c r="C177" s="117" t="s">
        <v>216</v>
      </c>
      <c r="D177" s="118" t="s">
        <v>483</v>
      </c>
      <c r="E177" s="119">
        <v>0</v>
      </c>
      <c r="F177" s="119">
        <v>2074.69</v>
      </c>
      <c r="G177" s="119">
        <v>3110.81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f t="shared" si="4"/>
        <v>5185.5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5185.5</v>
      </c>
      <c r="V177" s="115"/>
    </row>
    <row r="178" spans="2:22" ht="25.5" x14ac:dyDescent="0.2">
      <c r="B178" s="113"/>
      <c r="C178" s="117" t="s">
        <v>217</v>
      </c>
      <c r="D178" s="118" t="s">
        <v>462</v>
      </c>
      <c r="E178" s="119">
        <v>30524.549999999988</v>
      </c>
      <c r="F178" s="119">
        <v>78484.13</v>
      </c>
      <c r="G178" s="119">
        <v>148773.49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f t="shared" si="4"/>
        <v>257782.16999999998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257782.16999999998</v>
      </c>
      <c r="V178" s="115"/>
    </row>
    <row r="179" spans="2:22" x14ac:dyDescent="0.2">
      <c r="B179" s="113"/>
      <c r="C179" s="117" t="s">
        <v>218</v>
      </c>
      <c r="D179" s="118" t="s">
        <v>484</v>
      </c>
      <c r="E179" s="119">
        <v>53592.970000000016</v>
      </c>
      <c r="F179" s="119">
        <v>65043.640000000014</v>
      </c>
      <c r="G179" s="119">
        <v>1927098.4500000002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f t="shared" si="4"/>
        <v>2045735.0600000003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2045735.0600000003</v>
      </c>
      <c r="V179" s="115"/>
    </row>
    <row r="180" spans="2:22" x14ac:dyDescent="0.2">
      <c r="B180" s="113"/>
      <c r="C180" s="117" t="s">
        <v>219</v>
      </c>
      <c r="D180" s="118" t="s">
        <v>485</v>
      </c>
      <c r="E180" s="119">
        <v>94351.08</v>
      </c>
      <c r="F180" s="119">
        <v>150078.58999999997</v>
      </c>
      <c r="G180" s="119">
        <v>206137.56</v>
      </c>
      <c r="H180" s="119">
        <v>0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f t="shared" si="4"/>
        <v>450567.23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450567.23</v>
      </c>
      <c r="V180" s="115"/>
    </row>
    <row r="181" spans="2:22" x14ac:dyDescent="0.2">
      <c r="B181" s="113"/>
      <c r="C181" s="117" t="s">
        <v>220</v>
      </c>
      <c r="D181" s="118" t="s">
        <v>486</v>
      </c>
      <c r="E181" s="119">
        <v>19578.830000000002</v>
      </c>
      <c r="F181" s="119">
        <v>24958.32</v>
      </c>
      <c r="G181" s="119">
        <v>114132.77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4"/>
        <v>158669.92000000001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158669.92000000001</v>
      </c>
      <c r="V181" s="115"/>
    </row>
    <row r="182" spans="2:22" x14ac:dyDescent="0.2">
      <c r="B182" s="113"/>
      <c r="C182" s="117" t="s">
        <v>221</v>
      </c>
      <c r="D182" s="118" t="s">
        <v>487</v>
      </c>
      <c r="E182" s="119">
        <v>71860.83</v>
      </c>
      <c r="F182" s="119">
        <v>576300.03</v>
      </c>
      <c r="G182" s="119">
        <v>1232600.3500000001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f t="shared" si="4"/>
        <v>1880761.21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1880761.21</v>
      </c>
      <c r="V182" s="115"/>
    </row>
    <row r="183" spans="2:22" ht="25.5" x14ac:dyDescent="0.2">
      <c r="B183" s="113"/>
      <c r="C183" s="117" t="s">
        <v>222</v>
      </c>
      <c r="D183" s="118" t="s">
        <v>488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4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ht="25.5" x14ac:dyDescent="0.2">
      <c r="B184" s="113"/>
      <c r="C184" s="117" t="s">
        <v>223</v>
      </c>
      <c r="D184" s="118" t="s">
        <v>489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4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2">
      <c r="B185" s="113"/>
      <c r="C185" s="117" t="s">
        <v>224</v>
      </c>
      <c r="D185" s="118" t="s">
        <v>490</v>
      </c>
      <c r="E185" s="119">
        <v>10954.960000000001</v>
      </c>
      <c r="F185" s="119">
        <v>17276.449999999997</v>
      </c>
      <c r="G185" s="119">
        <v>14728.91</v>
      </c>
      <c r="H185" s="119">
        <v>0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0</v>
      </c>
      <c r="Q185" s="119">
        <f t="shared" si="4"/>
        <v>42960.319999999992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42960.319999999992</v>
      </c>
      <c r="V185" s="115"/>
    </row>
    <row r="186" spans="2:22" x14ac:dyDescent="0.2">
      <c r="B186" s="113"/>
      <c r="C186" s="117" t="s">
        <v>225</v>
      </c>
      <c r="D186" s="118" t="s">
        <v>491</v>
      </c>
      <c r="E186" s="119">
        <v>9288.8799999999974</v>
      </c>
      <c r="F186" s="119">
        <v>17155.47</v>
      </c>
      <c r="G186" s="119">
        <v>18936.169999999998</v>
      </c>
      <c r="H186" s="119">
        <v>0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0</v>
      </c>
      <c r="P186" s="119">
        <v>0</v>
      </c>
      <c r="Q186" s="119">
        <f t="shared" si="4"/>
        <v>45380.52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45380.52</v>
      </c>
      <c r="V186" s="115"/>
    </row>
    <row r="187" spans="2:22" x14ac:dyDescent="0.2">
      <c r="B187" s="113"/>
      <c r="C187" s="117" t="s">
        <v>226</v>
      </c>
      <c r="D187" s="118" t="s">
        <v>492</v>
      </c>
      <c r="E187" s="119">
        <v>246676.29</v>
      </c>
      <c r="F187" s="119">
        <v>353520.88</v>
      </c>
      <c r="G187" s="119">
        <v>480714.04000000015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0</v>
      </c>
      <c r="Q187" s="119">
        <f t="shared" si="4"/>
        <v>1080911.2100000002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1080911.2100000002</v>
      </c>
      <c r="V187" s="115"/>
    </row>
    <row r="188" spans="2:22" x14ac:dyDescent="0.2">
      <c r="B188" s="113"/>
      <c r="C188" s="117" t="s">
        <v>227</v>
      </c>
      <c r="D188" s="118" t="s">
        <v>493</v>
      </c>
      <c r="E188" s="119">
        <v>6314.8899999999994</v>
      </c>
      <c r="F188" s="119">
        <v>15026.270000000002</v>
      </c>
      <c r="G188" s="119">
        <v>73061.279999999999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4"/>
        <v>94402.44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94402.44</v>
      </c>
      <c r="V188" s="115"/>
    </row>
    <row r="189" spans="2:22" x14ac:dyDescent="0.2">
      <c r="B189" s="113"/>
      <c r="C189" s="117" t="s">
        <v>228</v>
      </c>
      <c r="D189" s="118" t="s">
        <v>494</v>
      </c>
      <c r="E189" s="119">
        <v>7186.23</v>
      </c>
      <c r="F189" s="119">
        <v>12049.720000000001</v>
      </c>
      <c r="G189" s="119">
        <v>12357.6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4"/>
        <v>31593.550000000003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31593.550000000003</v>
      </c>
      <c r="V189" s="115"/>
    </row>
    <row r="190" spans="2:22" ht="25.5" x14ac:dyDescent="0.2">
      <c r="B190" s="113"/>
      <c r="C190" s="117" t="s">
        <v>229</v>
      </c>
      <c r="D190" s="118" t="s">
        <v>488</v>
      </c>
      <c r="E190" s="119">
        <v>36890.729999999996</v>
      </c>
      <c r="F190" s="119">
        <v>75156.06</v>
      </c>
      <c r="G190" s="119">
        <v>128705.40999999999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0</v>
      </c>
      <c r="Q190" s="119">
        <f t="shared" si="4"/>
        <v>240752.19999999998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240752.19999999998</v>
      </c>
      <c r="V190" s="115"/>
    </row>
    <row r="191" spans="2:22" x14ac:dyDescent="0.2">
      <c r="B191" s="113"/>
      <c r="C191" s="117" t="s">
        <v>230</v>
      </c>
      <c r="D191" s="118" t="s">
        <v>495</v>
      </c>
      <c r="E191" s="119">
        <v>13983.65</v>
      </c>
      <c r="F191" s="119">
        <v>39104.849999999991</v>
      </c>
      <c r="G191" s="119">
        <v>63756.060000000005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4"/>
        <v>116844.56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116844.56</v>
      </c>
      <c r="V191" s="115"/>
    </row>
    <row r="192" spans="2:22" x14ac:dyDescent="0.2">
      <c r="B192" s="113"/>
      <c r="C192" s="117" t="s">
        <v>231</v>
      </c>
      <c r="D192" s="118" t="s">
        <v>496</v>
      </c>
      <c r="E192" s="119">
        <v>7251.0599999999995</v>
      </c>
      <c r="F192" s="119">
        <v>7952.6499999999987</v>
      </c>
      <c r="G192" s="119">
        <v>8738.91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4"/>
        <v>23942.62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23942.62</v>
      </c>
      <c r="V192" s="115"/>
    </row>
    <row r="193" spans="2:22" x14ac:dyDescent="0.2">
      <c r="B193" s="113"/>
      <c r="C193" s="117" t="s">
        <v>232</v>
      </c>
      <c r="D193" s="118" t="s">
        <v>497</v>
      </c>
      <c r="E193" s="119">
        <v>40230.959999999999</v>
      </c>
      <c r="F193" s="119">
        <v>49699.57</v>
      </c>
      <c r="G193" s="119">
        <v>76693.090000000011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0</v>
      </c>
      <c r="Q193" s="119">
        <f t="shared" si="4"/>
        <v>166623.62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166623.62</v>
      </c>
      <c r="V193" s="115"/>
    </row>
    <row r="194" spans="2:22" x14ac:dyDescent="0.2">
      <c r="B194" s="113"/>
      <c r="C194" s="117" t="s">
        <v>233</v>
      </c>
      <c r="D194" s="118" t="s">
        <v>498</v>
      </c>
      <c r="E194" s="119">
        <v>5033.17</v>
      </c>
      <c r="F194" s="119">
        <v>9102.09</v>
      </c>
      <c r="G194" s="119">
        <v>13685.01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0</v>
      </c>
      <c r="P194" s="119">
        <v>0</v>
      </c>
      <c r="Q194" s="119">
        <f t="shared" si="4"/>
        <v>27820.27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27820.27</v>
      </c>
      <c r="V194" s="115"/>
    </row>
    <row r="195" spans="2:22" x14ac:dyDescent="0.2">
      <c r="B195" s="113"/>
      <c r="C195" s="117" t="s">
        <v>234</v>
      </c>
      <c r="D195" s="118" t="s">
        <v>499</v>
      </c>
      <c r="E195" s="119">
        <v>16507.679999999993</v>
      </c>
      <c r="F195" s="119">
        <v>22878.169999999995</v>
      </c>
      <c r="G195" s="119">
        <v>29822.190000000002</v>
      </c>
      <c r="H195" s="119">
        <v>0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0</v>
      </c>
      <c r="Q195" s="119">
        <f t="shared" si="4"/>
        <v>69208.039999999994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69208.039999999994</v>
      </c>
      <c r="V195" s="115"/>
    </row>
    <row r="196" spans="2:22" x14ac:dyDescent="0.2">
      <c r="B196" s="113"/>
      <c r="C196" s="117" t="s">
        <v>235</v>
      </c>
      <c r="D196" s="118" t="s">
        <v>500</v>
      </c>
      <c r="E196" s="119">
        <v>58509.300000000017</v>
      </c>
      <c r="F196" s="119">
        <v>72309.439999999988</v>
      </c>
      <c r="G196" s="119">
        <v>105453.67000000001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0</v>
      </c>
      <c r="Q196" s="119">
        <f t="shared" si="4"/>
        <v>236272.41000000003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236272.41000000003</v>
      </c>
      <c r="V196" s="115"/>
    </row>
    <row r="197" spans="2:22" x14ac:dyDescent="0.2">
      <c r="B197" s="113"/>
      <c r="C197" s="117" t="s">
        <v>236</v>
      </c>
      <c r="D197" s="118" t="s">
        <v>501</v>
      </c>
      <c r="E197" s="119">
        <v>152373.22</v>
      </c>
      <c r="F197" s="119">
        <v>348777.81</v>
      </c>
      <c r="G197" s="119">
        <v>1861039.7400000002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4"/>
        <v>2362190.7700000005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2362190.7700000005</v>
      </c>
      <c r="V197" s="115"/>
    </row>
    <row r="198" spans="2:22" x14ac:dyDescent="0.2">
      <c r="B198" s="113"/>
      <c r="C198" s="117" t="s">
        <v>237</v>
      </c>
      <c r="D198" s="118" t="s">
        <v>502</v>
      </c>
      <c r="E198" s="119">
        <v>9440.5099999999984</v>
      </c>
      <c r="F198" s="119">
        <v>887620.73</v>
      </c>
      <c r="G198" s="119">
        <v>4562694.42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4"/>
        <v>5459755.6600000001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5459755.6600000001</v>
      </c>
      <c r="V198" s="115"/>
    </row>
    <row r="199" spans="2:22" x14ac:dyDescent="0.2">
      <c r="B199" s="113"/>
      <c r="C199" s="117" t="s">
        <v>238</v>
      </c>
      <c r="D199" s="118" t="s">
        <v>503</v>
      </c>
      <c r="E199" s="119">
        <v>600</v>
      </c>
      <c r="F199" s="119">
        <v>2135.9699999999998</v>
      </c>
      <c r="G199" s="119">
        <v>1394.59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0</v>
      </c>
      <c r="P199" s="119">
        <v>0</v>
      </c>
      <c r="Q199" s="119">
        <f t="shared" si="4"/>
        <v>4130.5599999999995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4130.5599999999995</v>
      </c>
      <c r="V199" s="115"/>
    </row>
    <row r="200" spans="2:22" x14ac:dyDescent="0.2">
      <c r="B200" s="113"/>
      <c r="C200" s="117" t="s">
        <v>239</v>
      </c>
      <c r="D200" s="118" t="s">
        <v>504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5">SUM(E200:P200)</f>
        <v>0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5"/>
    </row>
    <row r="201" spans="2:22" x14ac:dyDescent="0.2">
      <c r="B201" s="113"/>
      <c r="C201" s="117" t="s">
        <v>240</v>
      </c>
      <c r="D201" s="118" t="s">
        <v>505</v>
      </c>
      <c r="E201" s="119">
        <v>0</v>
      </c>
      <c r="F201" s="119">
        <v>0</v>
      </c>
      <c r="G201" s="119">
        <v>86039.349999999991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5"/>
        <v>86039.349999999991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86039.349999999991</v>
      </c>
      <c r="V201" s="115"/>
    </row>
    <row r="202" spans="2:22" x14ac:dyDescent="0.2">
      <c r="B202" s="113"/>
      <c r="C202" s="117" t="s">
        <v>241</v>
      </c>
      <c r="D202" s="118" t="s">
        <v>506</v>
      </c>
      <c r="E202" s="119">
        <v>82830.179999999993</v>
      </c>
      <c r="F202" s="119">
        <v>1733171.4999999998</v>
      </c>
      <c r="G202" s="119">
        <v>4728142.0300000012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0</v>
      </c>
      <c r="Q202" s="119">
        <f t="shared" si="5"/>
        <v>6544143.7100000009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6544143.7100000009</v>
      </c>
      <c r="V202" s="115"/>
    </row>
    <row r="203" spans="2:22" x14ac:dyDescent="0.2">
      <c r="B203" s="113"/>
      <c r="C203" s="117" t="s">
        <v>242</v>
      </c>
      <c r="D203" s="118" t="s">
        <v>507</v>
      </c>
      <c r="E203" s="119">
        <v>0</v>
      </c>
      <c r="F203" s="119">
        <v>35217.89</v>
      </c>
      <c r="G203" s="119">
        <v>2238622.1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f t="shared" si="5"/>
        <v>2273839.9900000002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2273839.9900000002</v>
      </c>
      <c r="V203" s="115"/>
    </row>
    <row r="204" spans="2:22" x14ac:dyDescent="0.2">
      <c r="B204" s="113"/>
      <c r="C204" s="117" t="s">
        <v>243</v>
      </c>
      <c r="D204" s="118" t="s">
        <v>508</v>
      </c>
      <c r="E204" s="119">
        <v>108965</v>
      </c>
      <c r="F204" s="119">
        <v>216419.68</v>
      </c>
      <c r="G204" s="119">
        <v>125402.66</v>
      </c>
      <c r="H204" s="119">
        <v>0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0</v>
      </c>
      <c r="P204" s="119">
        <v>0</v>
      </c>
      <c r="Q204" s="119">
        <f t="shared" si="5"/>
        <v>450787.33999999997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450787.33999999997</v>
      </c>
      <c r="V204" s="115"/>
    </row>
    <row r="205" spans="2:22" x14ac:dyDescent="0.2">
      <c r="B205" s="113"/>
      <c r="C205" s="117" t="s">
        <v>244</v>
      </c>
      <c r="D205" s="118" t="s">
        <v>509</v>
      </c>
      <c r="E205" s="119">
        <v>0</v>
      </c>
      <c r="F205" s="119">
        <v>145.19999999999999</v>
      </c>
      <c r="G205" s="119">
        <v>522597.86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0</v>
      </c>
      <c r="P205" s="119">
        <v>0</v>
      </c>
      <c r="Q205" s="119">
        <f t="shared" si="5"/>
        <v>522743.06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522743.06</v>
      </c>
      <c r="V205" s="115"/>
    </row>
    <row r="206" spans="2:22" ht="25.5" x14ac:dyDescent="0.2">
      <c r="B206" s="113"/>
      <c r="C206" s="117" t="s">
        <v>245</v>
      </c>
      <c r="D206" s="118" t="s">
        <v>510</v>
      </c>
      <c r="E206" s="119">
        <v>823.68</v>
      </c>
      <c r="F206" s="119">
        <v>0</v>
      </c>
      <c r="G206" s="119">
        <v>202695.14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0</v>
      </c>
      <c r="Q206" s="119">
        <f t="shared" si="5"/>
        <v>203518.82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203518.82</v>
      </c>
      <c r="V206" s="115"/>
    </row>
    <row r="207" spans="2:22" x14ac:dyDescent="0.2">
      <c r="B207" s="113"/>
      <c r="C207" s="117" t="s">
        <v>246</v>
      </c>
      <c r="D207" s="118" t="s">
        <v>511</v>
      </c>
      <c r="E207" s="119">
        <v>25706.76</v>
      </c>
      <c r="F207" s="119">
        <v>53390.17</v>
      </c>
      <c r="G207" s="119">
        <v>57618.32</v>
      </c>
      <c r="H207" s="119">
        <v>0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0</v>
      </c>
      <c r="Q207" s="119">
        <f t="shared" si="5"/>
        <v>136715.25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136715.25</v>
      </c>
      <c r="V207" s="115"/>
    </row>
    <row r="208" spans="2:22" x14ac:dyDescent="0.2">
      <c r="B208" s="113"/>
      <c r="C208" s="117" t="s">
        <v>247</v>
      </c>
      <c r="D208" s="118" t="s">
        <v>512</v>
      </c>
      <c r="E208" s="119">
        <v>8722.61</v>
      </c>
      <c r="F208" s="119">
        <v>385820.07</v>
      </c>
      <c r="G208" s="119">
        <v>211548.09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0</v>
      </c>
      <c r="P208" s="119">
        <v>0</v>
      </c>
      <c r="Q208" s="119">
        <f t="shared" si="5"/>
        <v>606090.77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606090.77</v>
      </c>
      <c r="V208" s="115"/>
    </row>
    <row r="209" spans="2:22" x14ac:dyDescent="0.2">
      <c r="B209" s="113"/>
      <c r="C209" s="117" t="s">
        <v>248</v>
      </c>
      <c r="D209" s="118" t="s">
        <v>513</v>
      </c>
      <c r="E209" s="119">
        <v>62870.919999999976</v>
      </c>
      <c r="F209" s="119">
        <v>124908.53</v>
      </c>
      <c r="G209" s="119">
        <v>426650.96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0</v>
      </c>
      <c r="Q209" s="119">
        <f t="shared" si="5"/>
        <v>614430.41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614430.41</v>
      </c>
      <c r="V209" s="115"/>
    </row>
    <row r="210" spans="2:22" x14ac:dyDescent="0.2">
      <c r="B210" s="113"/>
      <c r="C210" s="117" t="s">
        <v>249</v>
      </c>
      <c r="D210" s="118" t="s">
        <v>514</v>
      </c>
      <c r="E210" s="119">
        <v>0</v>
      </c>
      <c r="F210" s="119">
        <v>13765.17</v>
      </c>
      <c r="G210" s="119">
        <v>45255.15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0</v>
      </c>
      <c r="Q210" s="119">
        <f t="shared" si="5"/>
        <v>59020.32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59020.32</v>
      </c>
      <c r="V210" s="115"/>
    </row>
    <row r="211" spans="2:22" x14ac:dyDescent="0.2">
      <c r="B211" s="113"/>
      <c r="C211" s="117" t="s">
        <v>250</v>
      </c>
      <c r="D211" s="118" t="s">
        <v>515</v>
      </c>
      <c r="E211" s="119">
        <v>33776.99</v>
      </c>
      <c r="F211" s="119">
        <v>0</v>
      </c>
      <c r="G211" s="119">
        <v>239150.49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0</v>
      </c>
      <c r="Q211" s="119">
        <f t="shared" si="5"/>
        <v>272927.48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272927.48</v>
      </c>
      <c r="V211" s="115"/>
    </row>
    <row r="212" spans="2:22" x14ac:dyDescent="0.2">
      <c r="B212" s="113"/>
      <c r="C212" s="117" t="s">
        <v>251</v>
      </c>
      <c r="D212" s="118" t="s">
        <v>516</v>
      </c>
      <c r="E212" s="119">
        <v>55641.32</v>
      </c>
      <c r="F212" s="119">
        <v>93126.43</v>
      </c>
      <c r="G212" s="119">
        <v>190374.66999999998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0</v>
      </c>
      <c r="Q212" s="119">
        <f t="shared" si="5"/>
        <v>339142.42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339142.42</v>
      </c>
      <c r="V212" s="115"/>
    </row>
    <row r="213" spans="2:22" x14ac:dyDescent="0.2">
      <c r="B213" s="113"/>
      <c r="C213" s="117" t="s">
        <v>252</v>
      </c>
      <c r="D213" s="118" t="s">
        <v>517</v>
      </c>
      <c r="E213" s="119">
        <v>50070.510000000009</v>
      </c>
      <c r="F213" s="119">
        <v>58901.260000000009</v>
      </c>
      <c r="G213" s="119">
        <v>87732.010000000009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f t="shared" si="5"/>
        <v>196703.78000000003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196703.78000000003</v>
      </c>
      <c r="V213" s="115"/>
    </row>
    <row r="214" spans="2:22" ht="25.5" x14ac:dyDescent="0.2">
      <c r="B214" s="113"/>
      <c r="C214" s="117" t="s">
        <v>253</v>
      </c>
      <c r="D214" s="118" t="s">
        <v>518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5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25.5" x14ac:dyDescent="0.2">
      <c r="B215" s="113"/>
      <c r="C215" s="117" t="s">
        <v>254</v>
      </c>
      <c r="D215" s="118" t="s">
        <v>518</v>
      </c>
      <c r="E215" s="119">
        <v>0</v>
      </c>
      <c r="F215" s="119">
        <v>0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5"/>
        <v>0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0</v>
      </c>
      <c r="V215" s="115"/>
    </row>
    <row r="216" spans="2:22" x14ac:dyDescent="0.2">
      <c r="B216" s="113"/>
      <c r="C216" s="117" t="s">
        <v>255</v>
      </c>
      <c r="D216" s="118" t="s">
        <v>519</v>
      </c>
      <c r="E216" s="119">
        <v>54952.090000000026</v>
      </c>
      <c r="F216" s="119">
        <v>85279.8</v>
      </c>
      <c r="G216" s="119">
        <v>86846.719999999987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5"/>
        <v>227078.61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227078.61</v>
      </c>
      <c r="V216" s="115"/>
    </row>
    <row r="217" spans="2:22" ht="25.5" x14ac:dyDescent="0.2">
      <c r="B217" s="113"/>
      <c r="C217" s="117" t="s">
        <v>256</v>
      </c>
      <c r="D217" s="118" t="s">
        <v>518</v>
      </c>
      <c r="E217" s="119">
        <v>48923.87</v>
      </c>
      <c r="F217" s="119">
        <v>1392180.8800000001</v>
      </c>
      <c r="G217" s="119">
        <v>131420.84000000003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5"/>
        <v>1572525.5900000003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1572525.5900000003</v>
      </c>
      <c r="V217" s="115"/>
    </row>
    <row r="218" spans="2:22" x14ac:dyDescent="0.2">
      <c r="B218" s="113"/>
      <c r="C218" s="117" t="s">
        <v>257</v>
      </c>
      <c r="D218" s="118" t="s">
        <v>520</v>
      </c>
      <c r="E218" s="119">
        <v>60742.559999999998</v>
      </c>
      <c r="F218" s="119">
        <v>115314.12999999999</v>
      </c>
      <c r="G218" s="119">
        <v>145467.75</v>
      </c>
      <c r="H218" s="119">
        <v>0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0</v>
      </c>
      <c r="Q218" s="119">
        <f t="shared" si="5"/>
        <v>321524.44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321524.44</v>
      </c>
      <c r="V218" s="115"/>
    </row>
    <row r="219" spans="2:22" x14ac:dyDescent="0.2">
      <c r="B219" s="113"/>
      <c r="C219" s="117" t="s">
        <v>258</v>
      </c>
      <c r="D219" s="118" t="s">
        <v>521</v>
      </c>
      <c r="E219" s="119">
        <v>4552.6900000000005</v>
      </c>
      <c r="F219" s="119">
        <v>10802.009999999998</v>
      </c>
      <c r="G219" s="119">
        <v>15083.539999999997</v>
      </c>
      <c r="H219" s="119">
        <v>0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0</v>
      </c>
      <c r="Q219" s="119">
        <f t="shared" si="5"/>
        <v>30438.239999999998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30438.239999999998</v>
      </c>
      <c r="V219" s="115"/>
    </row>
    <row r="220" spans="2:22" x14ac:dyDescent="0.2">
      <c r="B220" s="113"/>
      <c r="C220" s="117" t="s">
        <v>259</v>
      </c>
      <c r="D220" s="118" t="s">
        <v>522</v>
      </c>
      <c r="E220" s="119">
        <v>244775.33999999994</v>
      </c>
      <c r="F220" s="119">
        <v>273246.77</v>
      </c>
      <c r="G220" s="119">
        <v>273842.28999999998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0</v>
      </c>
      <c r="Q220" s="119">
        <f t="shared" si="5"/>
        <v>791864.39999999991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791864.39999999991</v>
      </c>
      <c r="V220" s="115"/>
    </row>
    <row r="221" spans="2:22" x14ac:dyDescent="0.2">
      <c r="B221" s="113"/>
      <c r="C221" s="117" t="s">
        <v>260</v>
      </c>
      <c r="D221" s="118" t="s">
        <v>523</v>
      </c>
      <c r="E221" s="119">
        <v>58363.149999999994</v>
      </c>
      <c r="F221" s="119">
        <v>58745</v>
      </c>
      <c r="G221" s="119">
        <v>63195.83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0</v>
      </c>
      <c r="P221" s="119">
        <v>0</v>
      </c>
      <c r="Q221" s="119">
        <f t="shared" si="5"/>
        <v>180303.97999999998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180303.97999999998</v>
      </c>
      <c r="V221" s="115"/>
    </row>
    <row r="222" spans="2:22" x14ac:dyDescent="0.2">
      <c r="B222" s="113"/>
      <c r="C222" s="117" t="s">
        <v>261</v>
      </c>
      <c r="D222" s="118" t="s">
        <v>524</v>
      </c>
      <c r="E222" s="119">
        <v>55612.290000000023</v>
      </c>
      <c r="F222" s="119">
        <v>66790.280000000028</v>
      </c>
      <c r="G222" s="119">
        <v>133224.41999999998</v>
      </c>
      <c r="H222" s="119">
        <v>0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0</v>
      </c>
      <c r="P222" s="119">
        <v>0</v>
      </c>
      <c r="Q222" s="119">
        <f t="shared" si="5"/>
        <v>255626.99000000005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255626.99000000005</v>
      </c>
      <c r="V222" s="115"/>
    </row>
    <row r="223" spans="2:22" x14ac:dyDescent="0.2">
      <c r="B223" s="113"/>
      <c r="C223" s="117" t="s">
        <v>262</v>
      </c>
      <c r="D223" s="118" t="s">
        <v>525</v>
      </c>
      <c r="E223" s="119">
        <v>31164.990000000005</v>
      </c>
      <c r="F223" s="119">
        <v>55532.560000000012</v>
      </c>
      <c r="G223" s="119">
        <v>52058.599999999991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0</v>
      </c>
      <c r="Q223" s="119">
        <f t="shared" si="5"/>
        <v>138756.15000000002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138756.15000000002</v>
      </c>
      <c r="V223" s="115"/>
    </row>
    <row r="224" spans="2:22" x14ac:dyDescent="0.2">
      <c r="B224" s="113"/>
      <c r="C224" s="117" t="s">
        <v>263</v>
      </c>
      <c r="D224" s="118" t="s">
        <v>526</v>
      </c>
      <c r="E224" s="119">
        <v>26301.740000000005</v>
      </c>
      <c r="F224" s="119">
        <v>46327.49</v>
      </c>
      <c r="G224" s="119">
        <v>51966.69</v>
      </c>
      <c r="H224" s="119">
        <v>0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0</v>
      </c>
      <c r="P224" s="119">
        <v>0</v>
      </c>
      <c r="Q224" s="119">
        <f t="shared" si="5"/>
        <v>124595.92000000001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124595.92000000001</v>
      </c>
      <c r="V224" s="115"/>
    </row>
    <row r="225" spans="2:22" ht="25.5" x14ac:dyDescent="0.2">
      <c r="B225" s="113"/>
      <c r="C225" s="117" t="s">
        <v>264</v>
      </c>
      <c r="D225" s="118" t="s">
        <v>527</v>
      </c>
      <c r="E225" s="119">
        <v>10266.39</v>
      </c>
      <c r="F225" s="119">
        <v>24561.480000000003</v>
      </c>
      <c r="G225" s="119">
        <v>28359.57</v>
      </c>
      <c r="H225" s="119">
        <v>0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0</v>
      </c>
      <c r="P225" s="119">
        <v>0</v>
      </c>
      <c r="Q225" s="119">
        <f t="shared" si="5"/>
        <v>63187.44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63187.44</v>
      </c>
      <c r="V225" s="115"/>
    </row>
    <row r="226" spans="2:22" x14ac:dyDescent="0.2">
      <c r="B226" s="113"/>
      <c r="C226" s="117" t="s">
        <v>265</v>
      </c>
      <c r="D226" s="118" t="s">
        <v>528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5"/>
        <v>0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5"/>
    </row>
    <row r="227" spans="2:22" x14ac:dyDescent="0.2">
      <c r="B227" s="113"/>
      <c r="C227" s="117" t="s">
        <v>266</v>
      </c>
      <c r="D227" s="118" t="s">
        <v>529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5"/>
        <v>0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5"/>
    </row>
    <row r="228" spans="2:22" x14ac:dyDescent="0.2">
      <c r="B228" s="113"/>
      <c r="C228" s="117" t="s">
        <v>267</v>
      </c>
      <c r="D228" s="118" t="s">
        <v>530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5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2">
      <c r="B229" s="113"/>
      <c r="C229" s="117" t="s">
        <v>268</v>
      </c>
      <c r="D229" s="118" t="s">
        <v>531</v>
      </c>
      <c r="E229" s="119">
        <v>0</v>
      </c>
      <c r="F229" s="119">
        <v>30759.17</v>
      </c>
      <c r="G229" s="119">
        <v>46703.34</v>
      </c>
      <c r="H229" s="119">
        <v>0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0</v>
      </c>
      <c r="P229" s="119">
        <v>0</v>
      </c>
      <c r="Q229" s="119">
        <f t="shared" si="5"/>
        <v>77462.509999999995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77462.509999999995</v>
      </c>
      <c r="V229" s="115"/>
    </row>
    <row r="230" spans="2:22" x14ac:dyDescent="0.2">
      <c r="B230" s="113"/>
      <c r="C230" s="117" t="s">
        <v>269</v>
      </c>
      <c r="D230" s="118" t="s">
        <v>530</v>
      </c>
      <c r="E230" s="119">
        <v>0</v>
      </c>
      <c r="F230" s="119">
        <v>0</v>
      </c>
      <c r="G230" s="119">
        <v>400.75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5"/>
        <v>400.75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400.75</v>
      </c>
      <c r="V230" s="115"/>
    </row>
    <row r="231" spans="2:22" x14ac:dyDescent="0.2">
      <c r="B231" s="113"/>
      <c r="C231" s="117" t="s">
        <v>270</v>
      </c>
      <c r="D231" s="118" t="s">
        <v>532</v>
      </c>
      <c r="E231" s="119">
        <v>2790814.6099999994</v>
      </c>
      <c r="F231" s="119">
        <v>2910709.600000001</v>
      </c>
      <c r="G231" s="119">
        <v>2864181.1900000004</v>
      </c>
      <c r="H231" s="119">
        <v>0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0</v>
      </c>
      <c r="Q231" s="119">
        <f t="shared" si="5"/>
        <v>8565705.4000000022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8565705.4000000022</v>
      </c>
      <c r="V231" s="115"/>
    </row>
    <row r="232" spans="2:22" x14ac:dyDescent="0.2">
      <c r="B232" s="113"/>
      <c r="C232" s="117" t="s">
        <v>271</v>
      </c>
      <c r="D232" s="118" t="s">
        <v>533</v>
      </c>
      <c r="E232" s="119">
        <v>8466568.1499999948</v>
      </c>
      <c r="F232" s="119">
        <v>9352504.9400000107</v>
      </c>
      <c r="G232" s="119">
        <v>9344972.9800000004</v>
      </c>
      <c r="H232" s="119">
        <v>0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5"/>
        <v>27164046.070000004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27164046.070000004</v>
      </c>
      <c r="V232" s="115"/>
    </row>
    <row r="233" spans="2:22" x14ac:dyDescent="0.2">
      <c r="B233" s="113"/>
      <c r="C233" s="117" t="s">
        <v>272</v>
      </c>
      <c r="D233" s="118" t="s">
        <v>534</v>
      </c>
      <c r="E233" s="119">
        <v>3205073.0200000014</v>
      </c>
      <c r="F233" s="119">
        <v>3624472.36</v>
      </c>
      <c r="G233" s="119">
        <v>3625761.5400000014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0</v>
      </c>
      <c r="Q233" s="119">
        <f t="shared" si="5"/>
        <v>10455306.920000002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10455306.920000002</v>
      </c>
      <c r="V233" s="115"/>
    </row>
    <row r="234" spans="2:22" x14ac:dyDescent="0.2">
      <c r="B234" s="113"/>
      <c r="C234" s="117" t="s">
        <v>273</v>
      </c>
      <c r="D234" s="118" t="s">
        <v>535</v>
      </c>
      <c r="E234" s="119">
        <v>0</v>
      </c>
      <c r="F234" s="119">
        <v>583996.36</v>
      </c>
      <c r="G234" s="119">
        <v>1263275.03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5"/>
        <v>1847271.3900000001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1847271.3900000001</v>
      </c>
      <c r="V234" s="115"/>
    </row>
    <row r="235" spans="2:22" x14ac:dyDescent="0.2">
      <c r="B235" s="113"/>
      <c r="C235" s="117" t="s">
        <v>274</v>
      </c>
      <c r="D235" s="118" t="s">
        <v>536</v>
      </c>
      <c r="E235" s="119">
        <v>99663.64</v>
      </c>
      <c r="F235" s="119">
        <v>3019117.8000000003</v>
      </c>
      <c r="G235" s="119">
        <v>3149800.52</v>
      </c>
      <c r="H235" s="119">
        <v>0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0</v>
      </c>
      <c r="P235" s="119">
        <v>0</v>
      </c>
      <c r="Q235" s="119">
        <f t="shared" si="5"/>
        <v>6268581.9600000009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6268581.9600000009</v>
      </c>
      <c r="V235" s="115"/>
    </row>
    <row r="236" spans="2:22" x14ac:dyDescent="0.2">
      <c r="B236" s="113"/>
      <c r="C236" s="117" t="s">
        <v>275</v>
      </c>
      <c r="D236" s="118" t="s">
        <v>537</v>
      </c>
      <c r="E236" s="119">
        <v>0</v>
      </c>
      <c r="F236" s="119">
        <v>461698.17000000004</v>
      </c>
      <c r="G236" s="119">
        <v>274350.02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0</v>
      </c>
      <c r="P236" s="119">
        <v>0</v>
      </c>
      <c r="Q236" s="119">
        <f t="shared" si="5"/>
        <v>736048.19000000006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736048.19000000006</v>
      </c>
      <c r="V236" s="115"/>
    </row>
    <row r="237" spans="2:22" x14ac:dyDescent="0.2">
      <c r="B237" s="113"/>
      <c r="C237" s="117" t="s">
        <v>276</v>
      </c>
      <c r="D237" s="118" t="s">
        <v>538</v>
      </c>
      <c r="E237" s="119">
        <v>228520.88999999998</v>
      </c>
      <c r="F237" s="119">
        <v>1480617.49</v>
      </c>
      <c r="G237" s="119">
        <v>221093.30000000005</v>
      </c>
      <c r="H237" s="119">
        <v>0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0</v>
      </c>
      <c r="P237" s="119">
        <v>0</v>
      </c>
      <c r="Q237" s="119">
        <f t="shared" si="5"/>
        <v>1930231.68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1930231.68</v>
      </c>
      <c r="V237" s="115"/>
    </row>
    <row r="238" spans="2:22" x14ac:dyDescent="0.2">
      <c r="B238" s="113"/>
      <c r="C238" s="117" t="s">
        <v>277</v>
      </c>
      <c r="D238" s="118" t="s">
        <v>539</v>
      </c>
      <c r="E238" s="119">
        <v>78055.58</v>
      </c>
      <c r="F238" s="119">
        <v>214552.07000000004</v>
      </c>
      <c r="G238" s="119">
        <v>253740.51</v>
      </c>
      <c r="H238" s="119">
        <v>0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0</v>
      </c>
      <c r="P238" s="119">
        <v>0</v>
      </c>
      <c r="Q238" s="119">
        <f t="shared" si="5"/>
        <v>546348.16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546348.16</v>
      </c>
      <c r="V238" s="115"/>
    </row>
    <row r="239" spans="2:22" x14ac:dyDescent="0.2">
      <c r="B239" s="113"/>
      <c r="C239" s="117" t="s">
        <v>278</v>
      </c>
      <c r="D239" s="118" t="s">
        <v>540</v>
      </c>
      <c r="E239" s="119">
        <v>0</v>
      </c>
      <c r="F239" s="119">
        <v>109292</v>
      </c>
      <c r="G239" s="119">
        <v>113629.2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0</v>
      </c>
      <c r="P239" s="119">
        <v>0</v>
      </c>
      <c r="Q239" s="119">
        <f t="shared" si="5"/>
        <v>222921.2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222921.2</v>
      </c>
      <c r="V239" s="115"/>
    </row>
    <row r="240" spans="2:22" x14ac:dyDescent="0.2">
      <c r="B240" s="113"/>
      <c r="C240" s="117" t="s">
        <v>279</v>
      </c>
      <c r="D240" s="118" t="s">
        <v>541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5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2">
      <c r="B241" s="113"/>
      <c r="C241" s="117" t="s">
        <v>280</v>
      </c>
      <c r="D241" s="118" t="s">
        <v>542</v>
      </c>
      <c r="E241" s="119">
        <v>24316.229999999996</v>
      </c>
      <c r="F241" s="119">
        <v>49810.340000000011</v>
      </c>
      <c r="G241" s="119">
        <v>57029.65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0</v>
      </c>
      <c r="P241" s="119">
        <v>0</v>
      </c>
      <c r="Q241" s="119">
        <f t="shared" si="5"/>
        <v>131156.22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131156.22</v>
      </c>
      <c r="V241" s="115"/>
    </row>
    <row r="242" spans="2:22" x14ac:dyDescent="0.2">
      <c r="B242" s="113"/>
      <c r="C242" s="117" t="s">
        <v>281</v>
      </c>
      <c r="D242" s="118" t="s">
        <v>529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5"/>
        <v>0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5"/>
    </row>
    <row r="243" spans="2:22" x14ac:dyDescent="0.2">
      <c r="B243" s="113"/>
      <c r="C243" s="117" t="s">
        <v>282</v>
      </c>
      <c r="D243" s="118" t="s">
        <v>543</v>
      </c>
      <c r="E243" s="119">
        <v>0</v>
      </c>
      <c r="F243" s="119">
        <v>18704.080000000002</v>
      </c>
      <c r="G243" s="119">
        <v>9461.01</v>
      </c>
      <c r="H243" s="119">
        <v>0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0</v>
      </c>
      <c r="P243" s="119">
        <v>0</v>
      </c>
      <c r="Q243" s="119">
        <f t="shared" si="5"/>
        <v>28165.090000000004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28165.090000000004</v>
      </c>
      <c r="V243" s="115"/>
    </row>
    <row r="244" spans="2:22" x14ac:dyDescent="0.2">
      <c r="B244" s="113"/>
      <c r="C244" s="117" t="s">
        <v>283</v>
      </c>
      <c r="D244" s="118" t="s">
        <v>544</v>
      </c>
      <c r="E244" s="119">
        <v>9099.7300000000014</v>
      </c>
      <c r="F244" s="119">
        <v>58189.65</v>
      </c>
      <c r="G244" s="119">
        <v>26771.8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5"/>
        <v>94061.180000000008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94061.180000000008</v>
      </c>
      <c r="V244" s="115"/>
    </row>
    <row r="245" spans="2:22" ht="25.5" x14ac:dyDescent="0.2">
      <c r="B245" s="113"/>
      <c r="C245" s="117" t="s">
        <v>284</v>
      </c>
      <c r="D245" s="118" t="s">
        <v>545</v>
      </c>
      <c r="E245" s="119">
        <v>7890.760000000002</v>
      </c>
      <c r="F245" s="119">
        <v>18391.080000000002</v>
      </c>
      <c r="G245" s="119">
        <v>28852.710000000006</v>
      </c>
      <c r="H245" s="119">
        <v>0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0</v>
      </c>
      <c r="Q245" s="119">
        <f t="shared" si="5"/>
        <v>55134.55000000001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55134.55000000001</v>
      </c>
      <c r="V245" s="115"/>
    </row>
    <row r="246" spans="2:22" x14ac:dyDescent="0.2">
      <c r="B246" s="113"/>
      <c r="C246" s="117" t="s">
        <v>285</v>
      </c>
      <c r="D246" s="118" t="s">
        <v>546</v>
      </c>
      <c r="E246" s="119">
        <v>0</v>
      </c>
      <c r="F246" s="119">
        <v>0</v>
      </c>
      <c r="G246" s="119">
        <v>115316.63</v>
      </c>
      <c r="H246" s="119">
        <v>0</v>
      </c>
      <c r="I246" s="119">
        <v>0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5"/>
        <v>115316.63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115316.63</v>
      </c>
      <c r="V246" s="115"/>
    </row>
    <row r="247" spans="2:22" x14ac:dyDescent="0.2">
      <c r="B247" s="113"/>
      <c r="C247" s="117" t="s">
        <v>286</v>
      </c>
      <c r="D247" s="118" t="s">
        <v>547</v>
      </c>
      <c r="E247" s="119">
        <v>122540.83000000002</v>
      </c>
      <c r="F247" s="119">
        <v>244591.87000000002</v>
      </c>
      <c r="G247" s="119">
        <v>1791447.98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0</v>
      </c>
      <c r="Q247" s="119">
        <f t="shared" si="5"/>
        <v>2158580.6800000002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2158580.6800000002</v>
      </c>
      <c r="V247" s="115"/>
    </row>
    <row r="248" spans="2:22" x14ac:dyDescent="0.2">
      <c r="B248" s="113"/>
      <c r="C248" s="117" t="s">
        <v>287</v>
      </c>
      <c r="D248" s="118" t="s">
        <v>542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5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x14ac:dyDescent="0.2">
      <c r="B249" s="113"/>
      <c r="C249" s="117" t="s">
        <v>288</v>
      </c>
      <c r="D249" s="118" t="s">
        <v>548</v>
      </c>
      <c r="E249" s="119">
        <v>0</v>
      </c>
      <c r="F249" s="119">
        <v>0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5"/>
        <v>0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0</v>
      </c>
      <c r="V249" s="115"/>
    </row>
    <row r="250" spans="2:22" x14ac:dyDescent="0.2">
      <c r="B250" s="113"/>
      <c r="C250" s="117" t="s">
        <v>289</v>
      </c>
      <c r="D250" s="118" t="s">
        <v>549</v>
      </c>
      <c r="E250" s="119">
        <v>0</v>
      </c>
      <c r="F250" s="119">
        <v>41247.1</v>
      </c>
      <c r="G250" s="119">
        <v>186971.55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5"/>
        <v>228218.65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228218.65</v>
      </c>
      <c r="V250" s="115"/>
    </row>
    <row r="251" spans="2:22" x14ac:dyDescent="0.2">
      <c r="B251" s="113"/>
      <c r="C251" s="117" t="s">
        <v>290</v>
      </c>
      <c r="D251" s="118" t="s">
        <v>550</v>
      </c>
      <c r="E251" s="119">
        <v>257079.19999999998</v>
      </c>
      <c r="F251" s="119">
        <v>460910.16000000003</v>
      </c>
      <c r="G251" s="119">
        <v>681763.16000000015</v>
      </c>
      <c r="H251" s="119">
        <v>0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0</v>
      </c>
      <c r="P251" s="119">
        <v>0</v>
      </c>
      <c r="Q251" s="119">
        <f t="shared" si="5"/>
        <v>1399752.52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1399752.52</v>
      </c>
      <c r="V251" s="115"/>
    </row>
    <row r="252" spans="2:22" x14ac:dyDescent="0.2">
      <c r="B252" s="113"/>
      <c r="C252" s="117" t="s">
        <v>291</v>
      </c>
      <c r="D252" s="118" t="s">
        <v>551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5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x14ac:dyDescent="0.2">
      <c r="B253" s="113"/>
      <c r="C253" s="117" t="s">
        <v>292</v>
      </c>
      <c r="D253" s="118" t="s">
        <v>552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5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x14ac:dyDescent="0.2">
      <c r="B254" s="113"/>
      <c r="C254" s="117" t="s">
        <v>293</v>
      </c>
      <c r="D254" s="118" t="s">
        <v>553</v>
      </c>
      <c r="E254" s="119">
        <v>0</v>
      </c>
      <c r="F254" s="119">
        <v>0</v>
      </c>
      <c r="G254" s="119">
        <v>2780.55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5"/>
        <v>2780.55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2780.55</v>
      </c>
      <c r="V254" s="115"/>
    </row>
    <row r="255" spans="2:22" x14ac:dyDescent="0.2">
      <c r="B255" s="113"/>
      <c r="C255" s="117" t="s">
        <v>294</v>
      </c>
      <c r="D255" s="118" t="s">
        <v>554</v>
      </c>
      <c r="E255" s="119">
        <v>178098.01999999996</v>
      </c>
      <c r="F255" s="119">
        <v>184710.46000000002</v>
      </c>
      <c r="G255" s="119">
        <v>431381.31999999995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5"/>
        <v>794189.79999999993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794189.79999999993</v>
      </c>
      <c r="V255" s="115"/>
    </row>
    <row r="256" spans="2:22" x14ac:dyDescent="0.2">
      <c r="B256" s="113"/>
      <c r="C256" s="117" t="s">
        <v>295</v>
      </c>
      <c r="D256" s="118" t="s">
        <v>555</v>
      </c>
      <c r="E256" s="119">
        <v>82233.029999999984</v>
      </c>
      <c r="F256" s="119">
        <v>96709.15</v>
      </c>
      <c r="G256" s="119">
        <v>224156.25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5"/>
        <v>403098.43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403098.43</v>
      </c>
      <c r="V256" s="115"/>
    </row>
    <row r="257" spans="2:22" x14ac:dyDescent="0.2">
      <c r="B257" s="113"/>
      <c r="C257" s="117" t="s">
        <v>296</v>
      </c>
      <c r="D257" s="118" t="s">
        <v>556</v>
      </c>
      <c r="E257" s="119">
        <v>39450.800000000003</v>
      </c>
      <c r="F257" s="119">
        <v>70871.320000000007</v>
      </c>
      <c r="G257" s="119">
        <v>93435.50999999998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0</v>
      </c>
      <c r="Q257" s="119">
        <f t="shared" si="5"/>
        <v>203757.63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203757.63</v>
      </c>
      <c r="V257" s="115"/>
    </row>
    <row r="258" spans="2:22" x14ac:dyDescent="0.2">
      <c r="B258" s="113"/>
      <c r="C258" s="117" t="s">
        <v>297</v>
      </c>
      <c r="D258" s="118" t="s">
        <v>557</v>
      </c>
      <c r="E258" s="119">
        <v>119886.56000000004</v>
      </c>
      <c r="F258" s="119">
        <v>145258.70000000007</v>
      </c>
      <c r="G258" s="119">
        <v>186530.48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0</v>
      </c>
      <c r="Q258" s="119">
        <f t="shared" si="5"/>
        <v>451675.74000000011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451675.74000000011</v>
      </c>
      <c r="V258" s="115"/>
    </row>
    <row r="259" spans="2:22" x14ac:dyDescent="0.2">
      <c r="B259" s="113"/>
      <c r="C259" s="117" t="s">
        <v>298</v>
      </c>
      <c r="D259" s="118" t="s">
        <v>558</v>
      </c>
      <c r="E259" s="119">
        <v>27954.94000000001</v>
      </c>
      <c r="F259" s="119">
        <v>44448.55</v>
      </c>
      <c r="G259" s="119">
        <v>64632.480000000003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0</v>
      </c>
      <c r="P259" s="119">
        <v>0</v>
      </c>
      <c r="Q259" s="119">
        <f t="shared" si="5"/>
        <v>137035.97000000003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137035.97000000003</v>
      </c>
      <c r="V259" s="115"/>
    </row>
    <row r="260" spans="2:22" x14ac:dyDescent="0.2">
      <c r="B260" s="113"/>
      <c r="C260" s="117" t="s">
        <v>299</v>
      </c>
      <c r="D260" s="118" t="s">
        <v>559</v>
      </c>
      <c r="E260" s="119">
        <v>20000</v>
      </c>
      <c r="F260" s="119">
        <v>16000</v>
      </c>
      <c r="G260" s="119">
        <v>16000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f t="shared" si="5"/>
        <v>52000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52000</v>
      </c>
      <c r="V260" s="115"/>
    </row>
    <row r="261" spans="2:22" x14ac:dyDescent="0.2">
      <c r="B261" s="113"/>
      <c r="C261" s="117" t="s">
        <v>300</v>
      </c>
      <c r="D261" s="118" t="s">
        <v>560</v>
      </c>
      <c r="E261" s="119">
        <v>7910.9500000000007</v>
      </c>
      <c r="F261" s="119">
        <v>30169.46</v>
      </c>
      <c r="G261" s="119">
        <v>19064.64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0</v>
      </c>
      <c r="Q261" s="119">
        <f t="shared" si="5"/>
        <v>57145.05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57145.05</v>
      </c>
      <c r="V261" s="115"/>
    </row>
    <row r="262" spans="2:22" x14ac:dyDescent="0.2">
      <c r="B262" s="113"/>
      <c r="C262" s="117" t="s">
        <v>301</v>
      </c>
      <c r="D262" s="118" t="s">
        <v>561</v>
      </c>
      <c r="E262" s="119">
        <v>0</v>
      </c>
      <c r="F262" s="119">
        <v>99998.26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0</v>
      </c>
      <c r="Q262" s="119">
        <f t="shared" si="5"/>
        <v>99998.26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99998.26</v>
      </c>
      <c r="V262" s="115"/>
    </row>
    <row r="263" spans="2:22" x14ac:dyDescent="0.2">
      <c r="B263" s="113"/>
      <c r="C263" s="117" t="s">
        <v>302</v>
      </c>
      <c r="D263" s="118" t="s">
        <v>562</v>
      </c>
      <c r="E263" s="119">
        <v>4100.5000000000009</v>
      </c>
      <c r="F263" s="119">
        <v>4642.3100000000013</v>
      </c>
      <c r="G263" s="119">
        <v>5895.1400000000012</v>
      </c>
      <c r="H263" s="119">
        <v>0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0</v>
      </c>
      <c r="Q263" s="119">
        <f t="shared" si="5"/>
        <v>14637.950000000003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14637.950000000003</v>
      </c>
      <c r="V263" s="115"/>
    </row>
    <row r="264" spans="2:22" x14ac:dyDescent="0.2">
      <c r="B264" s="113"/>
      <c r="C264" s="117" t="s">
        <v>303</v>
      </c>
      <c r="D264" s="118" t="s">
        <v>552</v>
      </c>
      <c r="E264" s="119">
        <v>40716.020000000011</v>
      </c>
      <c r="F264" s="119">
        <v>71388.63</v>
      </c>
      <c r="G264" s="119">
        <v>93819.379999999976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0</v>
      </c>
      <c r="Q264" s="119">
        <f t="shared" ref="Q264:Q285" si="6">SUM(E264:P264)</f>
        <v>205924.03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205924.03</v>
      </c>
      <c r="V264" s="115"/>
    </row>
    <row r="265" spans="2:22" x14ac:dyDescent="0.2">
      <c r="B265" s="113"/>
      <c r="C265" s="117" t="s">
        <v>304</v>
      </c>
      <c r="D265" s="118" t="s">
        <v>563</v>
      </c>
      <c r="E265" s="119">
        <v>0</v>
      </c>
      <c r="F265" s="119">
        <v>36666.68</v>
      </c>
      <c r="G265" s="119">
        <v>18333.330000000002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f t="shared" si="6"/>
        <v>55000.01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55000.01</v>
      </c>
      <c r="V265" s="115"/>
    </row>
    <row r="266" spans="2:22" x14ac:dyDescent="0.2">
      <c r="B266" s="113"/>
      <c r="C266" s="117" t="s">
        <v>305</v>
      </c>
      <c r="D266" s="118" t="s">
        <v>564</v>
      </c>
      <c r="E266" s="119">
        <v>0</v>
      </c>
      <c r="F266" s="119">
        <v>9649.880000000001</v>
      </c>
      <c r="G266" s="119">
        <v>13162.53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0</v>
      </c>
      <c r="Q266" s="119">
        <f t="shared" si="6"/>
        <v>22812.410000000003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22812.410000000003</v>
      </c>
      <c r="V266" s="115"/>
    </row>
    <row r="267" spans="2:22" x14ac:dyDescent="0.2">
      <c r="B267" s="113"/>
      <c r="C267" s="117" t="s">
        <v>306</v>
      </c>
      <c r="D267" s="118" t="s">
        <v>565</v>
      </c>
      <c r="E267" s="119">
        <v>9946037.3500000034</v>
      </c>
      <c r="F267" s="119">
        <v>28984101.730000012</v>
      </c>
      <c r="G267" s="119">
        <v>22558448.909999989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0</v>
      </c>
      <c r="P267" s="119">
        <v>0</v>
      </c>
      <c r="Q267" s="119">
        <f t="shared" si="6"/>
        <v>61488587.990000002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61488587.990000002</v>
      </c>
      <c r="V267" s="115"/>
    </row>
    <row r="268" spans="2:22" x14ac:dyDescent="0.2">
      <c r="B268" s="113"/>
      <c r="C268" s="117" t="s">
        <v>307</v>
      </c>
      <c r="D268" s="118" t="s">
        <v>566</v>
      </c>
      <c r="E268" s="119">
        <v>951408.72</v>
      </c>
      <c r="F268" s="119">
        <v>2154249.85</v>
      </c>
      <c r="G268" s="119">
        <v>6241185.8799999999</v>
      </c>
      <c r="H268" s="119">
        <v>0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0</v>
      </c>
      <c r="Q268" s="119">
        <f t="shared" si="6"/>
        <v>9346844.4499999993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9346844.4499999993</v>
      </c>
      <c r="V268" s="115"/>
    </row>
    <row r="269" spans="2:22" x14ac:dyDescent="0.2">
      <c r="B269" s="113"/>
      <c r="C269" s="117" t="s">
        <v>308</v>
      </c>
      <c r="D269" s="118" t="s">
        <v>567</v>
      </c>
      <c r="E269" s="119">
        <v>170746.02000000005</v>
      </c>
      <c r="F269" s="119">
        <v>940699.7699999999</v>
      </c>
      <c r="G269" s="119">
        <v>404866.56000000006</v>
      </c>
      <c r="H269" s="119">
        <v>0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0</v>
      </c>
      <c r="P269" s="119">
        <v>0</v>
      </c>
      <c r="Q269" s="119">
        <f t="shared" si="6"/>
        <v>1516312.35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1516312.35</v>
      </c>
      <c r="V269" s="115"/>
    </row>
    <row r="270" spans="2:22" x14ac:dyDescent="0.2">
      <c r="B270" s="113"/>
      <c r="C270" s="117" t="s">
        <v>309</v>
      </c>
      <c r="D270" s="118" t="s">
        <v>568</v>
      </c>
      <c r="E270" s="119">
        <v>266864.02</v>
      </c>
      <c r="F270" s="119">
        <v>455731.19</v>
      </c>
      <c r="G270" s="119">
        <v>668345.37</v>
      </c>
      <c r="H270" s="119">
        <v>0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0</v>
      </c>
      <c r="Q270" s="119">
        <f t="shared" si="6"/>
        <v>1390940.58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1390940.58</v>
      </c>
      <c r="V270" s="115"/>
    </row>
    <row r="271" spans="2:22" x14ac:dyDescent="0.2">
      <c r="B271" s="113"/>
      <c r="C271" s="117" t="s">
        <v>310</v>
      </c>
      <c r="D271" s="118" t="s">
        <v>569</v>
      </c>
      <c r="E271" s="119">
        <v>0</v>
      </c>
      <c r="F271" s="119">
        <v>228756.47</v>
      </c>
      <c r="G271" s="119">
        <v>526904.80000000005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0</v>
      </c>
      <c r="Q271" s="119">
        <f t="shared" si="6"/>
        <v>755661.27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755661.27</v>
      </c>
      <c r="V271" s="115"/>
    </row>
    <row r="272" spans="2:22" x14ac:dyDescent="0.2">
      <c r="B272" s="113"/>
      <c r="C272" s="117" t="s">
        <v>311</v>
      </c>
      <c r="D272" s="118" t="s">
        <v>570</v>
      </c>
      <c r="E272" s="119">
        <v>0.12</v>
      </c>
      <c r="F272" s="119">
        <v>0</v>
      </c>
      <c r="G272" s="119">
        <v>119147.98</v>
      </c>
      <c r="H272" s="119">
        <v>0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0</v>
      </c>
      <c r="P272" s="119">
        <v>0</v>
      </c>
      <c r="Q272" s="119">
        <f t="shared" si="6"/>
        <v>119148.09999999999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119148.09999999999</v>
      </c>
      <c r="V272" s="115"/>
    </row>
    <row r="273" spans="2:22" x14ac:dyDescent="0.2">
      <c r="B273" s="113"/>
      <c r="C273" s="117" t="s">
        <v>312</v>
      </c>
      <c r="D273" s="118" t="s">
        <v>571</v>
      </c>
      <c r="E273" s="119">
        <v>101341.47000000002</v>
      </c>
      <c r="F273" s="119">
        <v>110838.90000000001</v>
      </c>
      <c r="G273" s="119">
        <v>142627.57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0</v>
      </c>
      <c r="Q273" s="119">
        <f t="shared" si="6"/>
        <v>354807.94000000006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354807.94000000006</v>
      </c>
      <c r="V273" s="115"/>
    </row>
    <row r="274" spans="2:22" x14ac:dyDescent="0.2">
      <c r="B274" s="113"/>
      <c r="C274" s="117" t="s">
        <v>313</v>
      </c>
      <c r="D274" s="118" t="s">
        <v>572</v>
      </c>
      <c r="E274" s="119">
        <v>42310100.469999991</v>
      </c>
      <c r="F274" s="119">
        <v>43437180.120000049</v>
      </c>
      <c r="G274" s="119">
        <v>43546253.730000019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0</v>
      </c>
      <c r="Q274" s="119">
        <f t="shared" si="6"/>
        <v>129293534.32000005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129293534.32000005</v>
      </c>
      <c r="V274" s="115"/>
    </row>
    <row r="275" spans="2:22" x14ac:dyDescent="0.2">
      <c r="B275" s="113"/>
      <c r="C275" s="117" t="s">
        <v>314</v>
      </c>
      <c r="D275" s="118" t="s">
        <v>573</v>
      </c>
      <c r="E275" s="119">
        <v>58850</v>
      </c>
      <c r="F275" s="119">
        <v>41530</v>
      </c>
      <c r="G275" s="119">
        <v>148400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f t="shared" si="6"/>
        <v>248780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248780</v>
      </c>
      <c r="V275" s="115"/>
    </row>
    <row r="276" spans="2:22" ht="25.5" x14ac:dyDescent="0.2">
      <c r="B276" s="113"/>
      <c r="C276" s="117" t="s">
        <v>315</v>
      </c>
      <c r="D276" s="118" t="s">
        <v>574</v>
      </c>
      <c r="E276" s="119">
        <v>162295.95999999996</v>
      </c>
      <c r="F276" s="119">
        <v>258770.63999999996</v>
      </c>
      <c r="G276" s="119">
        <v>296888.37000000011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0</v>
      </c>
      <c r="Q276" s="119">
        <f t="shared" si="6"/>
        <v>717954.97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717954.97</v>
      </c>
      <c r="V276" s="115"/>
    </row>
    <row r="277" spans="2:22" ht="25.5" x14ac:dyDescent="0.2">
      <c r="B277" s="113"/>
      <c r="C277" s="117" t="s">
        <v>316</v>
      </c>
      <c r="D277" s="118" t="s">
        <v>574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6"/>
        <v>0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5"/>
    </row>
    <row r="278" spans="2:22" x14ac:dyDescent="0.2">
      <c r="B278" s="113"/>
      <c r="C278" s="117" t="s">
        <v>317</v>
      </c>
      <c r="D278" s="118" t="s">
        <v>575</v>
      </c>
      <c r="E278" s="119">
        <v>20099.240000000002</v>
      </c>
      <c r="F278" s="119">
        <v>3090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6"/>
        <v>23189.24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23189.24</v>
      </c>
      <c r="V278" s="115"/>
    </row>
    <row r="279" spans="2:22" x14ac:dyDescent="0.2">
      <c r="B279" s="113"/>
      <c r="C279" s="117" t="s">
        <v>318</v>
      </c>
      <c r="D279" s="118" t="s">
        <v>576</v>
      </c>
      <c r="E279" s="119">
        <v>1059394.8099999994</v>
      </c>
      <c r="F279" s="119">
        <v>1092384.2399999998</v>
      </c>
      <c r="G279" s="119">
        <v>1079079.830000001</v>
      </c>
      <c r="H279" s="119">
        <v>0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6"/>
        <v>3230858.88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3230858.88</v>
      </c>
      <c r="V279" s="115"/>
    </row>
    <row r="280" spans="2:22" x14ac:dyDescent="0.2">
      <c r="B280" s="113"/>
      <c r="C280" s="117" t="s">
        <v>319</v>
      </c>
      <c r="D280" s="118" t="s">
        <v>577</v>
      </c>
      <c r="E280" s="119">
        <v>15233870.549999999</v>
      </c>
      <c r="F280" s="119">
        <v>18652412.699999999</v>
      </c>
      <c r="G280" s="119">
        <v>19755591.259999998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0</v>
      </c>
      <c r="Q280" s="119">
        <f t="shared" si="6"/>
        <v>53641874.509999998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53641874.509999998</v>
      </c>
      <c r="V280" s="115"/>
    </row>
    <row r="281" spans="2:22" x14ac:dyDescent="0.2">
      <c r="B281" s="113"/>
      <c r="C281" s="117" t="s">
        <v>320</v>
      </c>
      <c r="D281" s="118" t="s">
        <v>578</v>
      </c>
      <c r="E281" s="119">
        <v>1524.6899999999998</v>
      </c>
      <c r="F281" s="119">
        <v>4256.53</v>
      </c>
      <c r="G281" s="119">
        <v>4960.37</v>
      </c>
      <c r="H281" s="119">
        <v>0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0</v>
      </c>
      <c r="Q281" s="119">
        <f t="shared" si="6"/>
        <v>10741.59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10741.59</v>
      </c>
      <c r="V281" s="115"/>
    </row>
    <row r="282" spans="2:22" x14ac:dyDescent="0.2">
      <c r="B282" s="113"/>
      <c r="C282" s="117" t="s">
        <v>321</v>
      </c>
      <c r="D282" s="118" t="s">
        <v>579</v>
      </c>
      <c r="E282" s="119">
        <v>17889.14</v>
      </c>
      <c r="F282" s="119">
        <v>21558.82</v>
      </c>
      <c r="G282" s="119">
        <v>27270.970000000005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0</v>
      </c>
      <c r="P282" s="119">
        <v>0</v>
      </c>
      <c r="Q282" s="119">
        <f t="shared" si="6"/>
        <v>66718.930000000008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66718.930000000008</v>
      </c>
      <c r="V282" s="115"/>
    </row>
    <row r="283" spans="2:22" x14ac:dyDescent="0.2">
      <c r="B283" s="113"/>
      <c r="C283" s="117" t="s">
        <v>322</v>
      </c>
      <c r="D283" s="118" t="s">
        <v>580</v>
      </c>
      <c r="E283" s="119">
        <v>0</v>
      </c>
      <c r="F283" s="119">
        <v>16598.11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0</v>
      </c>
      <c r="Q283" s="119">
        <f t="shared" si="6"/>
        <v>16598.11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16598.11</v>
      </c>
      <c r="V283" s="115"/>
    </row>
    <row r="284" spans="2:22" x14ac:dyDescent="0.2">
      <c r="B284" s="113"/>
      <c r="C284" s="117" t="s">
        <v>323</v>
      </c>
      <c r="D284" s="118" t="s">
        <v>581</v>
      </c>
      <c r="E284" s="119">
        <v>0</v>
      </c>
      <c r="F284" s="119">
        <v>0</v>
      </c>
      <c r="G284" s="119">
        <v>6790.28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0</v>
      </c>
      <c r="Q284" s="119">
        <f t="shared" si="6"/>
        <v>6790.28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6790.28</v>
      </c>
      <c r="V284" s="115"/>
    </row>
    <row r="285" spans="2:22" ht="25.5" x14ac:dyDescent="0.2">
      <c r="B285" s="113"/>
      <c r="C285" s="117" t="s">
        <v>324</v>
      </c>
      <c r="D285" s="118" t="s">
        <v>458</v>
      </c>
      <c r="E285" s="119">
        <v>44977.929999999993</v>
      </c>
      <c r="F285" s="119">
        <v>104330.9</v>
      </c>
      <c r="G285" s="119">
        <v>106689.41999999998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0</v>
      </c>
      <c r="Q285" s="119">
        <f t="shared" si="6"/>
        <v>255998.24999999997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255998.24999999997</v>
      </c>
      <c r="V285" s="115"/>
    </row>
    <row r="286" spans="2:22" ht="13.5" thickBot="1" x14ac:dyDescent="0.25">
      <c r="B286" s="88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94"/>
      <c r="S286" s="116"/>
      <c r="T286" s="88"/>
      <c r="U286" s="122"/>
      <c r="V286" s="94"/>
    </row>
    <row r="287" spans="2:22" ht="13.5" thickTop="1" x14ac:dyDescent="0.2"/>
    <row r="289" spans="2:22" ht="13.5" thickBot="1" x14ac:dyDescent="0.25"/>
    <row r="290" spans="2:22" s="106" customFormat="1" ht="14.25" thickTop="1" thickBot="1" x14ac:dyDescent="0.25">
      <c r="B290" s="33"/>
      <c r="C290" s="35"/>
      <c r="D290" s="35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39"/>
      <c r="S290" s="105"/>
      <c r="T290" s="33"/>
      <c r="U290" s="104"/>
      <c r="V290" s="39"/>
    </row>
    <row r="291" spans="2:22" s="106" customFormat="1" ht="19.5" thickBot="1" x14ac:dyDescent="0.25">
      <c r="B291" s="50"/>
      <c r="C291" s="52"/>
      <c r="D291" s="52"/>
      <c r="E291" s="170" t="s">
        <v>30</v>
      </c>
      <c r="F291" s="171"/>
      <c r="G291" s="171"/>
      <c r="H291" s="171"/>
      <c r="I291" s="171"/>
      <c r="J291" s="171"/>
      <c r="K291" s="171"/>
      <c r="L291" s="171"/>
      <c r="M291" s="171"/>
      <c r="N291" s="171"/>
      <c r="O291" s="171"/>
      <c r="P291" s="171"/>
      <c r="Q291" s="172"/>
      <c r="R291" s="54"/>
      <c r="S291" s="105"/>
      <c r="T291" s="50"/>
      <c r="V291" s="54"/>
    </row>
    <row r="292" spans="2:22" s="106" customFormat="1" x14ac:dyDescent="0.2">
      <c r="B292" s="50"/>
      <c r="C292" s="52"/>
      <c r="D292" s="52"/>
      <c r="E292" s="107" t="s">
        <v>4</v>
      </c>
      <c r="F292" s="107" t="s">
        <v>15</v>
      </c>
      <c r="G292" s="107" t="s">
        <v>16</v>
      </c>
      <c r="H292" s="107" t="s">
        <v>17</v>
      </c>
      <c r="I292" s="107" t="s">
        <v>18</v>
      </c>
      <c r="J292" s="107" t="s">
        <v>19</v>
      </c>
      <c r="K292" s="107" t="s">
        <v>20</v>
      </c>
      <c r="L292" s="107" t="s">
        <v>21</v>
      </c>
      <c r="M292" s="107" t="s">
        <v>22</v>
      </c>
      <c r="N292" s="107" t="s">
        <v>23</v>
      </c>
      <c r="O292" s="107" t="s">
        <v>24</v>
      </c>
      <c r="P292" s="107" t="s">
        <v>25</v>
      </c>
      <c r="Q292" s="107" t="s">
        <v>26</v>
      </c>
      <c r="R292" s="54"/>
      <c r="S292" s="105"/>
      <c r="T292" s="50"/>
      <c r="U292" s="107" t="s">
        <v>26</v>
      </c>
      <c r="V292" s="54"/>
    </row>
    <row r="293" spans="2:22" s="112" customFormat="1" ht="13.5" thickBot="1" x14ac:dyDescent="0.3">
      <c r="B293" s="66"/>
      <c r="C293" s="108" t="s">
        <v>586</v>
      </c>
      <c r="D293" s="109" t="s">
        <v>27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71"/>
      <c r="S293" s="111"/>
      <c r="T293" s="66"/>
      <c r="U293" s="110"/>
      <c r="V293" s="71"/>
    </row>
    <row r="294" spans="2:22" ht="13.5" thickBot="1" x14ac:dyDescent="0.25">
      <c r="B294" s="113"/>
      <c r="C294" s="176" t="s">
        <v>33</v>
      </c>
      <c r="D294" s="177"/>
      <c r="E294" s="114">
        <f t="shared" ref="E294:Q294" si="7">SUM(E295:E572)</f>
        <v>206358620.59</v>
      </c>
      <c r="F294" s="114">
        <f t="shared" si="7"/>
        <v>201713880.83000001</v>
      </c>
      <c r="G294" s="114">
        <f t="shared" si="7"/>
        <v>213446542.08000004</v>
      </c>
      <c r="H294" s="114">
        <f t="shared" si="7"/>
        <v>223332753.12000003</v>
      </c>
      <c r="I294" s="114">
        <f t="shared" si="7"/>
        <v>292554766.99999994</v>
      </c>
      <c r="J294" s="114">
        <f t="shared" si="7"/>
        <v>208711552.32999995</v>
      </c>
      <c r="K294" s="114">
        <f t="shared" si="7"/>
        <v>278207553.13000017</v>
      </c>
      <c r="L294" s="114">
        <f t="shared" si="7"/>
        <v>217907723.65999997</v>
      </c>
      <c r="M294" s="114">
        <f t="shared" si="7"/>
        <v>231809980.9499999</v>
      </c>
      <c r="N294" s="114">
        <f t="shared" si="7"/>
        <v>238925526.88000003</v>
      </c>
      <c r="O294" s="114">
        <f t="shared" si="7"/>
        <v>280563920.75000012</v>
      </c>
      <c r="P294" s="114">
        <f t="shared" si="7"/>
        <v>259115223.95000002</v>
      </c>
      <c r="Q294" s="114">
        <f t="shared" si="7"/>
        <v>2852648045.2699995</v>
      </c>
      <c r="R294" s="115"/>
      <c r="S294" s="116"/>
      <c r="T294" s="113"/>
      <c r="U294" s="114">
        <f>SUM(U295:U572)</f>
        <v>621519043.50000036</v>
      </c>
      <c r="V294" s="115"/>
    </row>
    <row r="295" spans="2:22" x14ac:dyDescent="0.2">
      <c r="B295" s="113"/>
      <c r="C295" s="117" t="s">
        <v>47</v>
      </c>
      <c r="D295" s="118" t="s">
        <v>325</v>
      </c>
      <c r="E295" s="119">
        <v>598609.28</v>
      </c>
      <c r="F295" s="119">
        <v>597879.28</v>
      </c>
      <c r="G295" s="119">
        <v>597886.29</v>
      </c>
      <c r="H295" s="119">
        <v>36007.94999999999</v>
      </c>
      <c r="I295" s="119">
        <v>36007.94999999999</v>
      </c>
      <c r="J295" s="119">
        <v>36007.94999999999</v>
      </c>
      <c r="K295" s="119">
        <v>36007.94999999999</v>
      </c>
      <c r="L295" s="119">
        <v>36007.94999999999</v>
      </c>
      <c r="M295" s="119">
        <v>36007.94999999999</v>
      </c>
      <c r="N295" s="119">
        <v>36007.94999999999</v>
      </c>
      <c r="O295" s="119">
        <v>36007.94999999999</v>
      </c>
      <c r="P295" s="119">
        <v>35277.729999999996</v>
      </c>
      <c r="Q295" s="119">
        <f t="shared" ref="Q295:Q358" si="8">SUM(E295:P295)</f>
        <v>2117716.1799999997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1794374.85</v>
      </c>
      <c r="V295" s="115"/>
    </row>
    <row r="296" spans="2:22" ht="25.5" x14ac:dyDescent="0.2">
      <c r="B296" s="113"/>
      <c r="C296" s="117" t="s">
        <v>48</v>
      </c>
      <c r="D296" s="118" t="s">
        <v>326</v>
      </c>
      <c r="E296" s="119">
        <v>3658.42</v>
      </c>
      <c r="F296" s="119">
        <v>3658.42</v>
      </c>
      <c r="G296" s="119">
        <v>3658.42</v>
      </c>
      <c r="H296" s="119">
        <v>3658.42</v>
      </c>
      <c r="I296" s="119">
        <v>3658.42</v>
      </c>
      <c r="J296" s="119">
        <v>3658.42</v>
      </c>
      <c r="K296" s="119">
        <v>3658.42</v>
      </c>
      <c r="L296" s="119">
        <v>3658.42</v>
      </c>
      <c r="M296" s="119">
        <v>3658.42</v>
      </c>
      <c r="N296" s="119">
        <v>3658.42</v>
      </c>
      <c r="O296" s="119">
        <v>3658.42</v>
      </c>
      <c r="P296" s="119">
        <v>3658.38</v>
      </c>
      <c r="Q296" s="119">
        <f t="shared" si="8"/>
        <v>43900.999999999985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10975.26</v>
      </c>
      <c r="V296" s="115"/>
    </row>
    <row r="297" spans="2:22" ht="25.5" x14ac:dyDescent="0.2">
      <c r="B297" s="113"/>
      <c r="C297" s="117" t="s">
        <v>49</v>
      </c>
      <c r="D297" s="118" t="s">
        <v>327</v>
      </c>
      <c r="E297" s="119">
        <v>92007.640000000014</v>
      </c>
      <c r="F297" s="119">
        <v>98747.6</v>
      </c>
      <c r="G297" s="119">
        <v>95006.27</v>
      </c>
      <c r="H297" s="119">
        <v>93776.230000000025</v>
      </c>
      <c r="I297" s="119">
        <v>85416.560000000027</v>
      </c>
      <c r="J297" s="119">
        <v>83679.630000000019</v>
      </c>
      <c r="K297" s="119">
        <v>127386.26000000001</v>
      </c>
      <c r="L297" s="119">
        <v>127386.26000000001</v>
      </c>
      <c r="M297" s="119">
        <v>117699.59000000001</v>
      </c>
      <c r="N297" s="119">
        <v>115366.26000000001</v>
      </c>
      <c r="O297" s="119">
        <v>114125.26000000001</v>
      </c>
      <c r="P297" s="119">
        <v>112157.8</v>
      </c>
      <c r="Q297" s="119">
        <f t="shared" si="8"/>
        <v>1262755.3600000001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285761.51</v>
      </c>
      <c r="V297" s="115"/>
    </row>
    <row r="298" spans="2:22" x14ac:dyDescent="0.2">
      <c r="B298" s="113"/>
      <c r="C298" s="117" t="s">
        <v>50</v>
      </c>
      <c r="D298" s="118" t="s">
        <v>328</v>
      </c>
      <c r="E298" s="119">
        <v>46844.420000000013</v>
      </c>
      <c r="F298" s="119">
        <v>67604.440000000017</v>
      </c>
      <c r="G298" s="119">
        <v>46371.080000000016</v>
      </c>
      <c r="H298" s="119">
        <v>34821.080000000016</v>
      </c>
      <c r="I298" s="119">
        <v>34221.070000000022</v>
      </c>
      <c r="J298" s="119">
        <v>34220.99000000002</v>
      </c>
      <c r="K298" s="119">
        <v>45980.55000000001</v>
      </c>
      <c r="L298" s="119">
        <v>45648.190000000017</v>
      </c>
      <c r="M298" s="119">
        <v>44429.55000000001</v>
      </c>
      <c r="N298" s="119">
        <v>44155.55000000001</v>
      </c>
      <c r="O298" s="119">
        <v>42855.55000000001</v>
      </c>
      <c r="P298" s="119">
        <v>45171.810000000019</v>
      </c>
      <c r="Q298" s="119">
        <f t="shared" si="8"/>
        <v>532324.28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160819.94000000006</v>
      </c>
      <c r="V298" s="115"/>
    </row>
    <row r="299" spans="2:22" x14ac:dyDescent="0.2">
      <c r="B299" s="113"/>
      <c r="C299" s="117" t="s">
        <v>51</v>
      </c>
      <c r="D299" s="118" t="s">
        <v>329</v>
      </c>
      <c r="E299" s="119">
        <v>135344.15999999995</v>
      </c>
      <c r="F299" s="119">
        <v>135344.15999999995</v>
      </c>
      <c r="G299" s="119">
        <v>135344.17999999996</v>
      </c>
      <c r="H299" s="119">
        <v>135344.15999999995</v>
      </c>
      <c r="I299" s="119">
        <v>153992.25999999992</v>
      </c>
      <c r="J299" s="119">
        <v>134224.23999999996</v>
      </c>
      <c r="K299" s="119">
        <v>154860.07999999996</v>
      </c>
      <c r="L299" s="119">
        <v>154860.08999999997</v>
      </c>
      <c r="M299" s="119">
        <v>154860.12</v>
      </c>
      <c r="N299" s="119">
        <v>153517.06</v>
      </c>
      <c r="O299" s="119">
        <v>153517.12</v>
      </c>
      <c r="P299" s="119">
        <v>153397.18</v>
      </c>
      <c r="Q299" s="119">
        <f t="shared" si="8"/>
        <v>1754604.8099999998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406032.49999999988</v>
      </c>
      <c r="V299" s="115"/>
    </row>
    <row r="300" spans="2:22" x14ac:dyDescent="0.2">
      <c r="B300" s="113"/>
      <c r="C300" s="117" t="s">
        <v>52</v>
      </c>
      <c r="D300" s="118" t="s">
        <v>330</v>
      </c>
      <c r="E300" s="119">
        <v>512960.87</v>
      </c>
      <c r="F300" s="119">
        <v>530038.65</v>
      </c>
      <c r="G300" s="119">
        <v>533190.87</v>
      </c>
      <c r="H300" s="119">
        <v>525148.87</v>
      </c>
      <c r="I300" s="119">
        <v>524831.12999999989</v>
      </c>
      <c r="J300" s="119">
        <v>537918.87</v>
      </c>
      <c r="K300" s="119">
        <v>559269.31999999995</v>
      </c>
      <c r="L300" s="119">
        <v>559082.02999999991</v>
      </c>
      <c r="M300" s="119">
        <v>559163.78999999992</v>
      </c>
      <c r="N300" s="119">
        <v>549443.05999999994</v>
      </c>
      <c r="O300" s="119">
        <v>564442.62999999989</v>
      </c>
      <c r="P300" s="119">
        <v>563315.09</v>
      </c>
      <c r="Q300" s="119">
        <f t="shared" si="8"/>
        <v>6518805.1799999997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1576190.3900000001</v>
      </c>
      <c r="V300" s="115"/>
    </row>
    <row r="301" spans="2:22" ht="25.5" x14ac:dyDescent="0.2">
      <c r="B301" s="113"/>
      <c r="C301" s="117" t="s">
        <v>53</v>
      </c>
      <c r="D301" s="118" t="s">
        <v>331</v>
      </c>
      <c r="E301" s="119">
        <v>85957.58</v>
      </c>
      <c r="F301" s="119">
        <v>85957.58</v>
      </c>
      <c r="G301" s="119">
        <v>70624.25</v>
      </c>
      <c r="H301" s="119">
        <v>69457.58</v>
      </c>
      <c r="I301" s="119">
        <v>68624.25</v>
      </c>
      <c r="J301" s="119">
        <v>68624.25</v>
      </c>
      <c r="K301" s="119">
        <v>110724.25</v>
      </c>
      <c r="L301" s="119">
        <v>110724.23000000001</v>
      </c>
      <c r="M301" s="119">
        <v>98724.21</v>
      </c>
      <c r="N301" s="119">
        <v>88557.560000000012</v>
      </c>
      <c r="O301" s="119">
        <v>84457.560000000012</v>
      </c>
      <c r="P301" s="119">
        <v>84857.700000000026</v>
      </c>
      <c r="Q301" s="119">
        <f t="shared" si="8"/>
        <v>1027291.0000000001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242539.41</v>
      </c>
      <c r="V301" s="115"/>
    </row>
    <row r="302" spans="2:22" x14ac:dyDescent="0.2">
      <c r="B302" s="113"/>
      <c r="C302" s="117" t="s">
        <v>54</v>
      </c>
      <c r="D302" s="118" t="s">
        <v>332</v>
      </c>
      <c r="E302" s="119">
        <v>79994.73</v>
      </c>
      <c r="F302" s="119">
        <v>79994.73</v>
      </c>
      <c r="G302" s="119">
        <v>75202.98</v>
      </c>
      <c r="H302" s="119">
        <v>138452.97999999998</v>
      </c>
      <c r="I302" s="119">
        <v>89299.31</v>
      </c>
      <c r="J302" s="119">
        <v>75202.98</v>
      </c>
      <c r="K302" s="119">
        <v>267717.98</v>
      </c>
      <c r="L302" s="119">
        <v>160074.97999999998</v>
      </c>
      <c r="M302" s="119">
        <v>135690.97999999998</v>
      </c>
      <c r="N302" s="119">
        <v>94524.98</v>
      </c>
      <c r="O302" s="119">
        <v>98141.98000000001</v>
      </c>
      <c r="P302" s="119">
        <v>77067.290000000008</v>
      </c>
      <c r="Q302" s="119">
        <f t="shared" si="8"/>
        <v>1371365.9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235192.44</v>
      </c>
      <c r="V302" s="115"/>
    </row>
    <row r="303" spans="2:22" x14ac:dyDescent="0.2">
      <c r="B303" s="113"/>
      <c r="C303" s="117" t="s">
        <v>55</v>
      </c>
      <c r="D303" s="118" t="s">
        <v>333</v>
      </c>
      <c r="E303" s="119">
        <v>12833.33</v>
      </c>
      <c r="F303" s="119">
        <v>12833.33</v>
      </c>
      <c r="G303" s="119">
        <v>12833.33</v>
      </c>
      <c r="H303" s="119">
        <v>12833.33</v>
      </c>
      <c r="I303" s="119">
        <v>12833.33</v>
      </c>
      <c r="J303" s="119">
        <v>12833.33</v>
      </c>
      <c r="K303" s="119">
        <v>19250</v>
      </c>
      <c r="L303" s="119">
        <v>19250</v>
      </c>
      <c r="M303" s="119">
        <v>19250</v>
      </c>
      <c r="N303" s="119">
        <v>19250</v>
      </c>
      <c r="O303" s="119">
        <v>19250.010000000002</v>
      </c>
      <c r="P303" s="119">
        <v>19250.010000000002</v>
      </c>
      <c r="Q303" s="119">
        <f t="shared" si="8"/>
        <v>192500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38499.99</v>
      </c>
      <c r="V303" s="115"/>
    </row>
    <row r="304" spans="2:22" x14ac:dyDescent="0.2">
      <c r="B304" s="113"/>
      <c r="C304" s="117" t="s">
        <v>56</v>
      </c>
      <c r="D304" s="118" t="s">
        <v>334</v>
      </c>
      <c r="E304" s="119">
        <v>90269.58</v>
      </c>
      <c r="F304" s="119">
        <v>88145.36</v>
      </c>
      <c r="G304" s="119">
        <v>88045.36</v>
      </c>
      <c r="H304" s="119">
        <v>88045.36</v>
      </c>
      <c r="I304" s="119">
        <v>86735.360000000001</v>
      </c>
      <c r="J304" s="119">
        <v>88045.36</v>
      </c>
      <c r="K304" s="119">
        <v>106840.88</v>
      </c>
      <c r="L304" s="119">
        <v>106330.88</v>
      </c>
      <c r="M304" s="119">
        <v>107154.62000000001</v>
      </c>
      <c r="N304" s="119">
        <v>107341.66</v>
      </c>
      <c r="O304" s="119">
        <v>107341.68000000001</v>
      </c>
      <c r="P304" s="119">
        <v>115312.76000000001</v>
      </c>
      <c r="Q304" s="119">
        <f t="shared" si="8"/>
        <v>1179608.8600000001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266460.3</v>
      </c>
      <c r="V304" s="115"/>
    </row>
    <row r="305" spans="2:22" ht="25.5" x14ac:dyDescent="0.2">
      <c r="B305" s="113"/>
      <c r="C305" s="117" t="s">
        <v>57</v>
      </c>
      <c r="D305" s="118" t="s">
        <v>335</v>
      </c>
      <c r="E305" s="119">
        <v>332162.57</v>
      </c>
      <c r="F305" s="119">
        <v>408527.57</v>
      </c>
      <c r="G305" s="119">
        <v>441370.33999999997</v>
      </c>
      <c r="H305" s="119">
        <v>627286.34</v>
      </c>
      <c r="I305" s="119">
        <v>810952.34</v>
      </c>
      <c r="J305" s="119">
        <v>684192.34</v>
      </c>
      <c r="K305" s="119">
        <v>361120.33999999997</v>
      </c>
      <c r="L305" s="119">
        <v>360061.29</v>
      </c>
      <c r="M305" s="119">
        <v>356770.33999999997</v>
      </c>
      <c r="N305" s="119">
        <v>355420.33999999997</v>
      </c>
      <c r="O305" s="119">
        <v>351858.33999999997</v>
      </c>
      <c r="P305" s="119">
        <v>344306.28</v>
      </c>
      <c r="Q305" s="119">
        <f t="shared" si="8"/>
        <v>5434028.4299999997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1182060.48</v>
      </c>
      <c r="V305" s="115"/>
    </row>
    <row r="306" spans="2:22" x14ac:dyDescent="0.2">
      <c r="B306" s="113"/>
      <c r="C306" s="117" t="s">
        <v>58</v>
      </c>
      <c r="D306" s="118" t="s">
        <v>336</v>
      </c>
      <c r="E306" s="119">
        <v>372388.77</v>
      </c>
      <c r="F306" s="119">
        <v>525632.99999999988</v>
      </c>
      <c r="G306" s="119">
        <v>499545.77</v>
      </c>
      <c r="H306" s="119">
        <v>484931.43</v>
      </c>
      <c r="I306" s="119">
        <v>614435.42999999993</v>
      </c>
      <c r="J306" s="119">
        <v>612535.42999999993</v>
      </c>
      <c r="K306" s="119">
        <v>447995.43</v>
      </c>
      <c r="L306" s="119">
        <v>393605.43</v>
      </c>
      <c r="M306" s="119">
        <v>391205.43</v>
      </c>
      <c r="N306" s="119">
        <v>389288.57</v>
      </c>
      <c r="O306" s="119">
        <v>388093.02999999997</v>
      </c>
      <c r="P306" s="119">
        <v>399545.57</v>
      </c>
      <c r="Q306" s="119">
        <f t="shared" si="8"/>
        <v>5519203.290000001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1397567.54</v>
      </c>
      <c r="V306" s="115"/>
    </row>
    <row r="307" spans="2:22" x14ac:dyDescent="0.2">
      <c r="B307" s="113"/>
      <c r="C307" s="117" t="s">
        <v>59</v>
      </c>
      <c r="D307" s="118" t="s">
        <v>337</v>
      </c>
      <c r="E307" s="119">
        <v>374833.4800000001</v>
      </c>
      <c r="F307" s="119">
        <v>313636.55000000016</v>
      </c>
      <c r="G307" s="119">
        <v>313636.55000000016</v>
      </c>
      <c r="H307" s="119">
        <v>313636.55000000016</v>
      </c>
      <c r="I307" s="119">
        <v>310636.50000000012</v>
      </c>
      <c r="J307" s="119">
        <v>310636.60999999987</v>
      </c>
      <c r="K307" s="119">
        <v>300029.82</v>
      </c>
      <c r="L307" s="119">
        <v>300029.82</v>
      </c>
      <c r="M307" s="119">
        <v>300029.82</v>
      </c>
      <c r="N307" s="119">
        <v>300029.82</v>
      </c>
      <c r="O307" s="119">
        <v>300029.82</v>
      </c>
      <c r="P307" s="119">
        <v>299060.31</v>
      </c>
      <c r="Q307" s="119">
        <f t="shared" si="8"/>
        <v>3736225.65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1002106.5800000004</v>
      </c>
      <c r="V307" s="115"/>
    </row>
    <row r="308" spans="2:22" ht="25.5" x14ac:dyDescent="0.2">
      <c r="B308" s="113"/>
      <c r="C308" s="117" t="s">
        <v>60</v>
      </c>
      <c r="D308" s="118" t="s">
        <v>338</v>
      </c>
      <c r="E308" s="119">
        <v>2055.34</v>
      </c>
      <c r="F308" s="119">
        <v>2055.34</v>
      </c>
      <c r="G308" s="119">
        <v>2055.34</v>
      </c>
      <c r="H308" s="119">
        <v>2055.34</v>
      </c>
      <c r="I308" s="119">
        <v>2055.34</v>
      </c>
      <c r="J308" s="119">
        <v>2055.3000000000002</v>
      </c>
      <c r="K308" s="119">
        <v>2608</v>
      </c>
      <c r="L308" s="119">
        <v>2608</v>
      </c>
      <c r="M308" s="119">
        <v>2608</v>
      </c>
      <c r="N308" s="119">
        <v>2608</v>
      </c>
      <c r="O308" s="119">
        <v>2608</v>
      </c>
      <c r="P308" s="119">
        <v>2608</v>
      </c>
      <c r="Q308" s="119">
        <f t="shared" si="8"/>
        <v>27980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6166.02</v>
      </c>
      <c r="V308" s="115"/>
    </row>
    <row r="309" spans="2:22" x14ac:dyDescent="0.2">
      <c r="B309" s="113"/>
      <c r="C309" s="117" t="s">
        <v>61</v>
      </c>
      <c r="D309" s="118" t="s">
        <v>339</v>
      </c>
      <c r="E309" s="119">
        <v>5746.74</v>
      </c>
      <c r="F309" s="119">
        <v>5746.74</v>
      </c>
      <c r="G309" s="119">
        <v>5746.74</v>
      </c>
      <c r="H309" s="119">
        <v>5746.74</v>
      </c>
      <c r="I309" s="119">
        <v>5746.74</v>
      </c>
      <c r="J309" s="119">
        <v>5746.7799999999988</v>
      </c>
      <c r="K309" s="119">
        <v>8620.08</v>
      </c>
      <c r="L309" s="119">
        <v>8620.08</v>
      </c>
      <c r="M309" s="119">
        <v>8620.08</v>
      </c>
      <c r="N309" s="119">
        <v>8620.08</v>
      </c>
      <c r="O309" s="119">
        <v>8620.08</v>
      </c>
      <c r="P309" s="119">
        <v>8620.119999999999</v>
      </c>
      <c r="Q309" s="119">
        <f t="shared" si="8"/>
        <v>86201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17240.22</v>
      </c>
      <c r="V309" s="115"/>
    </row>
    <row r="310" spans="2:22" x14ac:dyDescent="0.2">
      <c r="B310" s="113"/>
      <c r="C310" s="117" t="s">
        <v>62</v>
      </c>
      <c r="D310" s="118" t="s">
        <v>340</v>
      </c>
      <c r="E310" s="119">
        <v>110100.59</v>
      </c>
      <c r="F310" s="119">
        <v>104813.73</v>
      </c>
      <c r="G310" s="119">
        <v>104813.71</v>
      </c>
      <c r="H310" s="119">
        <v>104813.73000000001</v>
      </c>
      <c r="I310" s="119">
        <v>98873.270000000019</v>
      </c>
      <c r="J310" s="119">
        <v>98673.190000000031</v>
      </c>
      <c r="K310" s="119">
        <v>92979.36</v>
      </c>
      <c r="L310" s="119">
        <v>92979.36</v>
      </c>
      <c r="M310" s="119">
        <v>92979.36</v>
      </c>
      <c r="N310" s="119">
        <v>92979.36</v>
      </c>
      <c r="O310" s="119">
        <v>92979.35</v>
      </c>
      <c r="P310" s="119">
        <v>92979.479999999967</v>
      </c>
      <c r="Q310" s="119">
        <f t="shared" si="8"/>
        <v>1179964.49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319728.03000000003</v>
      </c>
      <c r="V310" s="115"/>
    </row>
    <row r="311" spans="2:22" x14ac:dyDescent="0.2">
      <c r="B311" s="113"/>
      <c r="C311" s="117" t="s">
        <v>63</v>
      </c>
      <c r="D311" s="118" t="s">
        <v>341</v>
      </c>
      <c r="E311" s="119">
        <v>33350</v>
      </c>
      <c r="F311" s="119">
        <v>33350</v>
      </c>
      <c r="G311" s="119">
        <v>33350</v>
      </c>
      <c r="H311" s="119">
        <v>33350</v>
      </c>
      <c r="I311" s="119">
        <v>33350</v>
      </c>
      <c r="J311" s="119">
        <v>33350</v>
      </c>
      <c r="K311" s="119">
        <v>50399.950000000012</v>
      </c>
      <c r="L311" s="119">
        <v>50399.950000000012</v>
      </c>
      <c r="M311" s="119">
        <v>50399.960000000014</v>
      </c>
      <c r="N311" s="119">
        <v>50399.960000000014</v>
      </c>
      <c r="O311" s="119">
        <v>50399.960000000014</v>
      </c>
      <c r="P311" s="119">
        <v>50401.219999999987</v>
      </c>
      <c r="Q311" s="119">
        <f t="shared" si="8"/>
        <v>502501.00000000006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100050</v>
      </c>
      <c r="V311" s="115"/>
    </row>
    <row r="312" spans="2:22" x14ac:dyDescent="0.2">
      <c r="B312" s="113"/>
      <c r="C312" s="117" t="s">
        <v>64</v>
      </c>
      <c r="D312" s="118" t="s">
        <v>342</v>
      </c>
      <c r="E312" s="119">
        <v>30283.490000000005</v>
      </c>
      <c r="F312" s="119">
        <v>30383.490000000005</v>
      </c>
      <c r="G312" s="119">
        <v>32483.490000000005</v>
      </c>
      <c r="H312" s="119">
        <v>30441.490000000005</v>
      </c>
      <c r="I312" s="119">
        <v>29933.490000000005</v>
      </c>
      <c r="J312" s="119">
        <v>29232.490000000005</v>
      </c>
      <c r="K312" s="119">
        <v>41722.990000000005</v>
      </c>
      <c r="L312" s="119">
        <v>42046.990000000005</v>
      </c>
      <c r="M312" s="119">
        <v>41819.110000000008</v>
      </c>
      <c r="N312" s="119">
        <v>41052.990000000005</v>
      </c>
      <c r="O312" s="119">
        <v>40952.990000000005</v>
      </c>
      <c r="P312" s="119">
        <v>41229.710000000006</v>
      </c>
      <c r="Q312" s="119">
        <f t="shared" si="8"/>
        <v>431582.71999999997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93150.470000000016</v>
      </c>
      <c r="V312" s="115"/>
    </row>
    <row r="313" spans="2:22" x14ac:dyDescent="0.2">
      <c r="B313" s="113"/>
      <c r="C313" s="117" t="s">
        <v>65</v>
      </c>
      <c r="D313" s="118" t="s">
        <v>343</v>
      </c>
      <c r="E313" s="119">
        <v>2522.9199999999996</v>
      </c>
      <c r="F313" s="119">
        <v>2522.9199999999996</v>
      </c>
      <c r="G313" s="119">
        <v>2522.9199999999996</v>
      </c>
      <c r="H313" s="119">
        <v>2522.9199999999996</v>
      </c>
      <c r="I313" s="119">
        <v>2522.9199999999996</v>
      </c>
      <c r="J313" s="119">
        <v>2523.3999999999996</v>
      </c>
      <c r="K313" s="119">
        <v>4220.33</v>
      </c>
      <c r="L313" s="119">
        <v>3693.33</v>
      </c>
      <c r="M313" s="119">
        <v>3693.33</v>
      </c>
      <c r="N313" s="119">
        <v>3693.33</v>
      </c>
      <c r="O313" s="119">
        <v>3693.33</v>
      </c>
      <c r="P313" s="119">
        <v>3718.35</v>
      </c>
      <c r="Q313" s="119">
        <f t="shared" si="8"/>
        <v>37850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7568.7599999999984</v>
      </c>
      <c r="V313" s="115"/>
    </row>
    <row r="314" spans="2:22" x14ac:dyDescent="0.2">
      <c r="B314" s="113"/>
      <c r="C314" s="117" t="s">
        <v>66</v>
      </c>
      <c r="D314" s="118" t="s">
        <v>344</v>
      </c>
      <c r="E314" s="119">
        <v>933.33</v>
      </c>
      <c r="F314" s="119">
        <v>933.33</v>
      </c>
      <c r="G314" s="119">
        <v>933.33</v>
      </c>
      <c r="H314" s="119">
        <v>933.33</v>
      </c>
      <c r="I314" s="119">
        <v>933.33</v>
      </c>
      <c r="J314" s="119">
        <v>933.35</v>
      </c>
      <c r="K314" s="119">
        <v>1400</v>
      </c>
      <c r="L314" s="119">
        <v>1400</v>
      </c>
      <c r="M314" s="119">
        <v>1400</v>
      </c>
      <c r="N314" s="119">
        <v>1400</v>
      </c>
      <c r="O314" s="119">
        <v>1400</v>
      </c>
      <c r="P314" s="119">
        <v>1400</v>
      </c>
      <c r="Q314" s="119">
        <f t="shared" si="8"/>
        <v>14000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2799.9900000000002</v>
      </c>
      <c r="V314" s="115"/>
    </row>
    <row r="315" spans="2:22" x14ac:dyDescent="0.2">
      <c r="B315" s="113"/>
      <c r="C315" s="117" t="s">
        <v>67</v>
      </c>
      <c r="D315" s="118" t="s">
        <v>345</v>
      </c>
      <c r="E315" s="119">
        <v>582082.93999999994</v>
      </c>
      <c r="F315" s="119">
        <v>582083.34000000008</v>
      </c>
      <c r="G315" s="119">
        <v>582083.34000000008</v>
      </c>
      <c r="H315" s="119">
        <v>582083.34000000008</v>
      </c>
      <c r="I315" s="119">
        <v>582083.34000000008</v>
      </c>
      <c r="J315" s="119">
        <v>582083.34000000008</v>
      </c>
      <c r="K315" s="119">
        <v>582083.34000000008</v>
      </c>
      <c r="L315" s="119">
        <v>582083.34000000008</v>
      </c>
      <c r="M315" s="119">
        <v>582083.34000000008</v>
      </c>
      <c r="N315" s="119">
        <v>582083.34000000008</v>
      </c>
      <c r="O315" s="119">
        <v>582083.34000000008</v>
      </c>
      <c r="P315" s="119">
        <v>582083.26</v>
      </c>
      <c r="Q315" s="119">
        <f t="shared" si="8"/>
        <v>6984999.5999999987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1746249.62</v>
      </c>
      <c r="V315" s="115"/>
    </row>
    <row r="316" spans="2:22" x14ac:dyDescent="0.2">
      <c r="B316" s="113"/>
      <c r="C316" s="117" t="s">
        <v>68</v>
      </c>
      <c r="D316" s="118" t="s">
        <v>346</v>
      </c>
      <c r="E316" s="119">
        <v>1211767.2899999998</v>
      </c>
      <c r="F316" s="119">
        <v>1135926.8599999999</v>
      </c>
      <c r="G316" s="119">
        <v>1144221.28</v>
      </c>
      <c r="H316" s="119">
        <v>1146736.99</v>
      </c>
      <c r="I316" s="119">
        <v>1149361.9500000004</v>
      </c>
      <c r="J316" s="119">
        <v>1148371.9500000004</v>
      </c>
      <c r="K316" s="119">
        <v>1148422.1100000001</v>
      </c>
      <c r="L316" s="119">
        <v>1149412.1100000001</v>
      </c>
      <c r="M316" s="119">
        <v>1148422.1100000001</v>
      </c>
      <c r="N316" s="119">
        <v>1148422.1100000001</v>
      </c>
      <c r="O316" s="119">
        <v>1148422.1100000001</v>
      </c>
      <c r="P316" s="119">
        <v>1149611.74</v>
      </c>
      <c r="Q316" s="119">
        <f t="shared" si="8"/>
        <v>13829098.609999999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3491915.4299999997</v>
      </c>
      <c r="V316" s="115"/>
    </row>
    <row r="317" spans="2:22" x14ac:dyDescent="0.2">
      <c r="B317" s="113"/>
      <c r="C317" s="117" t="s">
        <v>69</v>
      </c>
      <c r="D317" s="118" t="s">
        <v>347</v>
      </c>
      <c r="E317" s="119">
        <v>401158.32999999996</v>
      </c>
      <c r="F317" s="119">
        <v>233474.03000000006</v>
      </c>
      <c r="G317" s="119">
        <v>633476.03000000014</v>
      </c>
      <c r="H317" s="119">
        <v>365552.77999999997</v>
      </c>
      <c r="I317" s="119">
        <v>173051.72000000003</v>
      </c>
      <c r="J317" s="119">
        <v>411551.68999999989</v>
      </c>
      <c r="K317" s="119">
        <v>181333.44</v>
      </c>
      <c r="L317" s="119">
        <v>173114.69</v>
      </c>
      <c r="M317" s="119">
        <v>205114.69</v>
      </c>
      <c r="N317" s="119">
        <v>200114.69</v>
      </c>
      <c r="O317" s="119">
        <v>270114.69</v>
      </c>
      <c r="P317" s="119">
        <v>268722.20999999996</v>
      </c>
      <c r="Q317" s="119">
        <f t="shared" si="8"/>
        <v>3516778.9899999998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1268108.3900000001</v>
      </c>
      <c r="V317" s="115"/>
    </row>
    <row r="318" spans="2:22" x14ac:dyDescent="0.2">
      <c r="B318" s="113"/>
      <c r="C318" s="117" t="s">
        <v>70</v>
      </c>
      <c r="D318" s="118" t="s">
        <v>348</v>
      </c>
      <c r="E318" s="119">
        <v>0</v>
      </c>
      <c r="F318" s="119">
        <v>0</v>
      </c>
      <c r="G318" s="119">
        <v>0</v>
      </c>
      <c r="H318" s="119">
        <v>0</v>
      </c>
      <c r="I318" s="119">
        <v>0</v>
      </c>
      <c r="J318" s="119">
        <v>0</v>
      </c>
      <c r="K318" s="119">
        <v>0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f t="shared" si="8"/>
        <v>0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5"/>
    </row>
    <row r="319" spans="2:22" x14ac:dyDescent="0.2">
      <c r="B319" s="113"/>
      <c r="C319" s="117" t="s">
        <v>71</v>
      </c>
      <c r="D319" s="118" t="s">
        <v>349</v>
      </c>
      <c r="E319" s="119">
        <v>27043.649999999994</v>
      </c>
      <c r="F319" s="119">
        <v>54978.65</v>
      </c>
      <c r="G319" s="119">
        <v>54003.65</v>
      </c>
      <c r="H319" s="119">
        <v>53663.65</v>
      </c>
      <c r="I319" s="119">
        <v>231772.68999999997</v>
      </c>
      <c r="J319" s="119">
        <v>72773.59</v>
      </c>
      <c r="K319" s="119">
        <v>114708.83000000002</v>
      </c>
      <c r="L319" s="119">
        <v>51748.829999999994</v>
      </c>
      <c r="M319" s="119">
        <v>47611.369999999988</v>
      </c>
      <c r="N319" s="119">
        <v>48306.989999999991</v>
      </c>
      <c r="O319" s="119">
        <v>47456.989999999991</v>
      </c>
      <c r="P319" s="119">
        <v>88431.11</v>
      </c>
      <c r="Q319" s="119">
        <f t="shared" si="8"/>
        <v>892499.99999999988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136025.94999999998</v>
      </c>
      <c r="V319" s="115"/>
    </row>
    <row r="320" spans="2:22" ht="25.5" x14ac:dyDescent="0.2">
      <c r="B320" s="113"/>
      <c r="C320" s="117" t="s">
        <v>72</v>
      </c>
      <c r="D320" s="118" t="s">
        <v>350</v>
      </c>
      <c r="E320" s="119">
        <v>12779.16</v>
      </c>
      <c r="F320" s="119">
        <v>6279.16</v>
      </c>
      <c r="G320" s="119">
        <v>6279.16</v>
      </c>
      <c r="H320" s="119">
        <v>6279.16</v>
      </c>
      <c r="I320" s="119">
        <v>6279.16</v>
      </c>
      <c r="J320" s="119">
        <v>6279.16</v>
      </c>
      <c r="K320" s="119">
        <v>10117.83</v>
      </c>
      <c r="L320" s="119">
        <v>10117.83</v>
      </c>
      <c r="M320" s="119">
        <v>10117.83</v>
      </c>
      <c r="N320" s="119">
        <v>10117.83</v>
      </c>
      <c r="O320" s="119">
        <v>10117.83</v>
      </c>
      <c r="P320" s="119">
        <v>10117.890000000001</v>
      </c>
      <c r="Q320" s="119">
        <f t="shared" si="8"/>
        <v>104882.00000000001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25337.48</v>
      </c>
      <c r="V320" s="115"/>
    </row>
    <row r="321" spans="2:22" x14ac:dyDescent="0.2">
      <c r="B321" s="113"/>
      <c r="C321" s="117" t="s">
        <v>73</v>
      </c>
      <c r="D321" s="118" t="s">
        <v>351</v>
      </c>
      <c r="E321" s="119">
        <v>142371.30000000002</v>
      </c>
      <c r="F321" s="119">
        <v>161825.85</v>
      </c>
      <c r="G321" s="119">
        <v>1506975.86</v>
      </c>
      <c r="H321" s="119">
        <v>1207975.7600000002</v>
      </c>
      <c r="I321" s="119">
        <v>162975.80000000002</v>
      </c>
      <c r="J321" s="119">
        <v>212975.90000000005</v>
      </c>
      <c r="K321" s="119">
        <v>1058675.8500000001</v>
      </c>
      <c r="L321" s="119">
        <v>162775.85</v>
      </c>
      <c r="M321" s="119">
        <v>162775.85</v>
      </c>
      <c r="N321" s="119">
        <v>598275.85</v>
      </c>
      <c r="O321" s="119">
        <v>721648.85</v>
      </c>
      <c r="P321" s="119">
        <v>163225.49000000002</v>
      </c>
      <c r="Q321" s="119">
        <f t="shared" si="8"/>
        <v>6262478.209999999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1811173.0100000002</v>
      </c>
      <c r="V321" s="115"/>
    </row>
    <row r="322" spans="2:22" x14ac:dyDescent="0.2">
      <c r="B322" s="113"/>
      <c r="C322" s="117" t="s">
        <v>74</v>
      </c>
      <c r="D322" s="118" t="s">
        <v>352</v>
      </c>
      <c r="E322" s="119">
        <v>19791.739999999998</v>
      </c>
      <c r="F322" s="119">
        <v>62609.920000000006</v>
      </c>
      <c r="G322" s="119">
        <v>66864.47</v>
      </c>
      <c r="H322" s="119">
        <v>67887.19</v>
      </c>
      <c r="I322" s="119">
        <v>71637.19</v>
      </c>
      <c r="J322" s="119">
        <v>73637.19</v>
      </c>
      <c r="K322" s="119">
        <v>375887.19</v>
      </c>
      <c r="L322" s="119">
        <v>97637.19</v>
      </c>
      <c r="M322" s="119">
        <v>85637.19</v>
      </c>
      <c r="N322" s="119">
        <v>85637.19</v>
      </c>
      <c r="O322" s="119">
        <v>90137.23000000001</v>
      </c>
      <c r="P322" s="119">
        <v>115001.31</v>
      </c>
      <c r="Q322" s="119">
        <f t="shared" si="8"/>
        <v>1212365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149266.13</v>
      </c>
      <c r="V322" s="115"/>
    </row>
    <row r="323" spans="2:22" x14ac:dyDescent="0.2">
      <c r="B323" s="113"/>
      <c r="C323" s="117" t="s">
        <v>75</v>
      </c>
      <c r="D323" s="118" t="s">
        <v>353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f t="shared" si="8"/>
        <v>0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5"/>
    </row>
    <row r="324" spans="2:22" x14ac:dyDescent="0.2">
      <c r="B324" s="113"/>
      <c r="C324" s="117" t="s">
        <v>76</v>
      </c>
      <c r="D324" s="118" t="s">
        <v>354</v>
      </c>
      <c r="E324" s="119">
        <v>0</v>
      </c>
      <c r="F324" s="119">
        <v>0</v>
      </c>
      <c r="G324" s="119">
        <v>0</v>
      </c>
      <c r="H324" s="119">
        <v>0</v>
      </c>
      <c r="I324" s="119">
        <v>0</v>
      </c>
      <c r="J324" s="119">
        <v>0</v>
      </c>
      <c r="K324" s="119">
        <v>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f t="shared" si="8"/>
        <v>0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5"/>
    </row>
    <row r="325" spans="2:22" x14ac:dyDescent="0.2">
      <c r="B325" s="113"/>
      <c r="C325" s="117" t="s">
        <v>77</v>
      </c>
      <c r="D325" s="118" t="s">
        <v>355</v>
      </c>
      <c r="E325" s="119">
        <v>1433625</v>
      </c>
      <c r="F325" s="119">
        <v>1433625</v>
      </c>
      <c r="G325" s="119">
        <v>1433625</v>
      </c>
      <c r="H325" s="119">
        <v>1433625</v>
      </c>
      <c r="I325" s="119">
        <v>1433625</v>
      </c>
      <c r="J325" s="119">
        <v>1433625</v>
      </c>
      <c r="K325" s="119">
        <v>1433625</v>
      </c>
      <c r="L325" s="119">
        <v>1433625</v>
      </c>
      <c r="M325" s="119">
        <v>1433625</v>
      </c>
      <c r="N325" s="119">
        <v>1433625</v>
      </c>
      <c r="O325" s="119">
        <v>1433625</v>
      </c>
      <c r="P325" s="119">
        <v>1433625</v>
      </c>
      <c r="Q325" s="119">
        <f t="shared" si="8"/>
        <v>17203500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4300875</v>
      </c>
      <c r="V325" s="115"/>
    </row>
    <row r="326" spans="2:22" x14ac:dyDescent="0.2">
      <c r="B326" s="113"/>
      <c r="C326" s="117" t="s">
        <v>78</v>
      </c>
      <c r="D326" s="118" t="s">
        <v>353</v>
      </c>
      <c r="E326" s="119">
        <v>70832.28</v>
      </c>
      <c r="F326" s="119">
        <v>70832.28</v>
      </c>
      <c r="G326" s="119">
        <v>70832.28</v>
      </c>
      <c r="H326" s="119">
        <v>70832.28</v>
      </c>
      <c r="I326" s="119">
        <v>70832.320000000007</v>
      </c>
      <c r="J326" s="119">
        <v>70832.47</v>
      </c>
      <c r="K326" s="119">
        <v>211652.91</v>
      </c>
      <c r="L326" s="119">
        <v>211152.91</v>
      </c>
      <c r="M326" s="119">
        <v>211152.91</v>
      </c>
      <c r="N326" s="119">
        <v>211152.91</v>
      </c>
      <c r="O326" s="119">
        <v>211152.91</v>
      </c>
      <c r="P326" s="119">
        <v>211153.03</v>
      </c>
      <c r="Q326" s="119">
        <f t="shared" si="8"/>
        <v>1692411.49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212496.84</v>
      </c>
      <c r="V326" s="115"/>
    </row>
    <row r="327" spans="2:22" x14ac:dyDescent="0.2">
      <c r="B327" s="113"/>
      <c r="C327" s="117" t="s">
        <v>79</v>
      </c>
      <c r="D327" s="118" t="s">
        <v>356</v>
      </c>
      <c r="E327" s="119">
        <v>103861.37000000004</v>
      </c>
      <c r="F327" s="119">
        <v>104201.37000000004</v>
      </c>
      <c r="G327" s="119">
        <v>104931.37000000004</v>
      </c>
      <c r="H327" s="119">
        <v>105191.37000000004</v>
      </c>
      <c r="I327" s="119">
        <v>103751.34000000004</v>
      </c>
      <c r="J327" s="119">
        <v>102940.33000000005</v>
      </c>
      <c r="K327" s="119">
        <v>115908.86000000004</v>
      </c>
      <c r="L327" s="119">
        <v>114648.86000000004</v>
      </c>
      <c r="M327" s="119">
        <v>114468.87000000004</v>
      </c>
      <c r="N327" s="119">
        <v>114468.87000000004</v>
      </c>
      <c r="O327" s="119">
        <v>113658.87000000004</v>
      </c>
      <c r="P327" s="119">
        <v>144277.65999999992</v>
      </c>
      <c r="Q327" s="119">
        <f t="shared" si="8"/>
        <v>1342309.1400000004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312994.1100000001</v>
      </c>
      <c r="V327" s="115"/>
    </row>
    <row r="328" spans="2:22" x14ac:dyDescent="0.2">
      <c r="B328" s="113"/>
      <c r="C328" s="117" t="s">
        <v>80</v>
      </c>
      <c r="D328" s="118" t="s">
        <v>354</v>
      </c>
      <c r="E328" s="119">
        <v>115199.00000000001</v>
      </c>
      <c r="F328" s="119">
        <v>134799.05000000002</v>
      </c>
      <c r="G328" s="119">
        <v>312779.00000000006</v>
      </c>
      <c r="H328" s="119">
        <v>263779.02999999997</v>
      </c>
      <c r="I328" s="119">
        <v>313779.00000000006</v>
      </c>
      <c r="J328" s="119">
        <v>263778.99999999994</v>
      </c>
      <c r="K328" s="119">
        <v>265778.99999999994</v>
      </c>
      <c r="L328" s="119">
        <v>314778.95</v>
      </c>
      <c r="M328" s="119">
        <v>266778.94999999995</v>
      </c>
      <c r="N328" s="119">
        <v>266778.99999999994</v>
      </c>
      <c r="O328" s="119">
        <v>266728.99999999994</v>
      </c>
      <c r="P328" s="119">
        <v>266829.21000000002</v>
      </c>
      <c r="Q328" s="119">
        <f t="shared" si="8"/>
        <v>3051788.19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562777.05000000005</v>
      </c>
      <c r="V328" s="115"/>
    </row>
    <row r="329" spans="2:22" x14ac:dyDescent="0.2">
      <c r="B329" s="113"/>
      <c r="C329" s="117" t="s">
        <v>81</v>
      </c>
      <c r="D329" s="118" t="s">
        <v>357</v>
      </c>
      <c r="E329" s="119">
        <v>112273.01</v>
      </c>
      <c r="F329" s="119">
        <v>106832.01000000001</v>
      </c>
      <c r="G329" s="119">
        <v>104891.01000000001</v>
      </c>
      <c r="H329" s="119">
        <v>101711.01000000001</v>
      </c>
      <c r="I329" s="119">
        <v>102771.01000000001</v>
      </c>
      <c r="J329" s="119">
        <v>102770.97</v>
      </c>
      <c r="K329" s="119">
        <v>111312.01000000002</v>
      </c>
      <c r="L329" s="119">
        <v>110512.01000000002</v>
      </c>
      <c r="M329" s="119">
        <v>112616.86000000003</v>
      </c>
      <c r="N329" s="119">
        <v>111412.01000000002</v>
      </c>
      <c r="O329" s="119">
        <v>111630.77000000002</v>
      </c>
      <c r="P329" s="119">
        <v>111958.16</v>
      </c>
      <c r="Q329" s="119">
        <f t="shared" si="8"/>
        <v>1300690.8400000001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323996.03000000003</v>
      </c>
      <c r="V329" s="115"/>
    </row>
    <row r="330" spans="2:22" x14ac:dyDescent="0.2">
      <c r="B330" s="113"/>
      <c r="C330" s="117" t="s">
        <v>82</v>
      </c>
      <c r="D330" s="118" t="s">
        <v>358</v>
      </c>
      <c r="E330" s="119">
        <v>217043.55000000002</v>
      </c>
      <c r="F330" s="119">
        <v>230556.1</v>
      </c>
      <c r="G330" s="119">
        <v>218815.21000000008</v>
      </c>
      <c r="H330" s="119">
        <v>207017.21000000008</v>
      </c>
      <c r="I330" s="119">
        <v>203574.21000000008</v>
      </c>
      <c r="J330" s="119">
        <v>203579.77000000008</v>
      </c>
      <c r="K330" s="119">
        <v>270311.30000000016</v>
      </c>
      <c r="L330" s="119">
        <v>251495.88000000009</v>
      </c>
      <c r="M330" s="119">
        <v>233449.56000000008</v>
      </c>
      <c r="N330" s="119">
        <v>248242.63000000009</v>
      </c>
      <c r="O330" s="119">
        <v>229187.33000000007</v>
      </c>
      <c r="P330" s="119">
        <v>230265.08999999991</v>
      </c>
      <c r="Q330" s="119">
        <f t="shared" si="8"/>
        <v>2743537.8400000008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666414.8600000001</v>
      </c>
      <c r="V330" s="115"/>
    </row>
    <row r="331" spans="2:22" x14ac:dyDescent="0.2">
      <c r="B331" s="113"/>
      <c r="C331" s="117" t="s">
        <v>83</v>
      </c>
      <c r="D331" s="118" t="s">
        <v>359</v>
      </c>
      <c r="E331" s="119">
        <v>223676.83</v>
      </c>
      <c r="F331" s="119">
        <v>224255.38999999998</v>
      </c>
      <c r="G331" s="119">
        <v>224422.26999999996</v>
      </c>
      <c r="H331" s="119">
        <v>223586.26999999996</v>
      </c>
      <c r="I331" s="119">
        <v>224171.97999999995</v>
      </c>
      <c r="J331" s="119">
        <v>224682.64999999997</v>
      </c>
      <c r="K331" s="119">
        <v>256538.21000000002</v>
      </c>
      <c r="L331" s="119">
        <v>247391.54</v>
      </c>
      <c r="M331" s="119">
        <v>252120.57000000004</v>
      </c>
      <c r="N331" s="119">
        <v>251755.16000000003</v>
      </c>
      <c r="O331" s="119">
        <v>253013.66000000006</v>
      </c>
      <c r="P331" s="119">
        <v>249061.42000000004</v>
      </c>
      <c r="Q331" s="119">
        <f t="shared" si="8"/>
        <v>2854675.95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672354.49</v>
      </c>
      <c r="V331" s="115"/>
    </row>
    <row r="332" spans="2:22" x14ac:dyDescent="0.2">
      <c r="B332" s="113"/>
      <c r="C332" s="117" t="s">
        <v>84</v>
      </c>
      <c r="D332" s="118" t="s">
        <v>360</v>
      </c>
      <c r="E332" s="119">
        <v>368072.49</v>
      </c>
      <c r="F332" s="119">
        <v>378976.02000000008</v>
      </c>
      <c r="G332" s="119">
        <v>380409.23</v>
      </c>
      <c r="H332" s="119">
        <v>378701.37</v>
      </c>
      <c r="I332" s="119">
        <v>380587.57999999996</v>
      </c>
      <c r="J332" s="119">
        <v>394304.54</v>
      </c>
      <c r="K332" s="119">
        <v>423964.84</v>
      </c>
      <c r="L332" s="119">
        <v>406615.27</v>
      </c>
      <c r="M332" s="119">
        <v>406747.94</v>
      </c>
      <c r="N332" s="119">
        <v>403565.58</v>
      </c>
      <c r="O332" s="119">
        <v>403356.53</v>
      </c>
      <c r="P332" s="119">
        <v>395897.47000000003</v>
      </c>
      <c r="Q332" s="119">
        <f t="shared" si="8"/>
        <v>4721198.8599999994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1127457.74</v>
      </c>
      <c r="V332" s="115"/>
    </row>
    <row r="333" spans="2:22" x14ac:dyDescent="0.2">
      <c r="B333" s="113"/>
      <c r="C333" s="117" t="s">
        <v>85</v>
      </c>
      <c r="D333" s="118" t="s">
        <v>361</v>
      </c>
      <c r="E333" s="119">
        <v>1036031.4199999986</v>
      </c>
      <c r="F333" s="119">
        <v>1013420.2099999984</v>
      </c>
      <c r="G333" s="119">
        <v>998336.34999999858</v>
      </c>
      <c r="H333" s="119">
        <v>995425.92999999877</v>
      </c>
      <c r="I333" s="119">
        <v>983257.03999999852</v>
      </c>
      <c r="J333" s="119">
        <v>971950.15999999887</v>
      </c>
      <c r="K333" s="119">
        <v>1086873.6999999995</v>
      </c>
      <c r="L333" s="119">
        <v>1063432.8299999996</v>
      </c>
      <c r="M333" s="119">
        <v>1099302.2399999991</v>
      </c>
      <c r="N333" s="119">
        <v>1092610.6399999992</v>
      </c>
      <c r="O333" s="119">
        <v>1096175.7199999995</v>
      </c>
      <c r="P333" s="119">
        <v>1080536.1600000001</v>
      </c>
      <c r="Q333" s="119">
        <f t="shared" si="8"/>
        <v>12517352.399999987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3047787.9799999958</v>
      </c>
      <c r="V333" s="115"/>
    </row>
    <row r="334" spans="2:22" x14ac:dyDescent="0.2">
      <c r="B334" s="113"/>
      <c r="C334" s="117" t="s">
        <v>86</v>
      </c>
      <c r="D334" s="118" t="s">
        <v>362</v>
      </c>
      <c r="E334" s="119">
        <v>412421.91000000003</v>
      </c>
      <c r="F334" s="119">
        <v>411123.65000000008</v>
      </c>
      <c r="G334" s="119">
        <v>409992.62999999995</v>
      </c>
      <c r="H334" s="119">
        <v>408921.87999999995</v>
      </c>
      <c r="I334" s="119">
        <v>405106.87999999995</v>
      </c>
      <c r="J334" s="119">
        <v>408534.70999999996</v>
      </c>
      <c r="K334" s="119">
        <v>445770.51000000007</v>
      </c>
      <c r="L334" s="119">
        <v>440863.21</v>
      </c>
      <c r="M334" s="119">
        <v>446370.55</v>
      </c>
      <c r="N334" s="119">
        <v>440698.10000000003</v>
      </c>
      <c r="O334" s="119">
        <v>446602.42000000004</v>
      </c>
      <c r="P334" s="119">
        <v>472357.24000000011</v>
      </c>
      <c r="Q334" s="119">
        <f t="shared" si="8"/>
        <v>5148763.6899999995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1233538.19</v>
      </c>
      <c r="V334" s="115"/>
    </row>
    <row r="335" spans="2:22" x14ac:dyDescent="0.2">
      <c r="B335" s="113"/>
      <c r="C335" s="117" t="s">
        <v>87</v>
      </c>
      <c r="D335" s="118" t="s">
        <v>363</v>
      </c>
      <c r="E335" s="119">
        <v>446426.86000000022</v>
      </c>
      <c r="F335" s="119">
        <v>445505.27000000031</v>
      </c>
      <c r="G335" s="119">
        <v>437278.42000000057</v>
      </c>
      <c r="H335" s="119">
        <v>436998.39000000036</v>
      </c>
      <c r="I335" s="119">
        <v>436345.2800000002</v>
      </c>
      <c r="J335" s="119">
        <v>436345.22000000009</v>
      </c>
      <c r="K335" s="119">
        <v>478908.50000000017</v>
      </c>
      <c r="L335" s="119">
        <v>475338.61000000016</v>
      </c>
      <c r="M335" s="119">
        <v>475248.58000000013</v>
      </c>
      <c r="N335" s="119">
        <v>474880.10000000015</v>
      </c>
      <c r="O335" s="119">
        <v>474870.10000000015</v>
      </c>
      <c r="P335" s="119">
        <v>470268.27999999985</v>
      </c>
      <c r="Q335" s="119">
        <f t="shared" si="8"/>
        <v>5488413.6100000031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1329210.5500000012</v>
      </c>
      <c r="V335" s="115"/>
    </row>
    <row r="336" spans="2:22" x14ac:dyDescent="0.2">
      <c r="B336" s="113"/>
      <c r="C336" s="117" t="s">
        <v>88</v>
      </c>
      <c r="D336" s="118" t="s">
        <v>364</v>
      </c>
      <c r="E336" s="119">
        <v>130384.90000000001</v>
      </c>
      <c r="F336" s="119">
        <v>135001.63999999996</v>
      </c>
      <c r="G336" s="119">
        <v>130384.95000000003</v>
      </c>
      <c r="H336" s="119">
        <v>130384.84000000003</v>
      </c>
      <c r="I336" s="119">
        <v>133404.9</v>
      </c>
      <c r="J336" s="119">
        <v>130384.84999999999</v>
      </c>
      <c r="K336" s="119">
        <v>145813.76999999999</v>
      </c>
      <c r="L336" s="119">
        <v>142003.53999999995</v>
      </c>
      <c r="M336" s="119">
        <v>142714.32999999999</v>
      </c>
      <c r="N336" s="119">
        <v>142003.51999999996</v>
      </c>
      <c r="O336" s="119">
        <v>142003.55999999994</v>
      </c>
      <c r="P336" s="119">
        <v>142003.46999999994</v>
      </c>
      <c r="Q336" s="119">
        <f t="shared" si="8"/>
        <v>1646488.2700000003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395771.49</v>
      </c>
      <c r="V336" s="115"/>
    </row>
    <row r="337" spans="2:22" x14ac:dyDescent="0.2">
      <c r="B337" s="113"/>
      <c r="C337" s="117" t="s">
        <v>89</v>
      </c>
      <c r="D337" s="118" t="s">
        <v>365</v>
      </c>
      <c r="E337" s="119">
        <v>172163.88999999996</v>
      </c>
      <c r="F337" s="119">
        <v>174471.69999999995</v>
      </c>
      <c r="G337" s="119">
        <v>175075.73999999993</v>
      </c>
      <c r="H337" s="119">
        <v>173765.77999999997</v>
      </c>
      <c r="I337" s="119">
        <v>174575.71999999997</v>
      </c>
      <c r="J337" s="119">
        <v>173765.71999999991</v>
      </c>
      <c r="K337" s="119">
        <v>184475.19</v>
      </c>
      <c r="L337" s="119">
        <v>184185.19</v>
      </c>
      <c r="M337" s="119">
        <v>182271.15</v>
      </c>
      <c r="N337" s="119">
        <v>182181.11</v>
      </c>
      <c r="O337" s="119">
        <v>181371.13</v>
      </c>
      <c r="P337" s="119">
        <v>181368.83000000002</v>
      </c>
      <c r="Q337" s="119">
        <f t="shared" si="8"/>
        <v>2139671.1499999994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521711.32999999984</v>
      </c>
      <c r="V337" s="115"/>
    </row>
    <row r="338" spans="2:22" x14ac:dyDescent="0.2">
      <c r="B338" s="113"/>
      <c r="C338" s="117" t="s">
        <v>90</v>
      </c>
      <c r="D338" s="118" t="s">
        <v>366</v>
      </c>
      <c r="E338" s="119">
        <v>93301.82</v>
      </c>
      <c r="F338" s="119">
        <v>93289.87000000001</v>
      </c>
      <c r="G338" s="119">
        <v>93169.87000000001</v>
      </c>
      <c r="H338" s="119">
        <v>92689.87000000001</v>
      </c>
      <c r="I338" s="119">
        <v>92359.88</v>
      </c>
      <c r="J338" s="119">
        <v>92359.910000000018</v>
      </c>
      <c r="K338" s="119">
        <v>97801.24000000002</v>
      </c>
      <c r="L338" s="119">
        <v>97701.970000000016</v>
      </c>
      <c r="M338" s="119">
        <v>96991.210000000021</v>
      </c>
      <c r="N338" s="119">
        <v>96991.24000000002</v>
      </c>
      <c r="O338" s="119">
        <v>96991.24000000002</v>
      </c>
      <c r="P338" s="119">
        <v>96049.320000000022</v>
      </c>
      <c r="Q338" s="119">
        <f t="shared" si="8"/>
        <v>1139697.44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279761.56</v>
      </c>
      <c r="V338" s="115"/>
    </row>
    <row r="339" spans="2:22" x14ac:dyDescent="0.2">
      <c r="B339" s="113"/>
      <c r="C339" s="117" t="s">
        <v>91</v>
      </c>
      <c r="D339" s="118" t="s">
        <v>367</v>
      </c>
      <c r="E339" s="119">
        <v>1032367.9200000003</v>
      </c>
      <c r="F339" s="119">
        <v>1032367.9200000003</v>
      </c>
      <c r="G339" s="119">
        <v>1032367.9200000003</v>
      </c>
      <c r="H339" s="119">
        <v>1032367.9200000003</v>
      </c>
      <c r="I339" s="119">
        <v>1032367.9500000003</v>
      </c>
      <c r="J339" s="119">
        <v>1032367.64</v>
      </c>
      <c r="K339" s="119">
        <v>1063316.5299999998</v>
      </c>
      <c r="L339" s="119">
        <v>1063296.5299999998</v>
      </c>
      <c r="M339" s="119">
        <v>1063296.5299999998</v>
      </c>
      <c r="N339" s="119">
        <v>1063296.5299999998</v>
      </c>
      <c r="O339" s="119">
        <v>1063296.5299999998</v>
      </c>
      <c r="P339" s="119">
        <v>1063296.6000000001</v>
      </c>
      <c r="Q339" s="119">
        <f t="shared" si="8"/>
        <v>12574006.519999998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3097103.7600000007</v>
      </c>
      <c r="V339" s="115"/>
    </row>
    <row r="340" spans="2:22" ht="25.5" x14ac:dyDescent="0.2">
      <c r="B340" s="113"/>
      <c r="C340" s="117" t="s">
        <v>92</v>
      </c>
      <c r="D340" s="118" t="s">
        <v>368</v>
      </c>
      <c r="E340" s="119">
        <v>49742.570000000022</v>
      </c>
      <c r="F340" s="119">
        <v>41895.080000000016</v>
      </c>
      <c r="G340" s="119">
        <v>36895.090000000011</v>
      </c>
      <c r="H340" s="119">
        <v>36515.090000000011</v>
      </c>
      <c r="I340" s="119">
        <v>35845.090000000011</v>
      </c>
      <c r="J340" s="119">
        <v>34525.090000000011</v>
      </c>
      <c r="K340" s="119">
        <v>38401.420000000013</v>
      </c>
      <c r="L340" s="119">
        <v>37681.280000000013</v>
      </c>
      <c r="M340" s="119">
        <v>38211.420000000013</v>
      </c>
      <c r="N340" s="119">
        <v>38011.420000000013</v>
      </c>
      <c r="O340" s="119">
        <v>37761.420000000013</v>
      </c>
      <c r="P340" s="119">
        <v>36854.19000000001</v>
      </c>
      <c r="Q340" s="119">
        <f t="shared" si="8"/>
        <v>462339.16000000032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128532.74000000005</v>
      </c>
      <c r="V340" s="115"/>
    </row>
    <row r="341" spans="2:22" x14ac:dyDescent="0.2">
      <c r="B341" s="113"/>
      <c r="C341" s="117" t="s">
        <v>93</v>
      </c>
      <c r="D341" s="118" t="s">
        <v>369</v>
      </c>
      <c r="E341" s="119">
        <v>68593.750000000015</v>
      </c>
      <c r="F341" s="119">
        <v>68593.530000000028</v>
      </c>
      <c r="G341" s="119">
        <v>68593.370000000024</v>
      </c>
      <c r="H341" s="119">
        <v>68593.330000000031</v>
      </c>
      <c r="I341" s="119">
        <v>68592.360000000015</v>
      </c>
      <c r="J341" s="119">
        <v>68592.360000000015</v>
      </c>
      <c r="K341" s="119">
        <v>74989.050000000017</v>
      </c>
      <c r="L341" s="119">
        <v>74988.970000000016</v>
      </c>
      <c r="M341" s="119">
        <v>74988.970000000016</v>
      </c>
      <c r="N341" s="119">
        <v>74988.970000000016</v>
      </c>
      <c r="O341" s="119">
        <v>74988.970000000016</v>
      </c>
      <c r="P341" s="119">
        <v>74989.289999999994</v>
      </c>
      <c r="Q341" s="119">
        <f t="shared" si="8"/>
        <v>861492.92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205780.65000000005</v>
      </c>
      <c r="V341" s="115"/>
    </row>
    <row r="342" spans="2:22" ht="25.5" x14ac:dyDescent="0.2">
      <c r="B342" s="113"/>
      <c r="C342" s="117" t="s">
        <v>94</v>
      </c>
      <c r="D342" s="118" t="s">
        <v>370</v>
      </c>
      <c r="E342" s="119">
        <v>65974.829999999987</v>
      </c>
      <c r="F342" s="119">
        <v>65974.829999999987</v>
      </c>
      <c r="G342" s="119">
        <v>65974.829999999987</v>
      </c>
      <c r="H342" s="119">
        <v>65974.849999999991</v>
      </c>
      <c r="I342" s="119">
        <v>65974.800000000017</v>
      </c>
      <c r="J342" s="119">
        <v>65974.81</v>
      </c>
      <c r="K342" s="119">
        <v>70851.570000000007</v>
      </c>
      <c r="L342" s="119">
        <v>70851.570000000007</v>
      </c>
      <c r="M342" s="119">
        <v>70851.570000000007</v>
      </c>
      <c r="N342" s="119">
        <v>70851.570000000007</v>
      </c>
      <c r="O342" s="119">
        <v>70851.570000000007</v>
      </c>
      <c r="P342" s="119">
        <v>70851.739999999991</v>
      </c>
      <c r="Q342" s="119">
        <f t="shared" si="8"/>
        <v>820958.54000000027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197924.48999999996</v>
      </c>
      <c r="V342" s="115"/>
    </row>
    <row r="343" spans="2:22" x14ac:dyDescent="0.2">
      <c r="B343" s="113"/>
      <c r="C343" s="117" t="s">
        <v>95</v>
      </c>
      <c r="D343" s="118" t="s">
        <v>371</v>
      </c>
      <c r="E343" s="119">
        <v>76116.84</v>
      </c>
      <c r="F343" s="119">
        <v>135889</v>
      </c>
      <c r="G343" s="119">
        <v>176211.96000000002</v>
      </c>
      <c r="H343" s="119">
        <v>180882.64</v>
      </c>
      <c r="I343" s="119">
        <v>211102.66</v>
      </c>
      <c r="J343" s="119">
        <v>220882.63</v>
      </c>
      <c r="K343" s="119">
        <v>551538.97</v>
      </c>
      <c r="L343" s="119">
        <v>297245.01</v>
      </c>
      <c r="M343" s="119">
        <v>401239.04000000004</v>
      </c>
      <c r="N343" s="119">
        <v>187239.05</v>
      </c>
      <c r="O343" s="119">
        <v>370184.15</v>
      </c>
      <c r="P343" s="119">
        <v>179151.24</v>
      </c>
      <c r="Q343" s="119">
        <f t="shared" si="8"/>
        <v>2987683.1899999995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388217.80000000005</v>
      </c>
      <c r="V343" s="115"/>
    </row>
    <row r="344" spans="2:22" x14ac:dyDescent="0.2">
      <c r="B344" s="113"/>
      <c r="C344" s="117" t="s">
        <v>96</v>
      </c>
      <c r="D344" s="118" t="s">
        <v>372</v>
      </c>
      <c r="E344" s="119">
        <v>136854.73000000001</v>
      </c>
      <c r="F344" s="119">
        <v>156854.73000000001</v>
      </c>
      <c r="G344" s="119">
        <v>136844.73000000001</v>
      </c>
      <c r="H344" s="119">
        <v>135724.01</v>
      </c>
      <c r="I344" s="119">
        <v>135724.01</v>
      </c>
      <c r="J344" s="119">
        <v>135724.01</v>
      </c>
      <c r="K344" s="119">
        <v>300221.84999999998</v>
      </c>
      <c r="L344" s="119">
        <v>300221.84999999998</v>
      </c>
      <c r="M344" s="119">
        <v>303221.84999999998</v>
      </c>
      <c r="N344" s="119">
        <v>300221.84999999998</v>
      </c>
      <c r="O344" s="119">
        <v>300221.84999999998</v>
      </c>
      <c r="P344" s="119">
        <v>306773.52999999997</v>
      </c>
      <c r="Q344" s="119">
        <f t="shared" si="8"/>
        <v>2648609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430554.19000000006</v>
      </c>
      <c r="V344" s="115"/>
    </row>
    <row r="345" spans="2:22" x14ac:dyDescent="0.2">
      <c r="B345" s="113"/>
      <c r="C345" s="117" t="s">
        <v>97</v>
      </c>
      <c r="D345" s="118" t="s">
        <v>373</v>
      </c>
      <c r="E345" s="119">
        <v>51100.380000000005</v>
      </c>
      <c r="F345" s="119">
        <v>51180.380000000012</v>
      </c>
      <c r="G345" s="119">
        <v>51100.380000000005</v>
      </c>
      <c r="H345" s="119">
        <v>51100.380000000005</v>
      </c>
      <c r="I345" s="119">
        <v>51100.420000000006</v>
      </c>
      <c r="J345" s="119">
        <v>51100.220000000016</v>
      </c>
      <c r="K345" s="119">
        <v>61087.150000000009</v>
      </c>
      <c r="L345" s="119">
        <v>61087.210000000014</v>
      </c>
      <c r="M345" s="119">
        <v>61087.150000000016</v>
      </c>
      <c r="N345" s="119">
        <v>61087.210000000014</v>
      </c>
      <c r="O345" s="119">
        <v>61087.210000000014</v>
      </c>
      <c r="P345" s="119">
        <v>61087.51</v>
      </c>
      <c r="Q345" s="119">
        <f t="shared" si="8"/>
        <v>673205.60000000009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153381.14000000001</v>
      </c>
      <c r="V345" s="115"/>
    </row>
    <row r="346" spans="2:22" x14ac:dyDescent="0.2">
      <c r="B346" s="113"/>
      <c r="C346" s="117" t="s">
        <v>98</v>
      </c>
      <c r="D346" s="118" t="s">
        <v>374</v>
      </c>
      <c r="E346" s="119">
        <v>45855.850000000013</v>
      </c>
      <c r="F346" s="119">
        <v>45378.840000000018</v>
      </c>
      <c r="G346" s="119">
        <v>47860.580000000016</v>
      </c>
      <c r="H346" s="119">
        <v>78788.040000000008</v>
      </c>
      <c r="I346" s="119">
        <v>70669.550000000017</v>
      </c>
      <c r="J346" s="119">
        <v>70876.680000000022</v>
      </c>
      <c r="K346" s="119">
        <v>91156.24000000002</v>
      </c>
      <c r="L346" s="119">
        <v>75076.220000000016</v>
      </c>
      <c r="M346" s="119">
        <v>86557.830000000016</v>
      </c>
      <c r="N346" s="119">
        <v>86575.440000000017</v>
      </c>
      <c r="O346" s="119">
        <v>86641.200000000012</v>
      </c>
      <c r="P346" s="119">
        <v>84382.739999999962</v>
      </c>
      <c r="Q346" s="119">
        <f t="shared" si="8"/>
        <v>869819.2100000002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139095.27000000005</v>
      </c>
      <c r="V346" s="115"/>
    </row>
    <row r="347" spans="2:22" ht="25.5" x14ac:dyDescent="0.2">
      <c r="B347" s="113"/>
      <c r="C347" s="117" t="s">
        <v>99</v>
      </c>
      <c r="D347" s="118" t="s">
        <v>375</v>
      </c>
      <c r="E347" s="119">
        <v>32264.850000000002</v>
      </c>
      <c r="F347" s="119">
        <v>37243.83</v>
      </c>
      <c r="G347" s="119">
        <v>36012.81</v>
      </c>
      <c r="H347" s="119">
        <v>29872.89</v>
      </c>
      <c r="I347" s="119">
        <v>24993.94</v>
      </c>
      <c r="J347" s="119">
        <v>21520.229999999996</v>
      </c>
      <c r="K347" s="119">
        <v>31315.12000000001</v>
      </c>
      <c r="L347" s="119">
        <v>34276.500000000007</v>
      </c>
      <c r="M347" s="119">
        <v>44056.500000000007</v>
      </c>
      <c r="N347" s="119">
        <v>44121.500000000007</v>
      </c>
      <c r="O347" s="119">
        <v>31828.770000000008</v>
      </c>
      <c r="P347" s="119">
        <v>28771.629999999997</v>
      </c>
      <c r="Q347" s="119">
        <f t="shared" si="8"/>
        <v>396278.57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105521.49</v>
      </c>
      <c r="V347" s="115"/>
    </row>
    <row r="348" spans="2:22" x14ac:dyDescent="0.2">
      <c r="B348" s="113"/>
      <c r="C348" s="117" t="s">
        <v>100</v>
      </c>
      <c r="D348" s="118" t="s">
        <v>376</v>
      </c>
      <c r="E348" s="119">
        <v>901.7700000000001</v>
      </c>
      <c r="F348" s="119">
        <v>58520.090000000004</v>
      </c>
      <c r="G348" s="119">
        <v>14665.93</v>
      </c>
      <c r="H348" s="119">
        <v>14665.9</v>
      </c>
      <c r="I348" s="119">
        <v>14665.92</v>
      </c>
      <c r="J348" s="119">
        <v>14665.9</v>
      </c>
      <c r="K348" s="119">
        <v>29508.91</v>
      </c>
      <c r="L348" s="119">
        <v>29508.91</v>
      </c>
      <c r="M348" s="119">
        <v>29508.91</v>
      </c>
      <c r="N348" s="119">
        <v>29508.91</v>
      </c>
      <c r="O348" s="119">
        <v>29508.91</v>
      </c>
      <c r="P348" s="119">
        <v>29459</v>
      </c>
      <c r="Q348" s="119">
        <f t="shared" si="8"/>
        <v>295089.06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74087.790000000008</v>
      </c>
      <c r="V348" s="115"/>
    </row>
    <row r="349" spans="2:22" ht="25.5" x14ac:dyDescent="0.2">
      <c r="B349" s="113"/>
      <c r="C349" s="117" t="s">
        <v>101</v>
      </c>
      <c r="D349" s="118" t="s">
        <v>377</v>
      </c>
      <c r="E349" s="119">
        <v>58573.84</v>
      </c>
      <c r="F349" s="119">
        <v>58573.8</v>
      </c>
      <c r="G349" s="119">
        <v>58573.8</v>
      </c>
      <c r="H349" s="119">
        <v>58573.8</v>
      </c>
      <c r="I349" s="119">
        <v>58573.8</v>
      </c>
      <c r="J349" s="119">
        <v>58573.8</v>
      </c>
      <c r="K349" s="119">
        <v>80887.5</v>
      </c>
      <c r="L349" s="119">
        <v>80887.5</v>
      </c>
      <c r="M349" s="119">
        <v>80887.5</v>
      </c>
      <c r="N349" s="119">
        <v>80887.5</v>
      </c>
      <c r="O349" s="119">
        <v>80887.5</v>
      </c>
      <c r="P349" s="119">
        <v>80887.66</v>
      </c>
      <c r="Q349" s="119">
        <f t="shared" si="8"/>
        <v>836768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175721.44</v>
      </c>
      <c r="V349" s="115"/>
    </row>
    <row r="350" spans="2:22" x14ac:dyDescent="0.2">
      <c r="B350" s="113"/>
      <c r="C350" s="117" t="s">
        <v>102</v>
      </c>
      <c r="D350" s="118" t="s">
        <v>378</v>
      </c>
      <c r="E350" s="119">
        <v>190477</v>
      </c>
      <c r="F350" s="119">
        <v>190477</v>
      </c>
      <c r="G350" s="119">
        <v>190477</v>
      </c>
      <c r="H350" s="119">
        <v>190477</v>
      </c>
      <c r="I350" s="119">
        <v>190477</v>
      </c>
      <c r="J350" s="119">
        <v>190477</v>
      </c>
      <c r="K350" s="119">
        <v>263039.69000000006</v>
      </c>
      <c r="L350" s="119">
        <v>263039.67</v>
      </c>
      <c r="M350" s="119">
        <v>263039.67</v>
      </c>
      <c r="N350" s="119">
        <v>263039.67</v>
      </c>
      <c r="O350" s="119">
        <v>263039.67</v>
      </c>
      <c r="P350" s="119">
        <v>263039.62999999995</v>
      </c>
      <c r="Q350" s="119">
        <f t="shared" si="8"/>
        <v>2721099.9999999995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571431</v>
      </c>
      <c r="V350" s="115"/>
    </row>
    <row r="351" spans="2:22" x14ac:dyDescent="0.2">
      <c r="B351" s="113"/>
      <c r="C351" s="117" t="s">
        <v>103</v>
      </c>
      <c r="D351" s="118" t="s">
        <v>379</v>
      </c>
      <c r="E351" s="119">
        <v>96423.94</v>
      </c>
      <c r="F351" s="119">
        <v>119870.72000000002</v>
      </c>
      <c r="G351" s="119">
        <v>126317.50000000001</v>
      </c>
      <c r="H351" s="119">
        <v>122870.71</v>
      </c>
      <c r="I351" s="119">
        <v>147770.72999999995</v>
      </c>
      <c r="J351" s="119">
        <v>121570.74000000002</v>
      </c>
      <c r="K351" s="119">
        <v>126601.42</v>
      </c>
      <c r="L351" s="119">
        <v>124597.42</v>
      </c>
      <c r="M351" s="119">
        <v>125597.42</v>
      </c>
      <c r="N351" s="119">
        <v>125597.45999999999</v>
      </c>
      <c r="O351" s="119">
        <v>123797.42</v>
      </c>
      <c r="P351" s="119">
        <v>124397.32999999999</v>
      </c>
      <c r="Q351" s="119">
        <f t="shared" si="8"/>
        <v>1485412.81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342612.16000000003</v>
      </c>
      <c r="V351" s="115"/>
    </row>
    <row r="352" spans="2:22" x14ac:dyDescent="0.2">
      <c r="B352" s="113"/>
      <c r="C352" s="117" t="s">
        <v>104</v>
      </c>
      <c r="D352" s="118" t="s">
        <v>380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f t="shared" si="8"/>
        <v>0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5"/>
    </row>
    <row r="353" spans="2:22" x14ac:dyDescent="0.2">
      <c r="B353" s="113"/>
      <c r="C353" s="117" t="s">
        <v>105</v>
      </c>
      <c r="D353" s="118" t="s">
        <v>381</v>
      </c>
      <c r="E353" s="119">
        <v>58268.67</v>
      </c>
      <c r="F353" s="119">
        <v>41867.67</v>
      </c>
      <c r="G353" s="119">
        <v>605767.67000000004</v>
      </c>
      <c r="H353" s="119">
        <v>40956.67</v>
      </c>
      <c r="I353" s="119">
        <v>39212.67</v>
      </c>
      <c r="J353" s="119">
        <v>36392.67</v>
      </c>
      <c r="K353" s="119">
        <v>890852.28</v>
      </c>
      <c r="L353" s="119">
        <v>45366.67</v>
      </c>
      <c r="M353" s="119">
        <v>40701.67</v>
      </c>
      <c r="N353" s="119">
        <v>40701.67</v>
      </c>
      <c r="O353" s="119">
        <v>35901.67</v>
      </c>
      <c r="P353" s="119">
        <v>33510.020000000004</v>
      </c>
      <c r="Q353" s="119">
        <f t="shared" si="8"/>
        <v>1909500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705904.01</v>
      </c>
      <c r="V353" s="115"/>
    </row>
    <row r="354" spans="2:22" x14ac:dyDescent="0.2">
      <c r="B354" s="113"/>
      <c r="C354" s="117" t="s">
        <v>106</v>
      </c>
      <c r="D354" s="118" t="s">
        <v>382</v>
      </c>
      <c r="E354" s="119">
        <v>59824.280000000006</v>
      </c>
      <c r="F354" s="119">
        <v>77073.969999999987</v>
      </c>
      <c r="G354" s="119">
        <v>79700.590000000026</v>
      </c>
      <c r="H354" s="119">
        <v>66798.310000000012</v>
      </c>
      <c r="I354" s="119">
        <v>116908.26999999999</v>
      </c>
      <c r="J354" s="119">
        <v>66798.3</v>
      </c>
      <c r="K354" s="119">
        <v>77598.289999999994</v>
      </c>
      <c r="L354" s="119">
        <v>66798.259999999995</v>
      </c>
      <c r="M354" s="119">
        <v>66698.27</v>
      </c>
      <c r="N354" s="119">
        <v>66331.59</v>
      </c>
      <c r="O354" s="119">
        <v>66081.62</v>
      </c>
      <c r="P354" s="119">
        <v>64081.67</v>
      </c>
      <c r="Q354" s="119">
        <f t="shared" si="8"/>
        <v>874693.42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216598.84000000003</v>
      </c>
      <c r="V354" s="115"/>
    </row>
    <row r="355" spans="2:22" x14ac:dyDescent="0.2">
      <c r="B355" s="113"/>
      <c r="C355" s="117" t="s">
        <v>107</v>
      </c>
      <c r="D355" s="118" t="s">
        <v>383</v>
      </c>
      <c r="E355" s="119">
        <v>8873.0300000000007</v>
      </c>
      <c r="F355" s="119">
        <v>8873.0300000000007</v>
      </c>
      <c r="G355" s="119">
        <v>8873.0300000000007</v>
      </c>
      <c r="H355" s="119">
        <v>8873.0300000000007</v>
      </c>
      <c r="I355" s="119">
        <v>8873.0300000000007</v>
      </c>
      <c r="J355" s="119">
        <v>8873.0300000000007</v>
      </c>
      <c r="K355" s="119">
        <v>8873.0300000000007</v>
      </c>
      <c r="L355" s="119">
        <v>8873.0300000000007</v>
      </c>
      <c r="M355" s="119">
        <v>8873.0300000000007</v>
      </c>
      <c r="N355" s="119">
        <v>8873.0300000000007</v>
      </c>
      <c r="O355" s="119">
        <v>8873.0300000000007</v>
      </c>
      <c r="P355" s="119">
        <v>8872.91</v>
      </c>
      <c r="Q355" s="119">
        <f t="shared" si="8"/>
        <v>106476.24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26619.090000000004</v>
      </c>
      <c r="V355" s="115"/>
    </row>
    <row r="356" spans="2:22" ht="25.5" x14ac:dyDescent="0.2">
      <c r="B356" s="113"/>
      <c r="C356" s="117" t="s">
        <v>108</v>
      </c>
      <c r="D356" s="118" t="s">
        <v>384</v>
      </c>
      <c r="E356" s="119">
        <v>573736.88000000012</v>
      </c>
      <c r="F356" s="119">
        <v>571736.88000000012</v>
      </c>
      <c r="G356" s="119">
        <v>566236.88000000012</v>
      </c>
      <c r="H356" s="119">
        <v>466192.81999999995</v>
      </c>
      <c r="I356" s="119">
        <v>466192.72999999992</v>
      </c>
      <c r="J356" s="119">
        <v>466192.66</v>
      </c>
      <c r="K356" s="119">
        <v>548401.11999999988</v>
      </c>
      <c r="L356" s="119">
        <v>545604.50999999989</v>
      </c>
      <c r="M356" s="119">
        <v>544016.35999999987</v>
      </c>
      <c r="N356" s="119">
        <v>543901.11999999988</v>
      </c>
      <c r="O356" s="119">
        <v>542901.11999999988</v>
      </c>
      <c r="P356" s="119">
        <v>541901.47</v>
      </c>
      <c r="Q356" s="119">
        <f t="shared" si="8"/>
        <v>6377014.5499999998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1711710.6400000004</v>
      </c>
      <c r="V356" s="115"/>
    </row>
    <row r="357" spans="2:22" x14ac:dyDescent="0.2">
      <c r="B357" s="113"/>
      <c r="C357" s="117" t="s">
        <v>109</v>
      </c>
      <c r="D357" s="118" t="s">
        <v>385</v>
      </c>
      <c r="E357" s="119">
        <v>41264.560000000005</v>
      </c>
      <c r="F357" s="119">
        <v>35073.770000000004</v>
      </c>
      <c r="G357" s="119">
        <v>33823.770000000004</v>
      </c>
      <c r="H357" s="119">
        <v>33823.770000000004</v>
      </c>
      <c r="I357" s="119">
        <v>33754.770000000004</v>
      </c>
      <c r="J357" s="119">
        <v>33754.770000000004</v>
      </c>
      <c r="K357" s="119">
        <v>103021.44</v>
      </c>
      <c r="L357" s="119">
        <v>60371.44</v>
      </c>
      <c r="M357" s="119">
        <v>60353.440000000002</v>
      </c>
      <c r="N357" s="119">
        <v>34049.440000000002</v>
      </c>
      <c r="O357" s="119">
        <v>34049.440000000002</v>
      </c>
      <c r="P357" s="119">
        <v>34049.650000000016</v>
      </c>
      <c r="Q357" s="119">
        <f t="shared" si="8"/>
        <v>537390.26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110162.10000000002</v>
      </c>
      <c r="V357" s="115"/>
    </row>
    <row r="358" spans="2:22" x14ac:dyDescent="0.2">
      <c r="B358" s="113"/>
      <c r="C358" s="117" t="s">
        <v>110</v>
      </c>
      <c r="D358" s="118" t="s">
        <v>386</v>
      </c>
      <c r="E358" s="119">
        <v>847846.75999999978</v>
      </c>
      <c r="F358" s="119">
        <v>847846.75999999978</v>
      </c>
      <c r="G358" s="119">
        <v>847846.75999999978</v>
      </c>
      <c r="H358" s="119">
        <v>847846.75999999978</v>
      </c>
      <c r="I358" s="119">
        <v>847846.75999999978</v>
      </c>
      <c r="J358" s="119">
        <v>847846.75999999978</v>
      </c>
      <c r="K358" s="119">
        <v>1271828.1899999997</v>
      </c>
      <c r="L358" s="119">
        <v>1271828.24</v>
      </c>
      <c r="M358" s="119">
        <v>1271828.27</v>
      </c>
      <c r="N358" s="119">
        <v>1271828.27</v>
      </c>
      <c r="O358" s="119">
        <v>1271828.28</v>
      </c>
      <c r="P358" s="119">
        <v>1271828.2000000002</v>
      </c>
      <c r="Q358" s="119">
        <f t="shared" si="8"/>
        <v>12718050.009999998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2543540.2799999993</v>
      </c>
      <c r="V358" s="115"/>
    </row>
    <row r="359" spans="2:22" ht="25.5" x14ac:dyDescent="0.2">
      <c r="B359" s="113"/>
      <c r="C359" s="117" t="s">
        <v>111</v>
      </c>
      <c r="D359" s="118" t="s">
        <v>387</v>
      </c>
      <c r="E359" s="119">
        <v>38213.9</v>
      </c>
      <c r="F359" s="119">
        <v>38213.9</v>
      </c>
      <c r="G359" s="119">
        <v>38213.9</v>
      </c>
      <c r="H359" s="119">
        <v>38213.9</v>
      </c>
      <c r="I359" s="119">
        <v>38213.9</v>
      </c>
      <c r="J359" s="119">
        <v>38213.740000000005</v>
      </c>
      <c r="K359" s="119">
        <v>43614.59</v>
      </c>
      <c r="L359" s="119">
        <v>43614.55</v>
      </c>
      <c r="M359" s="119">
        <v>46522.869999999995</v>
      </c>
      <c r="N359" s="119">
        <v>46522.85</v>
      </c>
      <c r="O359" s="119">
        <v>46522.85</v>
      </c>
      <c r="P359" s="119">
        <v>46522.82</v>
      </c>
      <c r="Q359" s="119">
        <f t="shared" ref="Q359:Q422" si="9">SUM(E359:P359)</f>
        <v>502603.7699999999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114641.70000000001</v>
      </c>
      <c r="V359" s="115"/>
    </row>
    <row r="360" spans="2:22" x14ac:dyDescent="0.2">
      <c r="B360" s="113"/>
      <c r="C360" s="117" t="s">
        <v>112</v>
      </c>
      <c r="D360" s="118" t="s">
        <v>388</v>
      </c>
      <c r="E360" s="119">
        <v>1603589.2499999998</v>
      </c>
      <c r="F360" s="119">
        <v>1602711.96</v>
      </c>
      <c r="G360" s="119">
        <v>1547211.9599999997</v>
      </c>
      <c r="H360" s="119">
        <v>1261733.8699999996</v>
      </c>
      <c r="I360" s="119">
        <v>1187683.8699999996</v>
      </c>
      <c r="J360" s="119">
        <v>1184686.7999999998</v>
      </c>
      <c r="K360" s="119">
        <v>1475729.6599999997</v>
      </c>
      <c r="L360" s="119">
        <v>1463645.5299999993</v>
      </c>
      <c r="M360" s="119">
        <v>1461645.5399999991</v>
      </c>
      <c r="N360" s="119">
        <v>1451845.5299999993</v>
      </c>
      <c r="O360" s="119">
        <v>1448495.5299999993</v>
      </c>
      <c r="P360" s="119">
        <v>1435418.5299999998</v>
      </c>
      <c r="Q360" s="119">
        <f t="shared" si="9"/>
        <v>17124398.029999994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4753513.17</v>
      </c>
      <c r="V360" s="115"/>
    </row>
    <row r="361" spans="2:22" ht="25.5" x14ac:dyDescent="0.2">
      <c r="B361" s="113"/>
      <c r="C361" s="117" t="s">
        <v>113</v>
      </c>
      <c r="D361" s="118" t="s">
        <v>389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0</v>
      </c>
      <c r="Q361" s="119">
        <f t="shared" si="9"/>
        <v>0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5"/>
    </row>
    <row r="362" spans="2:22" x14ac:dyDescent="0.2">
      <c r="B362" s="113"/>
      <c r="C362" s="117" t="s">
        <v>114</v>
      </c>
      <c r="D362" s="118" t="s">
        <v>390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0</v>
      </c>
      <c r="Q362" s="119">
        <f t="shared" si="9"/>
        <v>0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5"/>
    </row>
    <row r="363" spans="2:22" x14ac:dyDescent="0.2">
      <c r="B363" s="113"/>
      <c r="C363" s="117" t="s">
        <v>115</v>
      </c>
      <c r="D363" s="118" t="s">
        <v>391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0</v>
      </c>
      <c r="Q363" s="119">
        <f t="shared" si="9"/>
        <v>0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5"/>
    </row>
    <row r="364" spans="2:22" ht="25.5" x14ac:dyDescent="0.2">
      <c r="B364" s="113"/>
      <c r="C364" s="117" t="s">
        <v>116</v>
      </c>
      <c r="D364" s="118" t="s">
        <v>392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0</v>
      </c>
      <c r="Q364" s="119">
        <f t="shared" si="9"/>
        <v>0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5"/>
    </row>
    <row r="365" spans="2:22" x14ac:dyDescent="0.2">
      <c r="B365" s="113"/>
      <c r="C365" s="117" t="s">
        <v>117</v>
      </c>
      <c r="D365" s="118" t="s">
        <v>393</v>
      </c>
      <c r="E365" s="119">
        <v>7820899.3099999987</v>
      </c>
      <c r="F365" s="119">
        <v>7898694.709999999</v>
      </c>
      <c r="G365" s="119">
        <v>7863503.6799999997</v>
      </c>
      <c r="H365" s="119">
        <v>6188834.1800000006</v>
      </c>
      <c r="I365" s="119">
        <v>6182834.1800000006</v>
      </c>
      <c r="J365" s="119">
        <v>6172334.2400000002</v>
      </c>
      <c r="K365" s="119">
        <v>7210851.3399999999</v>
      </c>
      <c r="L365" s="119">
        <v>7159145.120000001</v>
      </c>
      <c r="M365" s="119">
        <v>7055995.1100000013</v>
      </c>
      <c r="N365" s="119">
        <v>6932495.0300000012</v>
      </c>
      <c r="O365" s="119">
        <v>6809845.0100000016</v>
      </c>
      <c r="P365" s="119">
        <v>6796843.3499999987</v>
      </c>
      <c r="Q365" s="119">
        <f t="shared" si="9"/>
        <v>84092275.260000005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23583097.699999996</v>
      </c>
      <c r="V365" s="115"/>
    </row>
    <row r="366" spans="2:22" ht="25.5" x14ac:dyDescent="0.2">
      <c r="B366" s="113"/>
      <c r="C366" s="117" t="s">
        <v>118</v>
      </c>
      <c r="D366" s="118" t="s">
        <v>394</v>
      </c>
      <c r="E366" s="119">
        <v>19320.099999999999</v>
      </c>
      <c r="F366" s="119">
        <v>19320.099999999999</v>
      </c>
      <c r="G366" s="119">
        <v>19320.099999999999</v>
      </c>
      <c r="H366" s="119">
        <v>19320.099999999999</v>
      </c>
      <c r="I366" s="119">
        <v>19320.099999999999</v>
      </c>
      <c r="J366" s="119">
        <v>19320.14</v>
      </c>
      <c r="K366" s="119">
        <v>26680.04</v>
      </c>
      <c r="L366" s="119">
        <v>26680.04</v>
      </c>
      <c r="M366" s="119">
        <v>26680.04</v>
      </c>
      <c r="N366" s="119">
        <v>26680.04</v>
      </c>
      <c r="O366" s="119">
        <v>26680.04</v>
      </c>
      <c r="P366" s="119">
        <v>26680.16</v>
      </c>
      <c r="Q366" s="119">
        <f t="shared" si="9"/>
        <v>276001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57960.299999999996</v>
      </c>
      <c r="V366" s="115"/>
    </row>
    <row r="367" spans="2:22" x14ac:dyDescent="0.2">
      <c r="B367" s="113"/>
      <c r="C367" s="117" t="s">
        <v>119</v>
      </c>
      <c r="D367" s="118" t="s">
        <v>395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f t="shared" si="9"/>
        <v>0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5"/>
    </row>
    <row r="368" spans="2:22" x14ac:dyDescent="0.2">
      <c r="B368" s="113"/>
      <c r="C368" s="117" t="s">
        <v>120</v>
      </c>
      <c r="D368" s="118" t="s">
        <v>396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0</v>
      </c>
      <c r="Q368" s="119">
        <f t="shared" si="9"/>
        <v>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5"/>
    </row>
    <row r="369" spans="2:22" x14ac:dyDescent="0.2">
      <c r="B369" s="113"/>
      <c r="C369" s="117" t="s">
        <v>121</v>
      </c>
      <c r="D369" s="118" t="s">
        <v>397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0</v>
      </c>
      <c r="Q369" s="119">
        <f t="shared" si="9"/>
        <v>0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5"/>
    </row>
    <row r="370" spans="2:22" ht="25.5" x14ac:dyDescent="0.2">
      <c r="B370" s="113"/>
      <c r="C370" s="117" t="s">
        <v>122</v>
      </c>
      <c r="D370" s="118" t="s">
        <v>398</v>
      </c>
      <c r="E370" s="119">
        <v>1035466.8099999998</v>
      </c>
      <c r="F370" s="119">
        <v>1035466.8099999998</v>
      </c>
      <c r="G370" s="119">
        <v>1035466.8099999998</v>
      </c>
      <c r="H370" s="119">
        <v>1035466.8099999998</v>
      </c>
      <c r="I370" s="119">
        <v>1035466.8099999998</v>
      </c>
      <c r="J370" s="119">
        <v>1035466.8099999998</v>
      </c>
      <c r="K370" s="119">
        <v>1231200.0600000005</v>
      </c>
      <c r="L370" s="119">
        <v>1231200.1600000004</v>
      </c>
      <c r="M370" s="119">
        <v>1231200.1600000004</v>
      </c>
      <c r="N370" s="119">
        <v>1231200.1600000004</v>
      </c>
      <c r="O370" s="119">
        <v>1231200.1600000004</v>
      </c>
      <c r="P370" s="119">
        <v>1231200.4400000004</v>
      </c>
      <c r="Q370" s="119">
        <f t="shared" si="9"/>
        <v>13600002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3106400.4299999997</v>
      </c>
      <c r="V370" s="115"/>
    </row>
    <row r="371" spans="2:22" ht="25.5" x14ac:dyDescent="0.2">
      <c r="B371" s="113"/>
      <c r="C371" s="117" t="s">
        <v>123</v>
      </c>
      <c r="D371" s="118" t="s">
        <v>399</v>
      </c>
      <c r="E371" s="119">
        <v>2323367.0200000005</v>
      </c>
      <c r="F371" s="119">
        <v>1136303.92</v>
      </c>
      <c r="G371" s="119">
        <v>789897.02</v>
      </c>
      <c r="H371" s="119">
        <v>577635.81999999995</v>
      </c>
      <c r="I371" s="119">
        <v>574635.80999999994</v>
      </c>
      <c r="J371" s="119">
        <v>572635.82999999984</v>
      </c>
      <c r="K371" s="119">
        <v>543492.23</v>
      </c>
      <c r="L371" s="119">
        <v>543492.23</v>
      </c>
      <c r="M371" s="119">
        <v>543492.23</v>
      </c>
      <c r="N371" s="119">
        <v>543492.23</v>
      </c>
      <c r="O371" s="119">
        <v>542492.23</v>
      </c>
      <c r="P371" s="119">
        <v>542492.31999999995</v>
      </c>
      <c r="Q371" s="119">
        <f t="shared" si="9"/>
        <v>9233428.8900000025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4249567.9600000009</v>
      </c>
      <c r="V371" s="115"/>
    </row>
    <row r="372" spans="2:22" x14ac:dyDescent="0.2">
      <c r="B372" s="113"/>
      <c r="C372" s="117" t="s">
        <v>124</v>
      </c>
      <c r="D372" s="118" t="s">
        <v>391</v>
      </c>
      <c r="E372" s="119">
        <v>176849.1</v>
      </c>
      <c r="F372" s="119">
        <v>176849.1</v>
      </c>
      <c r="G372" s="119">
        <v>176849.1</v>
      </c>
      <c r="H372" s="119">
        <v>176849.1</v>
      </c>
      <c r="I372" s="119">
        <v>176849.12000000002</v>
      </c>
      <c r="J372" s="119">
        <v>176849.02</v>
      </c>
      <c r="K372" s="119">
        <v>265273.60000000003</v>
      </c>
      <c r="L372" s="119">
        <v>265273.60000000003</v>
      </c>
      <c r="M372" s="119">
        <v>265273.60000000003</v>
      </c>
      <c r="N372" s="119">
        <v>265273.60000000003</v>
      </c>
      <c r="O372" s="119">
        <v>265273.60000000003</v>
      </c>
      <c r="P372" s="119">
        <v>265273.64</v>
      </c>
      <c r="Q372" s="119">
        <f t="shared" si="9"/>
        <v>2652736.1800000006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530547.30000000005</v>
      </c>
      <c r="V372" s="115"/>
    </row>
    <row r="373" spans="2:22" x14ac:dyDescent="0.2">
      <c r="B373" s="113"/>
      <c r="C373" s="117" t="s">
        <v>125</v>
      </c>
      <c r="D373" s="118" t="s">
        <v>395</v>
      </c>
      <c r="E373" s="119">
        <v>672202.92999999993</v>
      </c>
      <c r="F373" s="119">
        <v>617688.72</v>
      </c>
      <c r="G373" s="119">
        <v>607688.72</v>
      </c>
      <c r="H373" s="119">
        <v>571188.72</v>
      </c>
      <c r="I373" s="119">
        <v>569488.72</v>
      </c>
      <c r="J373" s="119">
        <v>556988.72</v>
      </c>
      <c r="K373" s="119">
        <v>643178.72</v>
      </c>
      <c r="L373" s="119">
        <v>629368.72</v>
      </c>
      <c r="M373" s="119">
        <v>626038.72</v>
      </c>
      <c r="N373" s="119">
        <v>625312.16999999993</v>
      </c>
      <c r="O373" s="119">
        <v>586636.85999999987</v>
      </c>
      <c r="P373" s="119">
        <v>575023.59999999986</v>
      </c>
      <c r="Q373" s="119">
        <f t="shared" si="9"/>
        <v>7280805.3199999984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1897580.3699999999</v>
      </c>
      <c r="V373" s="115"/>
    </row>
    <row r="374" spans="2:22" x14ac:dyDescent="0.2">
      <c r="B374" s="113"/>
      <c r="C374" s="117" t="s">
        <v>126</v>
      </c>
      <c r="D374" s="118" t="s">
        <v>400</v>
      </c>
      <c r="E374" s="119">
        <v>341098.96999999991</v>
      </c>
      <c r="F374" s="119">
        <v>281498.96999999991</v>
      </c>
      <c r="G374" s="119">
        <v>261998.97000000003</v>
      </c>
      <c r="H374" s="119">
        <v>250398.97000000003</v>
      </c>
      <c r="I374" s="119">
        <v>245898.97000000003</v>
      </c>
      <c r="J374" s="119">
        <v>244898.97000000003</v>
      </c>
      <c r="K374" s="119">
        <v>366017.18999999989</v>
      </c>
      <c r="L374" s="119">
        <v>351120.96999999991</v>
      </c>
      <c r="M374" s="119">
        <v>323784.96999999991</v>
      </c>
      <c r="N374" s="119">
        <v>310354.96999999991</v>
      </c>
      <c r="O374" s="119">
        <v>318747.46999999991</v>
      </c>
      <c r="P374" s="119">
        <v>277190.93999999994</v>
      </c>
      <c r="Q374" s="119">
        <f t="shared" si="9"/>
        <v>3573010.3299999987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884596.90999999992</v>
      </c>
      <c r="V374" s="115"/>
    </row>
    <row r="375" spans="2:22" x14ac:dyDescent="0.2">
      <c r="B375" s="113"/>
      <c r="C375" s="117" t="s">
        <v>127</v>
      </c>
      <c r="D375" s="118" t="s">
        <v>401</v>
      </c>
      <c r="E375" s="119">
        <v>187645.63000000003</v>
      </c>
      <c r="F375" s="119">
        <v>186605.63000000003</v>
      </c>
      <c r="G375" s="119">
        <v>185680.63000000003</v>
      </c>
      <c r="H375" s="119">
        <v>184980.63000000003</v>
      </c>
      <c r="I375" s="119">
        <v>185780.63000000003</v>
      </c>
      <c r="J375" s="119">
        <v>185780.63000000003</v>
      </c>
      <c r="K375" s="119">
        <v>212515.43000000002</v>
      </c>
      <c r="L375" s="119">
        <v>208572.63000000003</v>
      </c>
      <c r="M375" s="119">
        <v>203511.23000000004</v>
      </c>
      <c r="N375" s="119">
        <v>201825.63000000003</v>
      </c>
      <c r="O375" s="119">
        <v>198700.63000000003</v>
      </c>
      <c r="P375" s="119">
        <v>187650.57</v>
      </c>
      <c r="Q375" s="119">
        <f t="shared" si="9"/>
        <v>2329249.9000000004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559931.89000000013</v>
      </c>
      <c r="V375" s="115"/>
    </row>
    <row r="376" spans="2:22" x14ac:dyDescent="0.2">
      <c r="B376" s="113"/>
      <c r="C376" s="117" t="s">
        <v>128</v>
      </c>
      <c r="D376" s="118" t="s">
        <v>402</v>
      </c>
      <c r="E376" s="119">
        <v>3137460.61</v>
      </c>
      <c r="F376" s="119">
        <v>2914424.9</v>
      </c>
      <c r="G376" s="119">
        <v>2856399.9</v>
      </c>
      <c r="H376" s="119">
        <v>2869399.9</v>
      </c>
      <c r="I376" s="119">
        <v>2859399.8700000006</v>
      </c>
      <c r="J376" s="119">
        <v>2854052.8700000006</v>
      </c>
      <c r="K376" s="119">
        <v>3636317.0800000005</v>
      </c>
      <c r="L376" s="119">
        <v>3503930.5100000007</v>
      </c>
      <c r="M376" s="119">
        <v>3320230.9900000007</v>
      </c>
      <c r="N376" s="119">
        <v>3239734.9900000007</v>
      </c>
      <c r="O376" s="119">
        <v>3090484.9900000007</v>
      </c>
      <c r="P376" s="119">
        <v>2803303.1700000009</v>
      </c>
      <c r="Q376" s="119">
        <f t="shared" si="9"/>
        <v>37085139.780000009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8908285.4100000001</v>
      </c>
      <c r="V376" s="115"/>
    </row>
    <row r="377" spans="2:22" x14ac:dyDescent="0.2">
      <c r="B377" s="113"/>
      <c r="C377" s="117" t="s">
        <v>129</v>
      </c>
      <c r="D377" s="118" t="s">
        <v>403</v>
      </c>
      <c r="E377" s="119">
        <v>111673.52</v>
      </c>
      <c r="F377" s="119">
        <v>94705.85</v>
      </c>
      <c r="G377" s="119">
        <v>92180.85</v>
      </c>
      <c r="H377" s="119">
        <v>91080.85</v>
      </c>
      <c r="I377" s="119">
        <v>85880.85</v>
      </c>
      <c r="J377" s="119">
        <v>84882.85</v>
      </c>
      <c r="K377" s="119">
        <v>101290.25</v>
      </c>
      <c r="L377" s="119">
        <v>109355.85</v>
      </c>
      <c r="M377" s="119">
        <v>106370.85</v>
      </c>
      <c r="N377" s="119">
        <v>103363.82</v>
      </c>
      <c r="O377" s="119">
        <v>90455.85</v>
      </c>
      <c r="P377" s="119">
        <v>85601.48</v>
      </c>
      <c r="Q377" s="119">
        <f t="shared" si="9"/>
        <v>1156842.8699999999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298560.21999999997</v>
      </c>
      <c r="V377" s="115"/>
    </row>
    <row r="378" spans="2:22" x14ac:dyDescent="0.2">
      <c r="B378" s="113"/>
      <c r="C378" s="117" t="s">
        <v>130</v>
      </c>
      <c r="D378" s="118" t="s">
        <v>404</v>
      </c>
      <c r="E378" s="119">
        <v>118887.83</v>
      </c>
      <c r="F378" s="119">
        <v>104687.83</v>
      </c>
      <c r="G378" s="119">
        <v>79887.83</v>
      </c>
      <c r="H378" s="119">
        <v>79787.83</v>
      </c>
      <c r="I378" s="119">
        <v>77587.83</v>
      </c>
      <c r="J378" s="119">
        <v>77587.83</v>
      </c>
      <c r="K378" s="119">
        <v>150303.23000000001</v>
      </c>
      <c r="L378" s="119">
        <v>141327.83000000002</v>
      </c>
      <c r="M378" s="119">
        <v>149287.83000000002</v>
      </c>
      <c r="N378" s="119">
        <v>127637.83</v>
      </c>
      <c r="O378" s="119">
        <v>122377.60000000001</v>
      </c>
      <c r="P378" s="119">
        <v>103587.84</v>
      </c>
      <c r="Q378" s="119">
        <f t="shared" si="9"/>
        <v>1332949.1400000004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303463.49</v>
      </c>
      <c r="V378" s="115"/>
    </row>
    <row r="379" spans="2:22" x14ac:dyDescent="0.2">
      <c r="B379" s="113"/>
      <c r="C379" s="117" t="s">
        <v>131</v>
      </c>
      <c r="D379" s="118" t="s">
        <v>405</v>
      </c>
      <c r="E379" s="119">
        <v>1213302.32</v>
      </c>
      <c r="F379" s="119">
        <v>438200.32000000007</v>
      </c>
      <c r="G379" s="119">
        <v>336000.32000000007</v>
      </c>
      <c r="H379" s="119">
        <v>346000.32000000007</v>
      </c>
      <c r="I379" s="119">
        <v>271000.32000000007</v>
      </c>
      <c r="J379" s="119">
        <v>316000.32000000007</v>
      </c>
      <c r="K379" s="119">
        <v>1410000.32</v>
      </c>
      <c r="L379" s="119">
        <v>1318000.32</v>
      </c>
      <c r="M379" s="119">
        <v>1263000.32</v>
      </c>
      <c r="N379" s="119">
        <v>1063000.32</v>
      </c>
      <c r="O379" s="119">
        <v>1058000.32</v>
      </c>
      <c r="P379" s="119">
        <v>863320.48</v>
      </c>
      <c r="Q379" s="119">
        <f t="shared" si="9"/>
        <v>9895826.0000000019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1987502.9600000002</v>
      </c>
      <c r="V379" s="115"/>
    </row>
    <row r="380" spans="2:22" x14ac:dyDescent="0.2">
      <c r="B380" s="113"/>
      <c r="C380" s="117" t="s">
        <v>132</v>
      </c>
      <c r="D380" s="118" t="s">
        <v>406</v>
      </c>
      <c r="E380" s="119">
        <v>75200</v>
      </c>
      <c r="F380" s="119">
        <v>50050</v>
      </c>
      <c r="G380" s="119">
        <v>45050</v>
      </c>
      <c r="H380" s="119">
        <v>40025</v>
      </c>
      <c r="I380" s="119">
        <v>25025</v>
      </c>
      <c r="J380" s="119">
        <v>15050</v>
      </c>
      <c r="K380" s="119">
        <v>100150</v>
      </c>
      <c r="L380" s="119">
        <v>100100</v>
      </c>
      <c r="M380" s="119">
        <v>75100</v>
      </c>
      <c r="N380" s="119">
        <v>50100</v>
      </c>
      <c r="O380" s="119">
        <v>45100</v>
      </c>
      <c r="P380" s="119">
        <v>31900</v>
      </c>
      <c r="Q380" s="119">
        <f t="shared" si="9"/>
        <v>652850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170300</v>
      </c>
      <c r="V380" s="115"/>
    </row>
    <row r="381" spans="2:22" ht="25.5" x14ac:dyDescent="0.2">
      <c r="B381" s="113"/>
      <c r="C381" s="117" t="s">
        <v>133</v>
      </c>
      <c r="D381" s="118" t="s">
        <v>407</v>
      </c>
      <c r="E381" s="119">
        <v>247407.36999999994</v>
      </c>
      <c r="F381" s="119">
        <v>274073.12</v>
      </c>
      <c r="G381" s="119">
        <v>274073.12</v>
      </c>
      <c r="H381" s="119">
        <v>274073.14</v>
      </c>
      <c r="I381" s="119">
        <v>274073.11</v>
      </c>
      <c r="J381" s="119">
        <v>274073.05</v>
      </c>
      <c r="K381" s="119">
        <v>318829.77999999997</v>
      </c>
      <c r="L381" s="119">
        <v>318829.75999999995</v>
      </c>
      <c r="M381" s="119">
        <v>318829.75999999995</v>
      </c>
      <c r="N381" s="119">
        <v>318829.75999999995</v>
      </c>
      <c r="O381" s="119">
        <v>318829.75999999995</v>
      </c>
      <c r="P381" s="119">
        <v>345496.41</v>
      </c>
      <c r="Q381" s="119">
        <f t="shared" si="9"/>
        <v>3557418.1399999992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795553.60999999987</v>
      </c>
      <c r="V381" s="115"/>
    </row>
    <row r="382" spans="2:22" x14ac:dyDescent="0.2">
      <c r="B382" s="113"/>
      <c r="C382" s="117" t="s">
        <v>134</v>
      </c>
      <c r="D382" s="118" t="s">
        <v>408</v>
      </c>
      <c r="E382" s="119">
        <v>38584.620000000003</v>
      </c>
      <c r="F382" s="119">
        <v>41691.589999999989</v>
      </c>
      <c r="G382" s="119">
        <v>40900.659999999996</v>
      </c>
      <c r="H382" s="119">
        <v>40900.659999999996</v>
      </c>
      <c r="I382" s="119">
        <v>40900.659999999996</v>
      </c>
      <c r="J382" s="119">
        <v>37525.64</v>
      </c>
      <c r="K382" s="119">
        <v>43180.1</v>
      </c>
      <c r="L382" s="119">
        <v>43180.090000000004</v>
      </c>
      <c r="M382" s="119">
        <v>43131.090000000004</v>
      </c>
      <c r="N382" s="119">
        <v>43080.090000000004</v>
      </c>
      <c r="O382" s="119">
        <v>43080.090000000004</v>
      </c>
      <c r="P382" s="119">
        <v>42703.41</v>
      </c>
      <c r="Q382" s="119">
        <f t="shared" si="9"/>
        <v>498858.70000000007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121176.87</v>
      </c>
      <c r="V382" s="115"/>
    </row>
    <row r="383" spans="2:22" x14ac:dyDescent="0.2">
      <c r="B383" s="113"/>
      <c r="C383" s="117" t="s">
        <v>135</v>
      </c>
      <c r="D383" s="118" t="s">
        <v>409</v>
      </c>
      <c r="E383" s="119">
        <v>103656.54000000001</v>
      </c>
      <c r="F383" s="119">
        <v>104456.51000000001</v>
      </c>
      <c r="G383" s="119">
        <v>102656.54000000001</v>
      </c>
      <c r="H383" s="119">
        <v>90960.489999999976</v>
      </c>
      <c r="I383" s="119">
        <v>90460.359999999986</v>
      </c>
      <c r="J383" s="119">
        <v>90360.299999999974</v>
      </c>
      <c r="K383" s="119">
        <v>109843.76999999999</v>
      </c>
      <c r="L383" s="119">
        <v>109843.76999999999</v>
      </c>
      <c r="M383" s="119">
        <v>109843.76999999999</v>
      </c>
      <c r="N383" s="119">
        <v>109843.76999999999</v>
      </c>
      <c r="O383" s="119">
        <v>109843.76999999999</v>
      </c>
      <c r="P383" s="119">
        <v>109843.86</v>
      </c>
      <c r="Q383" s="119">
        <f t="shared" si="9"/>
        <v>1241613.4500000002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310769.59000000003</v>
      </c>
      <c r="V383" s="115"/>
    </row>
    <row r="384" spans="2:22" x14ac:dyDescent="0.2">
      <c r="B384" s="113"/>
      <c r="C384" s="117" t="s">
        <v>136</v>
      </c>
      <c r="D384" s="118" t="s">
        <v>410</v>
      </c>
      <c r="E384" s="119">
        <v>1610675.9500000002</v>
      </c>
      <c r="F384" s="119">
        <v>1002739.7600000001</v>
      </c>
      <c r="G384" s="119">
        <v>4654834.2600000007</v>
      </c>
      <c r="H384" s="119">
        <v>994397.76000000013</v>
      </c>
      <c r="I384" s="119">
        <v>696977.84</v>
      </c>
      <c r="J384" s="119">
        <v>885955.87000000011</v>
      </c>
      <c r="K384" s="119">
        <v>980309.63000000012</v>
      </c>
      <c r="L384" s="119">
        <v>994581.72000000009</v>
      </c>
      <c r="M384" s="119">
        <v>4523463.0200000005</v>
      </c>
      <c r="N384" s="119">
        <v>872884.23000000021</v>
      </c>
      <c r="O384" s="119">
        <v>904924.54000000027</v>
      </c>
      <c r="P384" s="119">
        <v>972705.86</v>
      </c>
      <c r="Q384" s="119">
        <f t="shared" si="9"/>
        <v>19094450.440000001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7268249.9700000007</v>
      </c>
      <c r="V384" s="115"/>
    </row>
    <row r="385" spans="2:22" x14ac:dyDescent="0.2">
      <c r="B385" s="113"/>
      <c r="C385" s="117" t="s">
        <v>137</v>
      </c>
      <c r="D385" s="118" t="s">
        <v>411</v>
      </c>
      <c r="E385" s="119">
        <v>183904.16999999998</v>
      </c>
      <c r="F385" s="119">
        <v>184904.16999999998</v>
      </c>
      <c r="G385" s="119">
        <v>205904.16999999998</v>
      </c>
      <c r="H385" s="119">
        <v>220904.16999999998</v>
      </c>
      <c r="I385" s="119">
        <v>205904.16999999998</v>
      </c>
      <c r="J385" s="119">
        <v>185904.16999999998</v>
      </c>
      <c r="K385" s="119">
        <v>1704904.1700000002</v>
      </c>
      <c r="L385" s="119">
        <v>184304.16999999998</v>
      </c>
      <c r="M385" s="119">
        <v>205904.16999999998</v>
      </c>
      <c r="N385" s="119">
        <v>190904.16999999998</v>
      </c>
      <c r="O385" s="119">
        <v>205904.16999999998</v>
      </c>
      <c r="P385" s="119">
        <v>184903.7</v>
      </c>
      <c r="Q385" s="119">
        <f t="shared" si="9"/>
        <v>3864249.57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574712.51</v>
      </c>
      <c r="V385" s="115"/>
    </row>
    <row r="386" spans="2:22" x14ac:dyDescent="0.2">
      <c r="B386" s="113"/>
      <c r="C386" s="117" t="s">
        <v>138</v>
      </c>
      <c r="D386" s="118" t="s">
        <v>412</v>
      </c>
      <c r="E386" s="119">
        <v>2554609.09</v>
      </c>
      <c r="F386" s="119">
        <v>3237333.25</v>
      </c>
      <c r="G386" s="119">
        <v>3237333.25</v>
      </c>
      <c r="H386" s="119">
        <v>3237333.25</v>
      </c>
      <c r="I386" s="119">
        <v>3237333.25</v>
      </c>
      <c r="J386" s="119">
        <v>3237333.25</v>
      </c>
      <c r="K386" s="119">
        <v>3237333.25</v>
      </c>
      <c r="L386" s="119">
        <v>3237333.25</v>
      </c>
      <c r="M386" s="119">
        <v>3237333.25</v>
      </c>
      <c r="N386" s="119">
        <v>3237333.25</v>
      </c>
      <c r="O386" s="119">
        <v>3237333.25</v>
      </c>
      <c r="P386" s="119">
        <v>3237333.25</v>
      </c>
      <c r="Q386" s="119">
        <f t="shared" si="9"/>
        <v>38165274.840000004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9029275.5899999999</v>
      </c>
      <c r="V386" s="115"/>
    </row>
    <row r="387" spans="2:22" x14ac:dyDescent="0.2">
      <c r="B387" s="113"/>
      <c r="C387" s="117" t="s">
        <v>139</v>
      </c>
      <c r="D387" s="118" t="s">
        <v>413</v>
      </c>
      <c r="E387" s="119">
        <v>38066325.279999994</v>
      </c>
      <c r="F387" s="119">
        <v>11023363.290000001</v>
      </c>
      <c r="G387" s="119">
        <v>13083366.43</v>
      </c>
      <c r="H387" s="119">
        <v>34645405.749999993</v>
      </c>
      <c r="I387" s="119">
        <v>105169358.27</v>
      </c>
      <c r="J387" s="119">
        <v>19079907.07</v>
      </c>
      <c r="K387" s="119">
        <v>52484428.769999996</v>
      </c>
      <c r="L387" s="119">
        <v>13877397.92</v>
      </c>
      <c r="M387" s="119">
        <v>23120887.769999996</v>
      </c>
      <c r="N387" s="119">
        <v>36325270.699999996</v>
      </c>
      <c r="O387" s="119">
        <v>75360542.059999987</v>
      </c>
      <c r="P387" s="119">
        <v>47713756.68999999</v>
      </c>
      <c r="Q387" s="119">
        <f t="shared" si="9"/>
        <v>469950009.99999994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62173054.999999993</v>
      </c>
      <c r="V387" s="115"/>
    </row>
    <row r="388" spans="2:22" ht="25.5" x14ac:dyDescent="0.2">
      <c r="B388" s="113"/>
      <c r="C388" s="117" t="s">
        <v>140</v>
      </c>
      <c r="D388" s="118" t="s">
        <v>414</v>
      </c>
      <c r="E388" s="119">
        <v>76929.170000000013</v>
      </c>
      <c r="F388" s="119">
        <v>76929.170000000013</v>
      </c>
      <c r="G388" s="119">
        <v>76429.190000000017</v>
      </c>
      <c r="H388" s="119">
        <v>74562.510000000009</v>
      </c>
      <c r="I388" s="119">
        <v>74562.540000000008</v>
      </c>
      <c r="J388" s="119">
        <v>74162.540000000023</v>
      </c>
      <c r="K388" s="119">
        <v>82372.669999999984</v>
      </c>
      <c r="L388" s="119">
        <v>82370.239999999976</v>
      </c>
      <c r="M388" s="119">
        <v>82370.27999999997</v>
      </c>
      <c r="N388" s="119">
        <v>82370.179999999978</v>
      </c>
      <c r="O388" s="119">
        <v>82369.62</v>
      </c>
      <c r="P388" s="119">
        <v>82371.38999999997</v>
      </c>
      <c r="Q388" s="119">
        <f t="shared" si="9"/>
        <v>947799.5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230287.53000000003</v>
      </c>
      <c r="V388" s="115"/>
    </row>
    <row r="389" spans="2:22" x14ac:dyDescent="0.2">
      <c r="B389" s="113"/>
      <c r="C389" s="117" t="s">
        <v>141</v>
      </c>
      <c r="D389" s="118" t="s">
        <v>415</v>
      </c>
      <c r="E389" s="119">
        <v>215505.72</v>
      </c>
      <c r="F389" s="119">
        <v>241537.74999999997</v>
      </c>
      <c r="G389" s="119">
        <v>220765.59999999998</v>
      </c>
      <c r="H389" s="119">
        <v>216934.86999999994</v>
      </c>
      <c r="I389" s="119">
        <v>216902.11000000002</v>
      </c>
      <c r="J389" s="119">
        <v>213033.2</v>
      </c>
      <c r="K389" s="119">
        <v>583698.54</v>
      </c>
      <c r="L389" s="119">
        <v>194286.64</v>
      </c>
      <c r="M389" s="119">
        <v>225823.64</v>
      </c>
      <c r="N389" s="119">
        <v>393568.00999999995</v>
      </c>
      <c r="O389" s="119">
        <v>4178257.3899999992</v>
      </c>
      <c r="P389" s="119">
        <v>193347.11999999997</v>
      </c>
      <c r="Q389" s="119">
        <f t="shared" si="9"/>
        <v>7093660.5899999989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677809.07</v>
      </c>
      <c r="V389" s="115"/>
    </row>
    <row r="390" spans="2:22" ht="25.5" x14ac:dyDescent="0.2">
      <c r="B390" s="113"/>
      <c r="C390" s="117" t="s">
        <v>142</v>
      </c>
      <c r="D390" s="118" t="s">
        <v>416</v>
      </c>
      <c r="E390" s="119">
        <v>39615.770000000011</v>
      </c>
      <c r="F390" s="119">
        <v>39615.770000000011</v>
      </c>
      <c r="G390" s="119">
        <v>39615.770000000011</v>
      </c>
      <c r="H390" s="119">
        <v>39115.770000000011</v>
      </c>
      <c r="I390" s="119">
        <v>39115.770000000011</v>
      </c>
      <c r="J390" s="119">
        <v>39115.770000000011</v>
      </c>
      <c r="K390" s="119">
        <v>44526.630000000005</v>
      </c>
      <c r="L390" s="119">
        <v>44476.55000000001</v>
      </c>
      <c r="M390" s="119">
        <v>44476.55000000001</v>
      </c>
      <c r="N390" s="119">
        <v>44476.55000000001</v>
      </c>
      <c r="O390" s="119">
        <v>44476.55000000001</v>
      </c>
      <c r="P390" s="119">
        <v>43577.72</v>
      </c>
      <c r="Q390" s="119">
        <f t="shared" si="9"/>
        <v>502205.17000000004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118847.31000000003</v>
      </c>
      <c r="V390" s="115"/>
    </row>
    <row r="391" spans="2:22" x14ac:dyDescent="0.2">
      <c r="B391" s="113"/>
      <c r="C391" s="117" t="s">
        <v>143</v>
      </c>
      <c r="D391" s="118" t="s">
        <v>417</v>
      </c>
      <c r="E391" s="119">
        <v>44791.17</v>
      </c>
      <c r="F391" s="119">
        <v>44791.17</v>
      </c>
      <c r="G391" s="119">
        <v>45091.17</v>
      </c>
      <c r="H391" s="119">
        <v>44482.84</v>
      </c>
      <c r="I391" s="119">
        <v>44482.84</v>
      </c>
      <c r="J391" s="119">
        <v>44482.84</v>
      </c>
      <c r="K391" s="119">
        <v>45391.159999999996</v>
      </c>
      <c r="L391" s="119">
        <v>44941.159999999996</v>
      </c>
      <c r="M391" s="119">
        <v>45659.939999999995</v>
      </c>
      <c r="N391" s="119">
        <v>45659.929999999993</v>
      </c>
      <c r="O391" s="119">
        <v>45784.929999999993</v>
      </c>
      <c r="P391" s="119">
        <v>46039.699999999983</v>
      </c>
      <c r="Q391" s="119">
        <f t="shared" si="9"/>
        <v>541598.85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134673.51</v>
      </c>
      <c r="V391" s="115"/>
    </row>
    <row r="392" spans="2:22" x14ac:dyDescent="0.2">
      <c r="B392" s="113"/>
      <c r="C392" s="117" t="s">
        <v>144</v>
      </c>
      <c r="D392" s="118" t="s">
        <v>418</v>
      </c>
      <c r="E392" s="119">
        <v>1633.33</v>
      </c>
      <c r="F392" s="119">
        <v>1633.33</v>
      </c>
      <c r="G392" s="119">
        <v>1433.33</v>
      </c>
      <c r="H392" s="119">
        <v>1433.33</v>
      </c>
      <c r="I392" s="119">
        <v>1433.33</v>
      </c>
      <c r="J392" s="119">
        <v>1433.33</v>
      </c>
      <c r="K392" s="119">
        <v>1433.33</v>
      </c>
      <c r="L392" s="119">
        <v>2273.33</v>
      </c>
      <c r="M392" s="119">
        <v>2273.33</v>
      </c>
      <c r="N392" s="119">
        <v>2373.33</v>
      </c>
      <c r="O392" s="119">
        <v>2373.33</v>
      </c>
      <c r="P392" s="119">
        <v>2373.37</v>
      </c>
      <c r="Q392" s="119">
        <f t="shared" si="9"/>
        <v>22099.999999999996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4699.99</v>
      </c>
      <c r="V392" s="115"/>
    </row>
    <row r="393" spans="2:22" x14ac:dyDescent="0.2">
      <c r="B393" s="113"/>
      <c r="C393" s="117" t="s">
        <v>145</v>
      </c>
      <c r="D393" s="118" t="s">
        <v>419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0</v>
      </c>
      <c r="Q393" s="119">
        <f t="shared" si="9"/>
        <v>0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5"/>
    </row>
    <row r="394" spans="2:22" x14ac:dyDescent="0.2">
      <c r="B394" s="113"/>
      <c r="C394" s="117" t="s">
        <v>146</v>
      </c>
      <c r="D394" s="118" t="s">
        <v>420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0</v>
      </c>
      <c r="Q394" s="119">
        <f t="shared" si="9"/>
        <v>0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5"/>
    </row>
    <row r="395" spans="2:22" x14ac:dyDescent="0.2">
      <c r="B395" s="113"/>
      <c r="C395" s="117" t="s">
        <v>147</v>
      </c>
      <c r="D395" s="118" t="s">
        <v>421</v>
      </c>
      <c r="E395" s="119">
        <v>154986.22999999995</v>
      </c>
      <c r="F395" s="119">
        <v>155666.22999999995</v>
      </c>
      <c r="G395" s="119">
        <v>162802.22999999995</v>
      </c>
      <c r="H395" s="119">
        <v>164147.82999999996</v>
      </c>
      <c r="I395" s="119">
        <v>157174.12999999995</v>
      </c>
      <c r="J395" s="119">
        <v>157164.16999999998</v>
      </c>
      <c r="K395" s="119">
        <v>197580.33</v>
      </c>
      <c r="L395" s="119">
        <v>196617.2</v>
      </c>
      <c r="M395" s="119">
        <v>200060.46</v>
      </c>
      <c r="N395" s="119">
        <v>200365.46</v>
      </c>
      <c r="O395" s="119">
        <v>199655.46</v>
      </c>
      <c r="P395" s="119">
        <v>198995.38</v>
      </c>
      <c r="Q395" s="119">
        <f t="shared" si="9"/>
        <v>2145215.1099999994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473454.68999999983</v>
      </c>
      <c r="V395" s="115"/>
    </row>
    <row r="396" spans="2:22" x14ac:dyDescent="0.2">
      <c r="B396" s="113"/>
      <c r="C396" s="117" t="s">
        <v>148</v>
      </c>
      <c r="D396" s="118" t="s">
        <v>412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0</v>
      </c>
      <c r="Q396" s="119">
        <f t="shared" si="9"/>
        <v>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5"/>
    </row>
    <row r="397" spans="2:22" x14ac:dyDescent="0.2">
      <c r="B397" s="113"/>
      <c r="C397" s="117" t="s">
        <v>149</v>
      </c>
      <c r="D397" s="118" t="s">
        <v>422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0</v>
      </c>
      <c r="Q397" s="119">
        <f t="shared" si="9"/>
        <v>0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5"/>
    </row>
    <row r="398" spans="2:22" x14ac:dyDescent="0.2">
      <c r="B398" s="113"/>
      <c r="C398" s="117" t="s">
        <v>150</v>
      </c>
      <c r="D398" s="118" t="s">
        <v>423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0</v>
      </c>
      <c r="Q398" s="119">
        <f t="shared" si="9"/>
        <v>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5"/>
    </row>
    <row r="399" spans="2:22" x14ac:dyDescent="0.2">
      <c r="B399" s="113"/>
      <c r="C399" s="117" t="s">
        <v>151</v>
      </c>
      <c r="D399" s="118" t="s">
        <v>424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0</v>
      </c>
      <c r="Q399" s="119">
        <f t="shared" si="9"/>
        <v>0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5"/>
    </row>
    <row r="400" spans="2:22" x14ac:dyDescent="0.2">
      <c r="B400" s="113"/>
      <c r="C400" s="117" t="s">
        <v>152</v>
      </c>
      <c r="D400" s="118" t="s">
        <v>425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9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x14ac:dyDescent="0.2">
      <c r="B401" s="113"/>
      <c r="C401" s="117" t="s">
        <v>153</v>
      </c>
      <c r="D401" s="118" t="s">
        <v>426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9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154</v>
      </c>
      <c r="D402" s="118" t="s">
        <v>427</v>
      </c>
      <c r="E402" s="119">
        <v>176729.22</v>
      </c>
      <c r="F402" s="119">
        <v>41729.220000000008</v>
      </c>
      <c r="G402" s="119">
        <v>41729.220000000008</v>
      </c>
      <c r="H402" s="119">
        <v>41729.220000000008</v>
      </c>
      <c r="I402" s="119">
        <v>41729.220000000008</v>
      </c>
      <c r="J402" s="119">
        <v>41729.220000000008</v>
      </c>
      <c r="K402" s="119">
        <v>9743729.2200000007</v>
      </c>
      <c r="L402" s="119">
        <v>41729.220000000008</v>
      </c>
      <c r="M402" s="119">
        <v>41729.220000000008</v>
      </c>
      <c r="N402" s="119">
        <v>41729.220000000008</v>
      </c>
      <c r="O402" s="119">
        <v>41729.220000000008</v>
      </c>
      <c r="P402" s="119">
        <v>41729.379999999997</v>
      </c>
      <c r="Q402" s="119">
        <f t="shared" si="9"/>
        <v>10337750.800000004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260187.66</v>
      </c>
      <c r="V402" s="115"/>
    </row>
    <row r="403" spans="2:22" x14ac:dyDescent="0.2">
      <c r="B403" s="113"/>
      <c r="C403" s="117" t="s">
        <v>155</v>
      </c>
      <c r="D403" s="118" t="s">
        <v>428</v>
      </c>
      <c r="E403" s="119">
        <v>74732.070000000007</v>
      </c>
      <c r="F403" s="119">
        <v>76501.67</v>
      </c>
      <c r="G403" s="119">
        <v>77118.11</v>
      </c>
      <c r="H403" s="119">
        <v>60667.020000000019</v>
      </c>
      <c r="I403" s="119">
        <v>61843.800000000017</v>
      </c>
      <c r="J403" s="119">
        <v>61833.920000000013</v>
      </c>
      <c r="K403" s="119">
        <v>70054.459999999992</v>
      </c>
      <c r="L403" s="119">
        <v>68168.920000000013</v>
      </c>
      <c r="M403" s="119">
        <v>66355.030000000013</v>
      </c>
      <c r="N403" s="119">
        <v>64278.260000000009</v>
      </c>
      <c r="O403" s="119">
        <v>63853.320000000014</v>
      </c>
      <c r="P403" s="119">
        <v>59271.710000000014</v>
      </c>
      <c r="Q403" s="119">
        <f t="shared" si="9"/>
        <v>804678.29000000015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228351.84999999998</v>
      </c>
      <c r="V403" s="115"/>
    </row>
    <row r="404" spans="2:22" x14ac:dyDescent="0.2">
      <c r="B404" s="113"/>
      <c r="C404" s="117" t="s">
        <v>156</v>
      </c>
      <c r="D404" s="118" t="s">
        <v>429</v>
      </c>
      <c r="E404" s="119">
        <v>135033.72999999998</v>
      </c>
      <c r="F404" s="119">
        <v>154367.08000000005</v>
      </c>
      <c r="G404" s="119">
        <v>154300.42999999996</v>
      </c>
      <c r="H404" s="119">
        <v>150400.37999999992</v>
      </c>
      <c r="I404" s="119">
        <v>140050.37999999992</v>
      </c>
      <c r="J404" s="119">
        <v>138650.37999999992</v>
      </c>
      <c r="K404" s="119">
        <v>183683.27999999997</v>
      </c>
      <c r="L404" s="119">
        <v>183683.27999999997</v>
      </c>
      <c r="M404" s="119">
        <v>183683.27999999997</v>
      </c>
      <c r="N404" s="119">
        <v>183683.27999999997</v>
      </c>
      <c r="O404" s="119">
        <v>183683.31999999998</v>
      </c>
      <c r="P404" s="119">
        <v>183683.54</v>
      </c>
      <c r="Q404" s="119">
        <f t="shared" si="9"/>
        <v>1974902.3599999999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443701.24</v>
      </c>
      <c r="V404" s="115"/>
    </row>
    <row r="405" spans="2:22" x14ac:dyDescent="0.2">
      <c r="B405" s="113"/>
      <c r="C405" s="117" t="s">
        <v>157</v>
      </c>
      <c r="D405" s="118" t="s">
        <v>430</v>
      </c>
      <c r="E405" s="119">
        <v>1566.62</v>
      </c>
      <c r="F405" s="119">
        <v>15526.23</v>
      </c>
      <c r="G405" s="119">
        <v>15250</v>
      </c>
      <c r="H405" s="119">
        <v>8700.01</v>
      </c>
      <c r="I405" s="119">
        <v>4800</v>
      </c>
      <c r="J405" s="119">
        <v>4699.99</v>
      </c>
      <c r="K405" s="119">
        <v>57520.619999999995</v>
      </c>
      <c r="L405" s="119">
        <v>57520.619999999995</v>
      </c>
      <c r="M405" s="119">
        <v>57520.61</v>
      </c>
      <c r="N405" s="119">
        <v>57520.61</v>
      </c>
      <c r="O405" s="119">
        <v>57520.61</v>
      </c>
      <c r="P405" s="119">
        <v>57520.630000000005</v>
      </c>
      <c r="Q405" s="119">
        <f t="shared" si="9"/>
        <v>395666.55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32342.85</v>
      </c>
      <c r="V405" s="115"/>
    </row>
    <row r="406" spans="2:22" x14ac:dyDescent="0.2">
      <c r="B406" s="113"/>
      <c r="C406" s="117" t="s">
        <v>158</v>
      </c>
      <c r="D406" s="118" t="s">
        <v>431</v>
      </c>
      <c r="E406" s="119">
        <v>30234.030000000002</v>
      </c>
      <c r="F406" s="119">
        <v>44871.35</v>
      </c>
      <c r="G406" s="119">
        <v>41658.019999999997</v>
      </c>
      <c r="H406" s="119">
        <v>37389.080000000009</v>
      </c>
      <c r="I406" s="119">
        <v>30696.080000000005</v>
      </c>
      <c r="J406" s="119">
        <v>28866.090000000004</v>
      </c>
      <c r="K406" s="119">
        <v>43060.740000000005</v>
      </c>
      <c r="L406" s="119">
        <v>43060.73000000001</v>
      </c>
      <c r="M406" s="119">
        <v>43060.75</v>
      </c>
      <c r="N406" s="119">
        <v>43060.75</v>
      </c>
      <c r="O406" s="119">
        <v>43060.72</v>
      </c>
      <c r="P406" s="119">
        <v>43060.970000000008</v>
      </c>
      <c r="Q406" s="119">
        <f t="shared" si="9"/>
        <v>472079.31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116763.4</v>
      </c>
      <c r="V406" s="115"/>
    </row>
    <row r="407" spans="2:22" x14ac:dyDescent="0.2">
      <c r="B407" s="113"/>
      <c r="C407" s="117" t="s">
        <v>159</v>
      </c>
      <c r="D407" s="118" t="s">
        <v>432</v>
      </c>
      <c r="E407" s="119">
        <v>2085263.7</v>
      </c>
      <c r="F407" s="119">
        <v>2065025.5599999998</v>
      </c>
      <c r="G407" s="119">
        <v>2064922.16</v>
      </c>
      <c r="H407" s="119">
        <v>2064432.23</v>
      </c>
      <c r="I407" s="119">
        <v>2037122.23</v>
      </c>
      <c r="J407" s="119">
        <v>2040622.25</v>
      </c>
      <c r="K407" s="119">
        <v>2731000.4</v>
      </c>
      <c r="L407" s="119">
        <v>2700700.4</v>
      </c>
      <c r="M407" s="119">
        <v>2700947.11</v>
      </c>
      <c r="N407" s="119">
        <v>2699250.4</v>
      </c>
      <c r="O407" s="119">
        <v>2661681.7299999995</v>
      </c>
      <c r="P407" s="119">
        <v>2661890.08</v>
      </c>
      <c r="Q407" s="119">
        <f t="shared" si="9"/>
        <v>28512858.25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6215211.4199999999</v>
      </c>
      <c r="V407" s="115"/>
    </row>
    <row r="408" spans="2:22" x14ac:dyDescent="0.2">
      <c r="B408" s="113"/>
      <c r="C408" s="117" t="s">
        <v>160</v>
      </c>
      <c r="D408" s="118" t="s">
        <v>433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9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x14ac:dyDescent="0.2">
      <c r="B409" s="113"/>
      <c r="C409" s="117" t="s">
        <v>161</v>
      </c>
      <c r="D409" s="118" t="s">
        <v>434</v>
      </c>
      <c r="E409" s="119">
        <v>67860.02</v>
      </c>
      <c r="F409" s="119">
        <v>68670.070000000007</v>
      </c>
      <c r="G409" s="119">
        <v>75810.27</v>
      </c>
      <c r="H409" s="119">
        <v>74750.27</v>
      </c>
      <c r="I409" s="119">
        <v>74811.440000000017</v>
      </c>
      <c r="J409" s="119">
        <v>74750.290000000008</v>
      </c>
      <c r="K409" s="119">
        <v>85444</v>
      </c>
      <c r="L409" s="119">
        <v>85389.920000000013</v>
      </c>
      <c r="M409" s="119">
        <v>85389.920000000013</v>
      </c>
      <c r="N409" s="119">
        <v>85135.82</v>
      </c>
      <c r="O409" s="119">
        <v>85133.62</v>
      </c>
      <c r="P409" s="119">
        <v>85070.37</v>
      </c>
      <c r="Q409" s="119">
        <f t="shared" si="9"/>
        <v>948216.01000000024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212340.36000000004</v>
      </c>
      <c r="V409" s="115"/>
    </row>
    <row r="410" spans="2:22" ht="25.5" x14ac:dyDescent="0.2">
      <c r="B410" s="113"/>
      <c r="C410" s="117" t="s">
        <v>162</v>
      </c>
      <c r="D410" s="118" t="s">
        <v>435</v>
      </c>
      <c r="E410" s="119">
        <v>258511.43</v>
      </c>
      <c r="F410" s="119">
        <v>255361.43</v>
      </c>
      <c r="G410" s="119">
        <v>255361.43</v>
      </c>
      <c r="H410" s="119">
        <v>259771.43</v>
      </c>
      <c r="I410" s="119">
        <v>255361.44</v>
      </c>
      <c r="J410" s="119">
        <v>255361.35999999996</v>
      </c>
      <c r="K410" s="119">
        <v>262805.49</v>
      </c>
      <c r="L410" s="119">
        <v>258395.47</v>
      </c>
      <c r="M410" s="119">
        <v>258395.47</v>
      </c>
      <c r="N410" s="119">
        <v>261965.47</v>
      </c>
      <c r="O410" s="119">
        <v>258395.47</v>
      </c>
      <c r="P410" s="119">
        <v>252992.8</v>
      </c>
      <c r="Q410" s="119">
        <f t="shared" si="9"/>
        <v>3092678.69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769234.29</v>
      </c>
      <c r="V410" s="115"/>
    </row>
    <row r="411" spans="2:22" x14ac:dyDescent="0.2">
      <c r="B411" s="113"/>
      <c r="C411" s="117" t="s">
        <v>163</v>
      </c>
      <c r="D411" s="118" t="s">
        <v>433</v>
      </c>
      <c r="E411" s="119">
        <v>256837.79999999993</v>
      </c>
      <c r="F411" s="119">
        <v>259117.87999999992</v>
      </c>
      <c r="G411" s="119">
        <v>265757.87999999989</v>
      </c>
      <c r="H411" s="119">
        <v>264547.87999999989</v>
      </c>
      <c r="I411" s="119">
        <v>267567.89999999991</v>
      </c>
      <c r="J411" s="119">
        <v>266447.54999999993</v>
      </c>
      <c r="K411" s="119">
        <v>289965.24999999994</v>
      </c>
      <c r="L411" s="119">
        <v>288715.24999999994</v>
      </c>
      <c r="M411" s="119">
        <v>289215.24999999994</v>
      </c>
      <c r="N411" s="119">
        <v>289215.24999999994</v>
      </c>
      <c r="O411" s="119">
        <v>289715.24999999994</v>
      </c>
      <c r="P411" s="119">
        <v>289992.51</v>
      </c>
      <c r="Q411" s="119">
        <f t="shared" si="9"/>
        <v>3317095.6499999994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781713.55999999971</v>
      </c>
      <c r="V411" s="115"/>
    </row>
    <row r="412" spans="2:22" x14ac:dyDescent="0.2">
      <c r="B412" s="113"/>
      <c r="C412" s="117" t="s">
        <v>164</v>
      </c>
      <c r="D412" s="118" t="s">
        <v>436</v>
      </c>
      <c r="E412" s="119">
        <v>199128.94000000003</v>
      </c>
      <c r="F412" s="119">
        <v>223628.70000000007</v>
      </c>
      <c r="G412" s="119">
        <v>231128.61000000004</v>
      </c>
      <c r="H412" s="119">
        <v>232628.59000000003</v>
      </c>
      <c r="I412" s="119">
        <v>230128.59000000003</v>
      </c>
      <c r="J412" s="119">
        <v>270414.30000000005</v>
      </c>
      <c r="K412" s="119">
        <v>278414.31000000006</v>
      </c>
      <c r="L412" s="119">
        <v>276414.30000000005</v>
      </c>
      <c r="M412" s="119">
        <v>276414.28000000009</v>
      </c>
      <c r="N412" s="119">
        <v>278714.35000000003</v>
      </c>
      <c r="O412" s="119">
        <v>276414.31000000006</v>
      </c>
      <c r="P412" s="119">
        <v>274413.99000000005</v>
      </c>
      <c r="Q412" s="119">
        <f t="shared" si="9"/>
        <v>3047843.2700000009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653886.25000000023</v>
      </c>
      <c r="V412" s="115"/>
    </row>
    <row r="413" spans="2:22" x14ac:dyDescent="0.2">
      <c r="B413" s="113"/>
      <c r="C413" s="117" t="s">
        <v>165</v>
      </c>
      <c r="D413" s="118" t="s">
        <v>423</v>
      </c>
      <c r="E413" s="119">
        <v>459664.62</v>
      </c>
      <c r="F413" s="119">
        <v>452864.43000000005</v>
      </c>
      <c r="G413" s="119">
        <v>453264.39</v>
      </c>
      <c r="H413" s="119">
        <v>451964.39</v>
      </c>
      <c r="I413" s="119">
        <v>451964.39</v>
      </c>
      <c r="J413" s="119">
        <v>418664.39</v>
      </c>
      <c r="K413" s="119">
        <v>431456.17</v>
      </c>
      <c r="L413" s="119">
        <v>431456.18</v>
      </c>
      <c r="M413" s="119">
        <v>409664.41</v>
      </c>
      <c r="N413" s="119">
        <v>415664.39</v>
      </c>
      <c r="O413" s="119">
        <v>409664.39</v>
      </c>
      <c r="P413" s="119">
        <v>409664.39</v>
      </c>
      <c r="Q413" s="119">
        <f t="shared" si="9"/>
        <v>5195956.54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1365793.44</v>
      </c>
      <c r="V413" s="115"/>
    </row>
    <row r="414" spans="2:22" x14ac:dyDescent="0.2">
      <c r="B414" s="113"/>
      <c r="C414" s="117" t="s">
        <v>166</v>
      </c>
      <c r="D414" s="118" t="s">
        <v>424</v>
      </c>
      <c r="E414" s="119">
        <v>34045.81</v>
      </c>
      <c r="F414" s="119">
        <v>34045.81</v>
      </c>
      <c r="G414" s="119">
        <v>34045.81</v>
      </c>
      <c r="H414" s="119">
        <v>34045.829999999994</v>
      </c>
      <c r="I414" s="119">
        <v>34045.789999999994</v>
      </c>
      <c r="J414" s="119">
        <v>34045.73000000001</v>
      </c>
      <c r="K414" s="119">
        <v>41000.700000000004</v>
      </c>
      <c r="L414" s="119">
        <v>41000.720000000001</v>
      </c>
      <c r="M414" s="119">
        <v>41000.71</v>
      </c>
      <c r="N414" s="119">
        <v>41000.730000000003</v>
      </c>
      <c r="O414" s="119">
        <v>41000.720000000001</v>
      </c>
      <c r="P414" s="119">
        <v>41000.71</v>
      </c>
      <c r="Q414" s="119">
        <f t="shared" si="9"/>
        <v>450279.07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102137.43</v>
      </c>
      <c r="V414" s="115"/>
    </row>
    <row r="415" spans="2:22" x14ac:dyDescent="0.2">
      <c r="B415" s="113"/>
      <c r="C415" s="117" t="s">
        <v>167</v>
      </c>
      <c r="D415" s="118" t="s">
        <v>425</v>
      </c>
      <c r="E415" s="119">
        <v>131164.67000000001</v>
      </c>
      <c r="F415" s="119">
        <v>141163.61000000002</v>
      </c>
      <c r="G415" s="119">
        <v>141133.70000000001</v>
      </c>
      <c r="H415" s="119">
        <v>141133.70000000001</v>
      </c>
      <c r="I415" s="119">
        <v>141133.70000000001</v>
      </c>
      <c r="J415" s="119">
        <v>140133.70000000001</v>
      </c>
      <c r="K415" s="119">
        <v>790133.7</v>
      </c>
      <c r="L415" s="119">
        <v>140133.70000000001</v>
      </c>
      <c r="M415" s="119">
        <v>140133.70000000001</v>
      </c>
      <c r="N415" s="119">
        <v>140133.70000000001</v>
      </c>
      <c r="O415" s="119">
        <v>645100.71</v>
      </c>
      <c r="P415" s="119">
        <v>100104.13000000002</v>
      </c>
      <c r="Q415" s="119">
        <f t="shared" si="9"/>
        <v>2791602.7199999997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413461.98000000004</v>
      </c>
      <c r="V415" s="115"/>
    </row>
    <row r="416" spans="2:22" x14ac:dyDescent="0.2">
      <c r="B416" s="113"/>
      <c r="C416" s="117" t="s">
        <v>168</v>
      </c>
      <c r="D416" s="118" t="s">
        <v>426</v>
      </c>
      <c r="E416" s="119">
        <v>463115.91000000015</v>
      </c>
      <c r="F416" s="119">
        <v>399893.42000000016</v>
      </c>
      <c r="G416" s="119">
        <v>403893.42000000016</v>
      </c>
      <c r="H416" s="119">
        <v>408893.42000000016</v>
      </c>
      <c r="I416" s="119">
        <v>408893.42000000016</v>
      </c>
      <c r="J416" s="119">
        <v>396893.42000000016</v>
      </c>
      <c r="K416" s="119">
        <v>507170.92000000016</v>
      </c>
      <c r="L416" s="119">
        <v>440393.42000000016</v>
      </c>
      <c r="M416" s="119">
        <v>440393.42000000016</v>
      </c>
      <c r="N416" s="119">
        <v>440393.42000000016</v>
      </c>
      <c r="O416" s="119">
        <v>440393.45000000007</v>
      </c>
      <c r="P416" s="119">
        <v>440393.64999999991</v>
      </c>
      <c r="Q416" s="119">
        <f t="shared" si="9"/>
        <v>5190721.290000001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1266902.7500000005</v>
      </c>
      <c r="V416" s="115"/>
    </row>
    <row r="417" spans="2:22" x14ac:dyDescent="0.2">
      <c r="B417" s="113"/>
      <c r="C417" s="117" t="s">
        <v>169</v>
      </c>
      <c r="D417" s="118" t="s">
        <v>437</v>
      </c>
      <c r="E417" s="119">
        <v>251322.39999999991</v>
      </c>
      <c r="F417" s="119">
        <v>193719.55999999991</v>
      </c>
      <c r="G417" s="119">
        <v>193719.51999999993</v>
      </c>
      <c r="H417" s="119">
        <v>193719.52999999994</v>
      </c>
      <c r="I417" s="119">
        <v>193719.50999999992</v>
      </c>
      <c r="J417" s="119">
        <v>197719.50999999992</v>
      </c>
      <c r="K417" s="119">
        <v>311579.76999999996</v>
      </c>
      <c r="L417" s="119">
        <v>211579.76999999993</v>
      </c>
      <c r="M417" s="119">
        <v>211579.77999999994</v>
      </c>
      <c r="N417" s="119">
        <v>211579.75999999992</v>
      </c>
      <c r="O417" s="119">
        <v>211579.81999999995</v>
      </c>
      <c r="P417" s="119">
        <v>211579.87</v>
      </c>
      <c r="Q417" s="119">
        <f t="shared" si="9"/>
        <v>2593398.7999999993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638761.47999999975</v>
      </c>
      <c r="V417" s="115"/>
    </row>
    <row r="418" spans="2:22" x14ac:dyDescent="0.2">
      <c r="B418" s="113"/>
      <c r="C418" s="117" t="s">
        <v>170</v>
      </c>
      <c r="D418" s="118" t="s">
        <v>438</v>
      </c>
      <c r="E418" s="119">
        <v>249712.23999999993</v>
      </c>
      <c r="F418" s="119">
        <v>226672.23999999993</v>
      </c>
      <c r="G418" s="119">
        <v>208853.52999999991</v>
      </c>
      <c r="H418" s="119">
        <v>214712.23999999993</v>
      </c>
      <c r="I418" s="119">
        <v>199712.23999999993</v>
      </c>
      <c r="J418" s="119">
        <v>268418.25999999995</v>
      </c>
      <c r="K418" s="119">
        <v>240164.05999999994</v>
      </c>
      <c r="L418" s="119">
        <v>219224.8899999999</v>
      </c>
      <c r="M418" s="119">
        <v>218223.23999999993</v>
      </c>
      <c r="N418" s="119">
        <v>225012.23999999993</v>
      </c>
      <c r="O418" s="119">
        <v>217647.74999999994</v>
      </c>
      <c r="P418" s="119">
        <v>198213.46999999997</v>
      </c>
      <c r="Q418" s="119">
        <f t="shared" si="9"/>
        <v>2686566.3999999994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685238.00999999978</v>
      </c>
      <c r="V418" s="115"/>
    </row>
    <row r="419" spans="2:22" x14ac:dyDescent="0.2">
      <c r="B419" s="113"/>
      <c r="C419" s="117" t="s">
        <v>171</v>
      </c>
      <c r="D419" s="118" t="s">
        <v>439</v>
      </c>
      <c r="E419" s="119">
        <v>69930.260000000009</v>
      </c>
      <c r="F419" s="119">
        <v>68722.929999999993</v>
      </c>
      <c r="G419" s="119">
        <v>68160.86</v>
      </c>
      <c r="H419" s="119">
        <v>66160.23</v>
      </c>
      <c r="I419" s="119">
        <v>66593.569999999992</v>
      </c>
      <c r="J419" s="119">
        <v>66593.569999999992</v>
      </c>
      <c r="K419" s="119">
        <v>66593.569999999992</v>
      </c>
      <c r="L419" s="119">
        <v>66593.569999999992</v>
      </c>
      <c r="M419" s="119">
        <v>66593.569999999992</v>
      </c>
      <c r="N419" s="119">
        <v>66593.569999999992</v>
      </c>
      <c r="O419" s="119">
        <v>66593.569999999992</v>
      </c>
      <c r="P419" s="119">
        <v>66593.510000000009</v>
      </c>
      <c r="Q419" s="119">
        <f t="shared" si="9"/>
        <v>805722.7799999998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206814.05</v>
      </c>
      <c r="V419" s="115"/>
    </row>
    <row r="420" spans="2:22" x14ac:dyDescent="0.2">
      <c r="B420" s="113"/>
      <c r="C420" s="117" t="s">
        <v>172</v>
      </c>
      <c r="D420" s="118" t="s">
        <v>440</v>
      </c>
      <c r="E420" s="119">
        <v>181876.8599999999</v>
      </c>
      <c r="F420" s="119">
        <v>39999.860000000015</v>
      </c>
      <c r="G420" s="119">
        <v>35231.760000000017</v>
      </c>
      <c r="H420" s="119">
        <v>35835.860000000015</v>
      </c>
      <c r="I420" s="119">
        <v>37635.860000000015</v>
      </c>
      <c r="J420" s="119">
        <v>36840.860000000015</v>
      </c>
      <c r="K420" s="119">
        <v>38636.280000000013</v>
      </c>
      <c r="L420" s="119">
        <v>45957.860000000015</v>
      </c>
      <c r="M420" s="119">
        <v>36331.860000000015</v>
      </c>
      <c r="N420" s="119">
        <v>159619.86000000002</v>
      </c>
      <c r="O420" s="119">
        <v>70976.980000000025</v>
      </c>
      <c r="P420" s="119">
        <v>51070.92000000002</v>
      </c>
      <c r="Q420" s="119">
        <f t="shared" si="9"/>
        <v>770014.82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257108.47999999992</v>
      </c>
      <c r="V420" s="115"/>
    </row>
    <row r="421" spans="2:22" x14ac:dyDescent="0.2">
      <c r="B421" s="113"/>
      <c r="C421" s="117" t="s">
        <v>173</v>
      </c>
      <c r="D421" s="118" t="s">
        <v>441</v>
      </c>
      <c r="E421" s="119">
        <v>29382.940000000002</v>
      </c>
      <c r="F421" s="119">
        <v>52386.94</v>
      </c>
      <c r="G421" s="119">
        <v>30712.940000000002</v>
      </c>
      <c r="H421" s="119">
        <v>30862.940000000002</v>
      </c>
      <c r="I421" s="119">
        <v>28364.020000000004</v>
      </c>
      <c r="J421" s="119">
        <v>27764.020000000004</v>
      </c>
      <c r="K421" s="119">
        <v>61967.490000000005</v>
      </c>
      <c r="L421" s="119">
        <v>28534.020000000004</v>
      </c>
      <c r="M421" s="119">
        <v>29134.020000000004</v>
      </c>
      <c r="N421" s="119">
        <v>27934.020000000004</v>
      </c>
      <c r="O421" s="119">
        <v>29132.380000000005</v>
      </c>
      <c r="P421" s="119">
        <v>27934.079999999998</v>
      </c>
      <c r="Q421" s="119">
        <f t="shared" si="9"/>
        <v>404109.81000000011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112482.82</v>
      </c>
      <c r="V421" s="115"/>
    </row>
    <row r="422" spans="2:22" ht="25.5" x14ac:dyDescent="0.2">
      <c r="B422" s="113"/>
      <c r="C422" s="117" t="s">
        <v>174</v>
      </c>
      <c r="D422" s="118" t="s">
        <v>442</v>
      </c>
      <c r="E422" s="119">
        <v>58555.750000000022</v>
      </c>
      <c r="F422" s="119">
        <v>60558.630000000019</v>
      </c>
      <c r="G422" s="119">
        <v>58655.750000000022</v>
      </c>
      <c r="H422" s="119">
        <v>58655.770000000019</v>
      </c>
      <c r="I422" s="119">
        <v>58655.790000000015</v>
      </c>
      <c r="J422" s="119">
        <v>59455.830000000009</v>
      </c>
      <c r="K422" s="119">
        <v>81184.669999999984</v>
      </c>
      <c r="L422" s="119">
        <v>63984.759999999995</v>
      </c>
      <c r="M422" s="119">
        <v>63174.77</v>
      </c>
      <c r="N422" s="119">
        <v>63174.710000000006</v>
      </c>
      <c r="O422" s="119">
        <v>63174.770000000004</v>
      </c>
      <c r="P422" s="119">
        <v>63174.790000000008</v>
      </c>
      <c r="Q422" s="119">
        <f t="shared" si="9"/>
        <v>752405.99000000011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177770.13000000006</v>
      </c>
      <c r="V422" s="115"/>
    </row>
    <row r="423" spans="2:22" x14ac:dyDescent="0.2">
      <c r="B423" s="113"/>
      <c r="C423" s="117" t="s">
        <v>175</v>
      </c>
      <c r="D423" s="118" t="s">
        <v>443</v>
      </c>
      <c r="E423" s="119">
        <v>388717.64999999997</v>
      </c>
      <c r="F423" s="119">
        <v>388717.64999999997</v>
      </c>
      <c r="G423" s="119">
        <v>388717.64999999997</v>
      </c>
      <c r="H423" s="119">
        <v>388717.64999999997</v>
      </c>
      <c r="I423" s="119">
        <v>388717.64999999997</v>
      </c>
      <c r="J423" s="119">
        <v>388717.64999999997</v>
      </c>
      <c r="K423" s="119">
        <v>388717.64999999997</v>
      </c>
      <c r="L423" s="119">
        <v>388717.64999999997</v>
      </c>
      <c r="M423" s="119">
        <v>388717.64999999997</v>
      </c>
      <c r="N423" s="119">
        <v>388717.64999999997</v>
      </c>
      <c r="O423" s="119">
        <v>388717.64999999997</v>
      </c>
      <c r="P423" s="119">
        <v>388717.67</v>
      </c>
      <c r="Q423" s="119">
        <f t="shared" ref="Q423:Q486" si="10">SUM(E423:P423)</f>
        <v>4664611.8199999994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1166152.95</v>
      </c>
      <c r="V423" s="115"/>
    </row>
    <row r="424" spans="2:22" x14ac:dyDescent="0.2">
      <c r="B424" s="113"/>
      <c r="C424" s="117" t="s">
        <v>176</v>
      </c>
      <c r="D424" s="118" t="s">
        <v>444</v>
      </c>
      <c r="E424" s="119">
        <v>16163.910000000002</v>
      </c>
      <c r="F424" s="119">
        <v>19100.910000000003</v>
      </c>
      <c r="G424" s="119">
        <v>19100.910000000003</v>
      </c>
      <c r="H424" s="119">
        <v>19130.910000000003</v>
      </c>
      <c r="I424" s="119">
        <v>56100.91</v>
      </c>
      <c r="J424" s="119">
        <v>129299.91</v>
      </c>
      <c r="K424" s="119">
        <v>38333.910000000003</v>
      </c>
      <c r="L424" s="119">
        <v>38333.910000000003</v>
      </c>
      <c r="M424" s="119">
        <v>38333.910000000003</v>
      </c>
      <c r="N424" s="119">
        <v>38333.910000000003</v>
      </c>
      <c r="O424" s="119">
        <v>38333.910000000003</v>
      </c>
      <c r="P424" s="119">
        <v>148129.41</v>
      </c>
      <c r="Q424" s="119">
        <f t="shared" si="10"/>
        <v>598696.42000000016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54365.73000000001</v>
      </c>
      <c r="V424" s="115"/>
    </row>
    <row r="425" spans="2:22" x14ac:dyDescent="0.2">
      <c r="B425" s="113"/>
      <c r="C425" s="117" t="s">
        <v>177</v>
      </c>
      <c r="D425" s="118" t="s">
        <v>445</v>
      </c>
      <c r="E425" s="119">
        <v>0</v>
      </c>
      <c r="F425" s="119">
        <v>33440</v>
      </c>
      <c r="G425" s="119">
        <v>78940</v>
      </c>
      <c r="H425" s="119">
        <v>48440</v>
      </c>
      <c r="I425" s="119">
        <v>66440</v>
      </c>
      <c r="J425" s="119">
        <v>14713</v>
      </c>
      <c r="K425" s="119">
        <v>136550</v>
      </c>
      <c r="L425" s="119">
        <v>138550</v>
      </c>
      <c r="M425" s="119">
        <v>138550</v>
      </c>
      <c r="N425" s="119">
        <v>138550</v>
      </c>
      <c r="O425" s="119">
        <v>138550</v>
      </c>
      <c r="P425" s="119">
        <v>153457.69</v>
      </c>
      <c r="Q425" s="119">
        <f t="shared" si="10"/>
        <v>1086180.69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112380</v>
      </c>
      <c r="V425" s="115"/>
    </row>
    <row r="426" spans="2:22" x14ac:dyDescent="0.2">
      <c r="B426" s="113"/>
      <c r="C426" s="117" t="s">
        <v>178</v>
      </c>
      <c r="D426" s="118" t="s">
        <v>446</v>
      </c>
      <c r="E426" s="119">
        <v>13936.19</v>
      </c>
      <c r="F426" s="119">
        <v>35388.270000000004</v>
      </c>
      <c r="G426" s="119">
        <v>35583.29</v>
      </c>
      <c r="H426" s="119">
        <v>35611.25</v>
      </c>
      <c r="I426" s="119">
        <v>35611.25</v>
      </c>
      <c r="J426" s="119">
        <v>35691.25</v>
      </c>
      <c r="K426" s="119">
        <v>41930.25</v>
      </c>
      <c r="L426" s="119">
        <v>41930.25</v>
      </c>
      <c r="M426" s="119">
        <v>41930.25</v>
      </c>
      <c r="N426" s="119">
        <v>41930.25</v>
      </c>
      <c r="O426" s="119">
        <v>41930.03</v>
      </c>
      <c r="P426" s="119">
        <v>42694.099999999991</v>
      </c>
      <c r="Q426" s="119">
        <f t="shared" si="10"/>
        <v>444166.63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84907.75</v>
      </c>
      <c r="V426" s="115"/>
    </row>
    <row r="427" spans="2:22" x14ac:dyDescent="0.2">
      <c r="B427" s="113"/>
      <c r="C427" s="117" t="s">
        <v>179</v>
      </c>
      <c r="D427" s="118" t="s">
        <v>447</v>
      </c>
      <c r="E427" s="119">
        <v>12439.880000000001</v>
      </c>
      <c r="F427" s="119">
        <v>89990.12</v>
      </c>
      <c r="G427" s="119">
        <v>92501.5</v>
      </c>
      <c r="H427" s="119">
        <v>92501.5</v>
      </c>
      <c r="I427" s="119">
        <v>92501.5</v>
      </c>
      <c r="J427" s="119">
        <v>92501.5</v>
      </c>
      <c r="K427" s="119">
        <v>113296.5</v>
      </c>
      <c r="L427" s="119">
        <v>113296.5</v>
      </c>
      <c r="M427" s="119">
        <v>113296.5</v>
      </c>
      <c r="N427" s="119">
        <v>113296.5</v>
      </c>
      <c r="O427" s="119">
        <v>113292.5</v>
      </c>
      <c r="P427" s="119">
        <v>113287.56000000001</v>
      </c>
      <c r="Q427" s="119">
        <f t="shared" si="10"/>
        <v>1152202.06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194931.5</v>
      </c>
      <c r="V427" s="115"/>
    </row>
    <row r="428" spans="2:22" x14ac:dyDescent="0.2">
      <c r="B428" s="113"/>
      <c r="C428" s="117" t="s">
        <v>180</v>
      </c>
      <c r="D428" s="118" t="s">
        <v>448</v>
      </c>
      <c r="E428" s="119">
        <v>209584.37999999998</v>
      </c>
      <c r="F428" s="119">
        <v>210226.71999999994</v>
      </c>
      <c r="G428" s="119">
        <v>209906.71999999994</v>
      </c>
      <c r="H428" s="119">
        <v>209906.71999999994</v>
      </c>
      <c r="I428" s="119">
        <v>209906.71999999994</v>
      </c>
      <c r="J428" s="119">
        <v>209894.71999999994</v>
      </c>
      <c r="K428" s="119">
        <v>291859.72000000003</v>
      </c>
      <c r="L428" s="119">
        <v>292755.72000000003</v>
      </c>
      <c r="M428" s="119">
        <v>292755.72000000003</v>
      </c>
      <c r="N428" s="119">
        <v>292755.72000000003</v>
      </c>
      <c r="O428" s="119">
        <v>292753.72000000003</v>
      </c>
      <c r="P428" s="119">
        <v>292087.77999999997</v>
      </c>
      <c r="Q428" s="119">
        <f t="shared" si="10"/>
        <v>3014394.36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629717.81999999983</v>
      </c>
      <c r="V428" s="115"/>
    </row>
    <row r="429" spans="2:22" x14ac:dyDescent="0.2">
      <c r="B429" s="113"/>
      <c r="C429" s="117" t="s">
        <v>181</v>
      </c>
      <c r="D429" s="118" t="s">
        <v>449</v>
      </c>
      <c r="E429" s="119">
        <v>1160040.1799999997</v>
      </c>
      <c r="F429" s="119">
        <v>1160039.5</v>
      </c>
      <c r="G429" s="119">
        <v>1160039.5</v>
      </c>
      <c r="H429" s="119">
        <v>1160039.5</v>
      </c>
      <c r="I429" s="119">
        <v>1160039.5</v>
      </c>
      <c r="J429" s="119">
        <v>1160039.5</v>
      </c>
      <c r="K429" s="119">
        <v>1611517.2900000005</v>
      </c>
      <c r="L429" s="119">
        <v>1611517.2900000005</v>
      </c>
      <c r="M429" s="119">
        <v>1611517.2900000005</v>
      </c>
      <c r="N429" s="119">
        <v>1611517.2900000005</v>
      </c>
      <c r="O429" s="119">
        <v>1611517.2900000005</v>
      </c>
      <c r="P429" s="119">
        <v>1611519.1900000013</v>
      </c>
      <c r="Q429" s="119">
        <f t="shared" si="10"/>
        <v>16629343.320000006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3480119.1799999997</v>
      </c>
      <c r="V429" s="115"/>
    </row>
    <row r="430" spans="2:22" x14ac:dyDescent="0.2">
      <c r="B430" s="113"/>
      <c r="C430" s="117" t="s">
        <v>182</v>
      </c>
      <c r="D430" s="118" t="s">
        <v>450</v>
      </c>
      <c r="E430" s="119">
        <v>155857.54999999996</v>
      </c>
      <c r="F430" s="119">
        <v>156178.42999999996</v>
      </c>
      <c r="G430" s="119">
        <v>155655.54999999996</v>
      </c>
      <c r="H430" s="119">
        <v>169521.54999999996</v>
      </c>
      <c r="I430" s="119">
        <v>154821.58999999994</v>
      </c>
      <c r="J430" s="119">
        <v>154821.60999999996</v>
      </c>
      <c r="K430" s="119">
        <v>160324.19999999995</v>
      </c>
      <c r="L430" s="119">
        <v>163409.51999999996</v>
      </c>
      <c r="M430" s="119">
        <v>163409.51999999996</v>
      </c>
      <c r="N430" s="119">
        <v>163409.63999999998</v>
      </c>
      <c r="O430" s="119">
        <v>163409.63999999998</v>
      </c>
      <c r="P430" s="119">
        <v>188502.93</v>
      </c>
      <c r="Q430" s="119">
        <f t="shared" si="10"/>
        <v>1949321.7299999995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467691.52999999991</v>
      </c>
      <c r="V430" s="115"/>
    </row>
    <row r="431" spans="2:22" x14ac:dyDescent="0.2">
      <c r="B431" s="113"/>
      <c r="C431" s="117" t="s">
        <v>183</v>
      </c>
      <c r="D431" s="118" t="s">
        <v>451</v>
      </c>
      <c r="E431" s="119">
        <v>2240000</v>
      </c>
      <c r="F431" s="119">
        <v>1540000</v>
      </c>
      <c r="G431" s="119">
        <v>1400000</v>
      </c>
      <c r="H431" s="119">
        <v>1400000</v>
      </c>
      <c r="I431" s="119">
        <v>1400000</v>
      </c>
      <c r="J431" s="119">
        <v>1400000</v>
      </c>
      <c r="K431" s="119">
        <v>870000</v>
      </c>
      <c r="L431" s="119">
        <v>870000</v>
      </c>
      <c r="M431" s="119">
        <v>870000</v>
      </c>
      <c r="N431" s="119">
        <v>870000</v>
      </c>
      <c r="O431" s="119">
        <v>870000</v>
      </c>
      <c r="P431" s="119">
        <v>870000</v>
      </c>
      <c r="Q431" s="119">
        <f t="shared" si="10"/>
        <v>14600000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5180000</v>
      </c>
      <c r="V431" s="115"/>
    </row>
    <row r="432" spans="2:22" x14ac:dyDescent="0.2">
      <c r="B432" s="113"/>
      <c r="C432" s="117" t="s">
        <v>184</v>
      </c>
      <c r="D432" s="118" t="s">
        <v>452</v>
      </c>
      <c r="E432" s="119">
        <v>266666.82999999996</v>
      </c>
      <c r="F432" s="119">
        <v>266666.82999999996</v>
      </c>
      <c r="G432" s="119">
        <v>266666.82999999996</v>
      </c>
      <c r="H432" s="119">
        <v>266666.82999999996</v>
      </c>
      <c r="I432" s="119">
        <v>266666.82999999996</v>
      </c>
      <c r="J432" s="119">
        <v>266666.81</v>
      </c>
      <c r="K432" s="119">
        <v>400000.16000000003</v>
      </c>
      <c r="L432" s="119">
        <v>400000.16000000003</v>
      </c>
      <c r="M432" s="119">
        <v>400000.16000000003</v>
      </c>
      <c r="N432" s="119">
        <v>400000.16000000003</v>
      </c>
      <c r="O432" s="119">
        <v>400000.16000000003</v>
      </c>
      <c r="P432" s="119">
        <v>400000.24</v>
      </c>
      <c r="Q432" s="119">
        <f t="shared" si="10"/>
        <v>4000002.0000000009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800000.48999999987</v>
      </c>
      <c r="V432" s="115"/>
    </row>
    <row r="433" spans="2:22" x14ac:dyDescent="0.2">
      <c r="B433" s="113"/>
      <c r="C433" s="117" t="s">
        <v>185</v>
      </c>
      <c r="D433" s="118" t="s">
        <v>453</v>
      </c>
      <c r="E433" s="119">
        <v>432752.43000000023</v>
      </c>
      <c r="F433" s="119">
        <v>403479.7200000002</v>
      </c>
      <c r="G433" s="119">
        <v>403479.70000000024</v>
      </c>
      <c r="H433" s="119">
        <v>403479.70000000024</v>
      </c>
      <c r="I433" s="119">
        <v>403479.70000000024</v>
      </c>
      <c r="J433" s="119">
        <v>403479.82</v>
      </c>
      <c r="K433" s="119">
        <v>447855.88</v>
      </c>
      <c r="L433" s="119">
        <v>447855.86</v>
      </c>
      <c r="M433" s="119">
        <v>447855.88</v>
      </c>
      <c r="N433" s="119">
        <v>447855.88</v>
      </c>
      <c r="O433" s="119">
        <v>447855.88</v>
      </c>
      <c r="P433" s="119">
        <v>447856.16000000003</v>
      </c>
      <c r="Q433" s="119">
        <f t="shared" si="10"/>
        <v>5137286.6100000003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1239711.8500000006</v>
      </c>
      <c r="V433" s="115"/>
    </row>
    <row r="434" spans="2:22" x14ac:dyDescent="0.2">
      <c r="B434" s="113"/>
      <c r="C434" s="117" t="s">
        <v>186</v>
      </c>
      <c r="D434" s="118" t="s">
        <v>454</v>
      </c>
      <c r="E434" s="119">
        <v>67086</v>
      </c>
      <c r="F434" s="119">
        <v>67086</v>
      </c>
      <c r="G434" s="119">
        <v>67086</v>
      </c>
      <c r="H434" s="119">
        <v>67086</v>
      </c>
      <c r="I434" s="119">
        <v>67086</v>
      </c>
      <c r="J434" s="119">
        <v>67090</v>
      </c>
      <c r="K434" s="119">
        <v>100630</v>
      </c>
      <c r="L434" s="119">
        <v>100630</v>
      </c>
      <c r="M434" s="119">
        <v>100630</v>
      </c>
      <c r="N434" s="119">
        <v>100630</v>
      </c>
      <c r="O434" s="119">
        <v>100630</v>
      </c>
      <c r="P434" s="119">
        <v>100630</v>
      </c>
      <c r="Q434" s="119">
        <f t="shared" si="10"/>
        <v>1006300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201258</v>
      </c>
      <c r="V434" s="115"/>
    </row>
    <row r="435" spans="2:22" x14ac:dyDescent="0.2">
      <c r="B435" s="113"/>
      <c r="C435" s="117" t="s">
        <v>187</v>
      </c>
      <c r="D435" s="118" t="s">
        <v>455</v>
      </c>
      <c r="E435" s="119">
        <v>23685.380000000016</v>
      </c>
      <c r="F435" s="119">
        <v>23685.380000000016</v>
      </c>
      <c r="G435" s="119">
        <v>23685.380000000016</v>
      </c>
      <c r="H435" s="119">
        <v>23685.380000000016</v>
      </c>
      <c r="I435" s="119">
        <v>23685.380000000016</v>
      </c>
      <c r="J435" s="119">
        <v>23685.719999999998</v>
      </c>
      <c r="K435" s="119">
        <v>27481.370000000003</v>
      </c>
      <c r="L435" s="119">
        <v>27481.370000000003</v>
      </c>
      <c r="M435" s="119">
        <v>27481.370000000003</v>
      </c>
      <c r="N435" s="119">
        <v>27481.370000000003</v>
      </c>
      <c r="O435" s="119">
        <v>27481.370000000003</v>
      </c>
      <c r="P435" s="119">
        <v>27481.53</v>
      </c>
      <c r="Q435" s="119">
        <f t="shared" si="10"/>
        <v>307001.00000000012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71056.140000000043</v>
      </c>
      <c r="V435" s="115"/>
    </row>
    <row r="436" spans="2:22" x14ac:dyDescent="0.2">
      <c r="B436" s="113"/>
      <c r="C436" s="117" t="s">
        <v>188</v>
      </c>
      <c r="D436" s="118" t="s">
        <v>456</v>
      </c>
      <c r="E436" s="119">
        <v>26076.460000000003</v>
      </c>
      <c r="F436" s="119">
        <v>26076.460000000003</v>
      </c>
      <c r="G436" s="119">
        <v>26076.460000000003</v>
      </c>
      <c r="H436" s="119">
        <v>26076.460000000003</v>
      </c>
      <c r="I436" s="119">
        <v>26076.460000000003</v>
      </c>
      <c r="J436" s="119">
        <v>26076.530000000002</v>
      </c>
      <c r="K436" s="119">
        <v>29023.640000000007</v>
      </c>
      <c r="L436" s="119">
        <v>29024.480000000007</v>
      </c>
      <c r="M436" s="119">
        <v>29024.480000000007</v>
      </c>
      <c r="N436" s="119">
        <v>29025.070000000007</v>
      </c>
      <c r="O436" s="119">
        <v>29024.660000000007</v>
      </c>
      <c r="P436" s="119">
        <v>29024.510000000009</v>
      </c>
      <c r="Q436" s="119">
        <f t="shared" si="10"/>
        <v>330605.6700000001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78229.38</v>
      </c>
      <c r="V436" s="115"/>
    </row>
    <row r="437" spans="2:22" x14ac:dyDescent="0.2">
      <c r="B437" s="113"/>
      <c r="C437" s="117" t="s">
        <v>189</v>
      </c>
      <c r="D437" s="118" t="s">
        <v>457</v>
      </c>
      <c r="E437" s="119">
        <v>1833333.34</v>
      </c>
      <c r="F437" s="119">
        <v>1833333.34</v>
      </c>
      <c r="G437" s="119">
        <v>1833333.34</v>
      </c>
      <c r="H437" s="119">
        <v>1833333.34</v>
      </c>
      <c r="I437" s="119">
        <v>1833333.34</v>
      </c>
      <c r="J437" s="119">
        <v>1833333.3</v>
      </c>
      <c r="K437" s="119">
        <v>2750000</v>
      </c>
      <c r="L437" s="119">
        <v>2750000</v>
      </c>
      <c r="M437" s="119">
        <v>2750000</v>
      </c>
      <c r="N437" s="119">
        <v>2750000</v>
      </c>
      <c r="O437" s="119">
        <v>2750000</v>
      </c>
      <c r="P437" s="119">
        <v>2750000</v>
      </c>
      <c r="Q437" s="119">
        <f t="shared" si="10"/>
        <v>27500000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5500000.0200000005</v>
      </c>
      <c r="V437" s="115"/>
    </row>
    <row r="438" spans="2:22" ht="25.5" x14ac:dyDescent="0.2">
      <c r="B438" s="113"/>
      <c r="C438" s="117" t="s">
        <v>190</v>
      </c>
      <c r="D438" s="118" t="s">
        <v>458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f t="shared" si="10"/>
        <v>0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5"/>
    </row>
    <row r="439" spans="2:22" x14ac:dyDescent="0.2">
      <c r="B439" s="113"/>
      <c r="C439" s="117" t="s">
        <v>191</v>
      </c>
      <c r="D439" s="118" t="s">
        <v>459</v>
      </c>
      <c r="E439" s="119">
        <v>33651.5</v>
      </c>
      <c r="F439" s="119">
        <v>33651.5</v>
      </c>
      <c r="G439" s="119">
        <v>33658.17</v>
      </c>
      <c r="H439" s="119">
        <v>33658.17</v>
      </c>
      <c r="I439" s="119">
        <v>33658.17</v>
      </c>
      <c r="J439" s="119">
        <v>33658.17</v>
      </c>
      <c r="K439" s="119">
        <v>50490</v>
      </c>
      <c r="L439" s="119">
        <v>50490</v>
      </c>
      <c r="M439" s="119">
        <v>50490</v>
      </c>
      <c r="N439" s="119">
        <v>50490.020000000004</v>
      </c>
      <c r="O439" s="119">
        <v>50490</v>
      </c>
      <c r="P439" s="119">
        <v>50490.020000000011</v>
      </c>
      <c r="Q439" s="119">
        <f t="shared" si="10"/>
        <v>504875.72000000003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100961.17</v>
      </c>
      <c r="V439" s="115"/>
    </row>
    <row r="440" spans="2:22" ht="25.5" x14ac:dyDescent="0.2">
      <c r="B440" s="113"/>
      <c r="C440" s="117" t="s">
        <v>192</v>
      </c>
      <c r="D440" s="118" t="s">
        <v>460</v>
      </c>
      <c r="E440" s="119">
        <v>8181.71</v>
      </c>
      <c r="F440" s="119">
        <v>79278.53</v>
      </c>
      <c r="G440" s="119">
        <v>10083.64</v>
      </c>
      <c r="H440" s="119">
        <v>7583.64</v>
      </c>
      <c r="I440" s="119">
        <v>7583.64</v>
      </c>
      <c r="J440" s="119">
        <v>27696.63</v>
      </c>
      <c r="K440" s="119">
        <v>19002.64</v>
      </c>
      <c r="L440" s="119">
        <v>18612.64</v>
      </c>
      <c r="M440" s="119">
        <v>18612.64</v>
      </c>
      <c r="N440" s="119">
        <v>18612.64</v>
      </c>
      <c r="O440" s="119">
        <v>18612.64</v>
      </c>
      <c r="P440" s="119">
        <v>18612.77</v>
      </c>
      <c r="Q440" s="119">
        <f t="shared" si="10"/>
        <v>252473.76000000004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97543.88</v>
      </c>
      <c r="V440" s="115"/>
    </row>
    <row r="441" spans="2:22" x14ac:dyDescent="0.2">
      <c r="B441" s="113"/>
      <c r="C441" s="117" t="s">
        <v>193</v>
      </c>
      <c r="D441" s="118" t="s">
        <v>461</v>
      </c>
      <c r="E441" s="119">
        <v>65729.429999999993</v>
      </c>
      <c r="F441" s="119">
        <v>68073.789999999994</v>
      </c>
      <c r="G441" s="119">
        <v>68729.109999999986</v>
      </c>
      <c r="H441" s="119">
        <v>67269.11</v>
      </c>
      <c r="I441" s="119">
        <v>66689.11</v>
      </c>
      <c r="J441" s="119">
        <v>67719.11</v>
      </c>
      <c r="K441" s="119">
        <v>68789.109999999986</v>
      </c>
      <c r="L441" s="119">
        <v>69679.11</v>
      </c>
      <c r="M441" s="119">
        <v>74219.109999999986</v>
      </c>
      <c r="N441" s="119">
        <v>148449.10999999999</v>
      </c>
      <c r="O441" s="119">
        <v>68729.11</v>
      </c>
      <c r="P441" s="119">
        <v>75924.790000000023</v>
      </c>
      <c r="Q441" s="119">
        <f t="shared" si="10"/>
        <v>909999.99999999988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202532.32999999996</v>
      </c>
      <c r="V441" s="115"/>
    </row>
    <row r="442" spans="2:22" ht="25.5" x14ac:dyDescent="0.2">
      <c r="B442" s="113"/>
      <c r="C442" s="117" t="s">
        <v>194</v>
      </c>
      <c r="D442" s="118" t="s">
        <v>462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f t="shared" si="10"/>
        <v>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5"/>
    </row>
    <row r="443" spans="2:22" x14ac:dyDescent="0.2">
      <c r="B443" s="113"/>
      <c r="C443" s="117" t="s">
        <v>195</v>
      </c>
      <c r="D443" s="118" t="s">
        <v>463</v>
      </c>
      <c r="E443" s="119">
        <v>60185.260000000009</v>
      </c>
      <c r="F443" s="119">
        <v>59785.260000000009</v>
      </c>
      <c r="G443" s="119">
        <v>56985.260000000009</v>
      </c>
      <c r="H443" s="119">
        <v>56985.260000000009</v>
      </c>
      <c r="I443" s="119">
        <v>56985.310000000005</v>
      </c>
      <c r="J443" s="119">
        <v>56985.330000000009</v>
      </c>
      <c r="K443" s="119">
        <v>67082.760000000009</v>
      </c>
      <c r="L443" s="119">
        <v>67082.790000000008</v>
      </c>
      <c r="M443" s="119">
        <v>67082.77</v>
      </c>
      <c r="N443" s="119">
        <v>67082.75</v>
      </c>
      <c r="O443" s="119">
        <v>67082.75</v>
      </c>
      <c r="P443" s="119">
        <v>67082.91</v>
      </c>
      <c r="Q443" s="119">
        <f t="shared" si="10"/>
        <v>750408.41000000015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176955.78000000003</v>
      </c>
      <c r="V443" s="115"/>
    </row>
    <row r="444" spans="2:22" ht="25.5" x14ac:dyDescent="0.2">
      <c r="B444" s="113"/>
      <c r="C444" s="117" t="s">
        <v>196</v>
      </c>
      <c r="D444" s="118" t="s">
        <v>464</v>
      </c>
      <c r="E444" s="119">
        <v>0</v>
      </c>
      <c r="F444" s="119">
        <v>582</v>
      </c>
      <c r="G444" s="119">
        <v>832</v>
      </c>
      <c r="H444" s="119">
        <v>832</v>
      </c>
      <c r="I444" s="119">
        <v>912</v>
      </c>
      <c r="J444" s="119">
        <v>1175982</v>
      </c>
      <c r="K444" s="119">
        <v>1435</v>
      </c>
      <c r="L444" s="119">
        <v>1315</v>
      </c>
      <c r="M444" s="119">
        <v>1315</v>
      </c>
      <c r="N444" s="119">
        <v>1315</v>
      </c>
      <c r="O444" s="119">
        <v>1315</v>
      </c>
      <c r="P444" s="119">
        <v>1314.21</v>
      </c>
      <c r="Q444" s="119">
        <f t="shared" si="10"/>
        <v>1187149.21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1414</v>
      </c>
      <c r="V444" s="115"/>
    </row>
    <row r="445" spans="2:22" ht="25.5" x14ac:dyDescent="0.2">
      <c r="B445" s="113"/>
      <c r="C445" s="117" t="s">
        <v>197</v>
      </c>
      <c r="D445" s="118" t="s">
        <v>465</v>
      </c>
      <c r="E445" s="119">
        <v>10071.780000000001</v>
      </c>
      <c r="F445" s="119">
        <v>360392.18</v>
      </c>
      <c r="G445" s="119">
        <v>365392.18</v>
      </c>
      <c r="H445" s="119">
        <v>10392.18</v>
      </c>
      <c r="I445" s="119">
        <v>8988.43</v>
      </c>
      <c r="J445" s="119">
        <v>13830.410000000002</v>
      </c>
      <c r="K445" s="119">
        <v>9071.0300000000007</v>
      </c>
      <c r="L445" s="119">
        <v>9071.0300000000007</v>
      </c>
      <c r="M445" s="119">
        <v>9071.0300000000007</v>
      </c>
      <c r="N445" s="119">
        <v>9071.0300000000007</v>
      </c>
      <c r="O445" s="119">
        <v>9071.0300000000007</v>
      </c>
      <c r="P445" s="119">
        <v>9070.7799999999988</v>
      </c>
      <c r="Q445" s="119">
        <f t="shared" si="10"/>
        <v>823493.09000000032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735856.14</v>
      </c>
      <c r="V445" s="115"/>
    </row>
    <row r="446" spans="2:22" ht="25.5" x14ac:dyDescent="0.2">
      <c r="B446" s="113"/>
      <c r="C446" s="117" t="s">
        <v>198</v>
      </c>
      <c r="D446" s="118" t="s">
        <v>466</v>
      </c>
      <c r="E446" s="119">
        <v>12608.2</v>
      </c>
      <c r="F446" s="119">
        <v>14244.87</v>
      </c>
      <c r="G446" s="119">
        <v>14244.87</v>
      </c>
      <c r="H446" s="119">
        <v>14244.87</v>
      </c>
      <c r="I446" s="119">
        <v>11794.87</v>
      </c>
      <c r="J446" s="119">
        <v>11794.87</v>
      </c>
      <c r="K446" s="119">
        <v>12178.2</v>
      </c>
      <c r="L446" s="119">
        <v>12098.2</v>
      </c>
      <c r="M446" s="119">
        <v>12198.2</v>
      </c>
      <c r="N446" s="119">
        <v>12152.2</v>
      </c>
      <c r="O446" s="119">
        <v>12098.2</v>
      </c>
      <c r="P446" s="119">
        <v>12049.150000000005</v>
      </c>
      <c r="Q446" s="119">
        <f t="shared" si="10"/>
        <v>151706.69999999998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41097.94</v>
      </c>
      <c r="V446" s="115"/>
    </row>
    <row r="447" spans="2:22" x14ac:dyDescent="0.2">
      <c r="B447" s="113"/>
      <c r="C447" s="117" t="s">
        <v>199</v>
      </c>
      <c r="D447" s="118" t="s">
        <v>467</v>
      </c>
      <c r="E447" s="119">
        <v>852259.66</v>
      </c>
      <c r="F447" s="119">
        <v>462350</v>
      </c>
      <c r="G447" s="119">
        <v>462350</v>
      </c>
      <c r="H447" s="119">
        <v>463400</v>
      </c>
      <c r="I447" s="119">
        <v>463400</v>
      </c>
      <c r="J447" s="119">
        <v>533400</v>
      </c>
      <c r="K447" s="119">
        <v>730473.59</v>
      </c>
      <c r="L447" s="119">
        <v>730473.35</v>
      </c>
      <c r="M447" s="119">
        <v>730473.35</v>
      </c>
      <c r="N447" s="119">
        <v>730473.35</v>
      </c>
      <c r="O447" s="119">
        <v>730473.35</v>
      </c>
      <c r="P447" s="119">
        <v>730473.35</v>
      </c>
      <c r="Q447" s="119">
        <f t="shared" si="10"/>
        <v>7619999.9999999981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1776959.6600000001</v>
      </c>
      <c r="V447" s="115"/>
    </row>
    <row r="448" spans="2:22" x14ac:dyDescent="0.2">
      <c r="B448" s="113"/>
      <c r="C448" s="117" t="s">
        <v>200</v>
      </c>
      <c r="D448" s="118" t="s">
        <v>468</v>
      </c>
      <c r="E448" s="119">
        <v>2800</v>
      </c>
      <c r="F448" s="119">
        <v>2800</v>
      </c>
      <c r="G448" s="119">
        <v>2800</v>
      </c>
      <c r="H448" s="119">
        <v>2800</v>
      </c>
      <c r="I448" s="119">
        <v>2800</v>
      </c>
      <c r="J448" s="119">
        <v>2800</v>
      </c>
      <c r="K448" s="119">
        <v>3866.6</v>
      </c>
      <c r="L448" s="119">
        <v>3866.68</v>
      </c>
      <c r="M448" s="119">
        <v>3866.68</v>
      </c>
      <c r="N448" s="119">
        <v>3866.68</v>
      </c>
      <c r="O448" s="119">
        <v>3866.68</v>
      </c>
      <c r="P448" s="119">
        <v>3866.68</v>
      </c>
      <c r="Q448" s="119">
        <f t="shared" si="10"/>
        <v>40000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8400</v>
      </c>
      <c r="V448" s="115"/>
    </row>
    <row r="449" spans="2:22" x14ac:dyDescent="0.2">
      <c r="B449" s="113"/>
      <c r="C449" s="117" t="s">
        <v>201</v>
      </c>
      <c r="D449" s="118" t="s">
        <v>469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f t="shared" si="10"/>
        <v>0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5"/>
    </row>
    <row r="450" spans="2:22" x14ac:dyDescent="0.2">
      <c r="B450" s="113"/>
      <c r="C450" s="117" t="s">
        <v>202</v>
      </c>
      <c r="D450" s="118" t="s">
        <v>470</v>
      </c>
      <c r="E450" s="119">
        <v>4785.83</v>
      </c>
      <c r="F450" s="119">
        <v>4785.83</v>
      </c>
      <c r="G450" s="119">
        <v>4785.83</v>
      </c>
      <c r="H450" s="119">
        <v>4785.83</v>
      </c>
      <c r="I450" s="119">
        <v>4785.83</v>
      </c>
      <c r="J450" s="119">
        <v>4785.83</v>
      </c>
      <c r="K450" s="119">
        <v>4785.83</v>
      </c>
      <c r="L450" s="119">
        <v>4785.83</v>
      </c>
      <c r="M450" s="119">
        <v>4785.83</v>
      </c>
      <c r="N450" s="119">
        <v>4785.83</v>
      </c>
      <c r="O450" s="119">
        <v>4785.83</v>
      </c>
      <c r="P450" s="119">
        <v>4785.87</v>
      </c>
      <c r="Q450" s="119">
        <f t="shared" si="10"/>
        <v>57430.000000000015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14357.49</v>
      </c>
      <c r="V450" s="115"/>
    </row>
    <row r="451" spans="2:22" x14ac:dyDescent="0.2">
      <c r="B451" s="113"/>
      <c r="C451" s="117" t="s">
        <v>203</v>
      </c>
      <c r="D451" s="118" t="s">
        <v>471</v>
      </c>
      <c r="E451" s="119">
        <v>75474.53</v>
      </c>
      <c r="F451" s="119">
        <v>75474.53</v>
      </c>
      <c r="G451" s="119">
        <v>75474.53</v>
      </c>
      <c r="H451" s="119">
        <v>75474.53</v>
      </c>
      <c r="I451" s="119">
        <v>75474.490000000005</v>
      </c>
      <c r="J451" s="119">
        <v>75474.430000000008</v>
      </c>
      <c r="K451" s="119">
        <v>87799.950000000012</v>
      </c>
      <c r="L451" s="119">
        <v>87560.640000000014</v>
      </c>
      <c r="M451" s="119">
        <v>82720.62000000001</v>
      </c>
      <c r="N451" s="119">
        <v>82627.020000000019</v>
      </c>
      <c r="O451" s="119">
        <v>82627.010000000009</v>
      </c>
      <c r="P451" s="119">
        <v>82627.109999999986</v>
      </c>
      <c r="Q451" s="119">
        <f t="shared" si="10"/>
        <v>958809.39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226423.59</v>
      </c>
      <c r="V451" s="115"/>
    </row>
    <row r="452" spans="2:22" x14ac:dyDescent="0.2">
      <c r="B452" s="113"/>
      <c r="C452" s="117" t="s">
        <v>204</v>
      </c>
      <c r="D452" s="118" t="s">
        <v>472</v>
      </c>
      <c r="E452" s="119">
        <v>174834.24</v>
      </c>
      <c r="F452" s="119">
        <v>174746.23</v>
      </c>
      <c r="G452" s="119">
        <v>174746.23</v>
      </c>
      <c r="H452" s="119">
        <v>174746.23</v>
      </c>
      <c r="I452" s="119">
        <v>174746.23</v>
      </c>
      <c r="J452" s="119">
        <v>174746.23</v>
      </c>
      <c r="K452" s="119">
        <v>174746.23</v>
      </c>
      <c r="L452" s="119">
        <v>174746.23</v>
      </c>
      <c r="M452" s="119">
        <v>174746.23</v>
      </c>
      <c r="N452" s="119">
        <v>174746.23</v>
      </c>
      <c r="O452" s="119">
        <v>174746.23</v>
      </c>
      <c r="P452" s="119">
        <v>174658.90000000002</v>
      </c>
      <c r="Q452" s="119">
        <f t="shared" si="10"/>
        <v>2096955.44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524326.69999999995</v>
      </c>
      <c r="V452" s="115"/>
    </row>
    <row r="453" spans="2:22" x14ac:dyDescent="0.2">
      <c r="B453" s="113"/>
      <c r="C453" s="117" t="s">
        <v>205</v>
      </c>
      <c r="D453" s="118" t="s">
        <v>473</v>
      </c>
      <c r="E453" s="119">
        <v>54106.92</v>
      </c>
      <c r="F453" s="119">
        <v>53632.84</v>
      </c>
      <c r="G453" s="119">
        <v>53632.84</v>
      </c>
      <c r="H453" s="119">
        <v>53632.84</v>
      </c>
      <c r="I453" s="119">
        <v>53632.34</v>
      </c>
      <c r="J453" s="119">
        <v>53632.34</v>
      </c>
      <c r="K453" s="119">
        <v>85449</v>
      </c>
      <c r="L453" s="119">
        <v>79449.009999999995</v>
      </c>
      <c r="M453" s="119">
        <v>79449</v>
      </c>
      <c r="N453" s="119">
        <v>79449</v>
      </c>
      <c r="O453" s="119">
        <v>79449</v>
      </c>
      <c r="P453" s="119">
        <v>78974.880000000005</v>
      </c>
      <c r="Q453" s="119">
        <f t="shared" si="10"/>
        <v>804490.01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161372.59999999998</v>
      </c>
      <c r="V453" s="115"/>
    </row>
    <row r="454" spans="2:22" x14ac:dyDescent="0.2">
      <c r="B454" s="113"/>
      <c r="C454" s="117" t="s">
        <v>206</v>
      </c>
      <c r="D454" s="118" t="s">
        <v>474</v>
      </c>
      <c r="E454" s="119">
        <v>32225.99</v>
      </c>
      <c r="F454" s="119">
        <v>36125.990000000005</v>
      </c>
      <c r="G454" s="119">
        <v>74423.649999999994</v>
      </c>
      <c r="H454" s="119">
        <v>36993.19</v>
      </c>
      <c r="I454" s="119">
        <v>33800.950000000012</v>
      </c>
      <c r="J454" s="119">
        <v>32775.950000000012</v>
      </c>
      <c r="K454" s="119">
        <v>94652.799999999988</v>
      </c>
      <c r="L454" s="119">
        <v>58331.11</v>
      </c>
      <c r="M454" s="119">
        <v>44881.11</v>
      </c>
      <c r="N454" s="119">
        <v>45081.11</v>
      </c>
      <c r="O454" s="119">
        <v>42376.11</v>
      </c>
      <c r="P454" s="119">
        <v>36089.519999999997</v>
      </c>
      <c r="Q454" s="119">
        <f t="shared" si="10"/>
        <v>567757.48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142775.63</v>
      </c>
      <c r="V454" s="115"/>
    </row>
    <row r="455" spans="2:22" x14ac:dyDescent="0.2">
      <c r="B455" s="113"/>
      <c r="C455" s="117" t="s">
        <v>207</v>
      </c>
      <c r="D455" s="118" t="s">
        <v>475</v>
      </c>
      <c r="E455" s="119">
        <v>16231.300000000001</v>
      </c>
      <c r="F455" s="119">
        <v>17290.550000000007</v>
      </c>
      <c r="G455" s="119">
        <v>17390.550000000007</v>
      </c>
      <c r="H455" s="119">
        <v>17390.550000000007</v>
      </c>
      <c r="I455" s="119">
        <v>17390.550000000007</v>
      </c>
      <c r="J455" s="119">
        <v>17403.300000000007</v>
      </c>
      <c r="K455" s="119">
        <v>17741.300000000007</v>
      </c>
      <c r="L455" s="119">
        <v>17741.300000000007</v>
      </c>
      <c r="M455" s="119">
        <v>17741.300000000007</v>
      </c>
      <c r="N455" s="119">
        <v>17741.300000000007</v>
      </c>
      <c r="O455" s="119">
        <v>17736.300000000007</v>
      </c>
      <c r="P455" s="119">
        <v>17729.469999999998</v>
      </c>
      <c r="Q455" s="119">
        <f t="shared" si="10"/>
        <v>209527.77000000008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50912.400000000009</v>
      </c>
      <c r="V455" s="115"/>
    </row>
    <row r="456" spans="2:22" x14ac:dyDescent="0.2">
      <c r="B456" s="113"/>
      <c r="C456" s="117" t="s">
        <v>208</v>
      </c>
      <c r="D456" s="118" t="s">
        <v>476</v>
      </c>
      <c r="E456" s="119">
        <v>100.14999999999999</v>
      </c>
      <c r="F456" s="119">
        <v>400100.15000000008</v>
      </c>
      <c r="G456" s="119">
        <v>83715.150000000009</v>
      </c>
      <c r="H456" s="119">
        <v>80215.150000000009</v>
      </c>
      <c r="I456" s="119">
        <v>400208.4800000001</v>
      </c>
      <c r="J456" s="119">
        <v>17208.480000000003</v>
      </c>
      <c r="K456" s="119">
        <v>732208.47999999975</v>
      </c>
      <c r="L456" s="119">
        <v>709208.47999999975</v>
      </c>
      <c r="M456" s="119">
        <v>711208.47999999975</v>
      </c>
      <c r="N456" s="119">
        <v>709208.47999999975</v>
      </c>
      <c r="O456" s="119">
        <v>703196.4099999998</v>
      </c>
      <c r="P456" s="119">
        <v>700212.03999999992</v>
      </c>
      <c r="Q456" s="119">
        <f t="shared" si="10"/>
        <v>5246789.9299999988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483915.45000000013</v>
      </c>
      <c r="V456" s="115"/>
    </row>
    <row r="457" spans="2:22" ht="25.5" x14ac:dyDescent="0.2">
      <c r="B457" s="113"/>
      <c r="C457" s="117" t="s">
        <v>209</v>
      </c>
      <c r="D457" s="118" t="s">
        <v>477</v>
      </c>
      <c r="E457" s="119">
        <v>7393.76</v>
      </c>
      <c r="F457" s="119">
        <v>8587.09</v>
      </c>
      <c r="G457" s="119">
        <v>8637.09</v>
      </c>
      <c r="H457" s="119">
        <v>8637.09</v>
      </c>
      <c r="I457" s="119">
        <v>8637.09</v>
      </c>
      <c r="J457" s="119">
        <v>9273.23</v>
      </c>
      <c r="K457" s="119">
        <v>10338.76</v>
      </c>
      <c r="L457" s="119">
        <v>9338.76</v>
      </c>
      <c r="M457" s="119">
        <v>9338.76</v>
      </c>
      <c r="N457" s="119">
        <v>9338.76</v>
      </c>
      <c r="O457" s="119">
        <v>9338.76</v>
      </c>
      <c r="P457" s="119">
        <v>9295.31</v>
      </c>
      <c r="Q457" s="119">
        <f t="shared" si="10"/>
        <v>108154.45999999998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24617.940000000002</v>
      </c>
      <c r="V457" s="115"/>
    </row>
    <row r="458" spans="2:22" x14ac:dyDescent="0.2">
      <c r="B458" s="113"/>
      <c r="C458" s="117" t="s">
        <v>210</v>
      </c>
      <c r="D458" s="118" t="s">
        <v>478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10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x14ac:dyDescent="0.2">
      <c r="B459" s="113"/>
      <c r="C459" s="117" t="s">
        <v>211</v>
      </c>
      <c r="D459" s="118" t="s">
        <v>479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0</v>
      </c>
      <c r="Q459" s="119">
        <f t="shared" si="10"/>
        <v>0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5"/>
    </row>
    <row r="460" spans="2:22" x14ac:dyDescent="0.2">
      <c r="B460" s="113"/>
      <c r="C460" s="117" t="s">
        <v>212</v>
      </c>
      <c r="D460" s="118" t="s">
        <v>478</v>
      </c>
      <c r="E460" s="119">
        <v>95133.08</v>
      </c>
      <c r="F460" s="119">
        <v>107826.15000000001</v>
      </c>
      <c r="G460" s="119">
        <v>113859.48</v>
      </c>
      <c r="H460" s="119">
        <v>112092.82</v>
      </c>
      <c r="I460" s="119">
        <v>109992.84</v>
      </c>
      <c r="J460" s="119">
        <v>107326.17999999998</v>
      </c>
      <c r="K460" s="119">
        <v>143014.44999999998</v>
      </c>
      <c r="L460" s="119">
        <v>180881.11999999997</v>
      </c>
      <c r="M460" s="119">
        <v>150214.44999999995</v>
      </c>
      <c r="N460" s="119">
        <v>130168.55</v>
      </c>
      <c r="O460" s="119">
        <v>129722.24000000001</v>
      </c>
      <c r="P460" s="119">
        <v>130520.64999999998</v>
      </c>
      <c r="Q460" s="119">
        <f t="shared" si="10"/>
        <v>1510752.0099999998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316818.71000000002</v>
      </c>
      <c r="V460" s="115"/>
    </row>
    <row r="461" spans="2:22" x14ac:dyDescent="0.2">
      <c r="B461" s="113"/>
      <c r="C461" s="117" t="s">
        <v>213</v>
      </c>
      <c r="D461" s="118" t="s">
        <v>480</v>
      </c>
      <c r="E461" s="119">
        <v>29021.7</v>
      </c>
      <c r="F461" s="119">
        <v>157688.35999999999</v>
      </c>
      <c r="G461" s="119">
        <v>23655.040000000001</v>
      </c>
      <c r="H461" s="119">
        <v>23655.040000000001</v>
      </c>
      <c r="I461" s="119">
        <v>21155.040000000001</v>
      </c>
      <c r="J461" s="119">
        <v>9905.0400000000009</v>
      </c>
      <c r="K461" s="119">
        <v>500521.56</v>
      </c>
      <c r="L461" s="119">
        <v>41438.36</v>
      </c>
      <c r="M461" s="119">
        <v>27688.560000000001</v>
      </c>
      <c r="N461" s="119">
        <v>25321.7</v>
      </c>
      <c r="O461" s="119">
        <v>23655.040000000001</v>
      </c>
      <c r="P461" s="119">
        <v>23654.93</v>
      </c>
      <c r="Q461" s="119">
        <f t="shared" si="10"/>
        <v>907360.37000000011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210365.1</v>
      </c>
      <c r="V461" s="115"/>
    </row>
    <row r="462" spans="2:22" ht="25.5" x14ac:dyDescent="0.2">
      <c r="B462" s="113"/>
      <c r="C462" s="117" t="s">
        <v>214</v>
      </c>
      <c r="D462" s="118" t="s">
        <v>481</v>
      </c>
      <c r="E462" s="119">
        <v>0</v>
      </c>
      <c r="F462" s="119">
        <v>0</v>
      </c>
      <c r="G462" s="119">
        <v>2709841.81</v>
      </c>
      <c r="H462" s="119">
        <v>0</v>
      </c>
      <c r="I462" s="119">
        <v>0</v>
      </c>
      <c r="J462" s="119">
        <v>0</v>
      </c>
      <c r="K462" s="119">
        <v>464762.72</v>
      </c>
      <c r="L462" s="119">
        <v>0</v>
      </c>
      <c r="M462" s="119">
        <v>0</v>
      </c>
      <c r="N462" s="119">
        <v>0</v>
      </c>
      <c r="O462" s="119">
        <v>0</v>
      </c>
      <c r="P462" s="119">
        <v>0</v>
      </c>
      <c r="Q462" s="119">
        <f t="shared" si="10"/>
        <v>3174604.5300000003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2709841.81</v>
      </c>
      <c r="V462" s="115"/>
    </row>
    <row r="463" spans="2:22" x14ac:dyDescent="0.2">
      <c r="B463" s="113"/>
      <c r="C463" s="117" t="s">
        <v>215</v>
      </c>
      <c r="D463" s="118" t="s">
        <v>482</v>
      </c>
      <c r="E463" s="119">
        <v>21550.31</v>
      </c>
      <c r="F463" s="119">
        <v>18456.980000000003</v>
      </c>
      <c r="G463" s="119">
        <v>58456.98</v>
      </c>
      <c r="H463" s="119">
        <v>18456.980000000003</v>
      </c>
      <c r="I463" s="119">
        <v>16106.980000000001</v>
      </c>
      <c r="J463" s="119">
        <v>16106.980000000001</v>
      </c>
      <c r="K463" s="119">
        <v>17755.310000000001</v>
      </c>
      <c r="L463" s="119">
        <v>59085.31</v>
      </c>
      <c r="M463" s="119">
        <v>17755.310000000001</v>
      </c>
      <c r="N463" s="119">
        <v>17755.310000000001</v>
      </c>
      <c r="O463" s="119">
        <v>17755.310000000001</v>
      </c>
      <c r="P463" s="119">
        <v>17671.849999999999</v>
      </c>
      <c r="Q463" s="119">
        <f t="shared" si="10"/>
        <v>296913.61000000004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98464.270000000019</v>
      </c>
      <c r="V463" s="115"/>
    </row>
    <row r="464" spans="2:22" x14ac:dyDescent="0.2">
      <c r="B464" s="113"/>
      <c r="C464" s="117" t="s">
        <v>216</v>
      </c>
      <c r="D464" s="118" t="s">
        <v>483</v>
      </c>
      <c r="E464" s="119">
        <v>2350</v>
      </c>
      <c r="F464" s="119">
        <v>92020</v>
      </c>
      <c r="G464" s="119">
        <v>35495</v>
      </c>
      <c r="H464" s="119">
        <v>37670</v>
      </c>
      <c r="I464" s="119">
        <v>33145</v>
      </c>
      <c r="J464" s="119">
        <v>33145</v>
      </c>
      <c r="K464" s="119">
        <v>43600</v>
      </c>
      <c r="L464" s="119">
        <v>43600</v>
      </c>
      <c r="M464" s="119">
        <v>43650</v>
      </c>
      <c r="N464" s="119">
        <v>43575</v>
      </c>
      <c r="O464" s="119">
        <v>43575</v>
      </c>
      <c r="P464" s="119">
        <v>43575</v>
      </c>
      <c r="Q464" s="119">
        <f t="shared" si="10"/>
        <v>495400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129865</v>
      </c>
      <c r="V464" s="115"/>
    </row>
    <row r="465" spans="2:22" ht="25.5" x14ac:dyDescent="0.2">
      <c r="B465" s="113"/>
      <c r="C465" s="117" t="s">
        <v>217</v>
      </c>
      <c r="D465" s="118" t="s">
        <v>462</v>
      </c>
      <c r="E465" s="119">
        <v>53492.05000000001</v>
      </c>
      <c r="F465" s="119">
        <v>142416.04999999996</v>
      </c>
      <c r="G465" s="119">
        <v>58898.05000000001</v>
      </c>
      <c r="H465" s="119">
        <v>58898.05000000001</v>
      </c>
      <c r="I465" s="119">
        <v>56193.05000000001</v>
      </c>
      <c r="J465" s="119">
        <v>56143.05000000001</v>
      </c>
      <c r="K465" s="119">
        <v>71496.050000000017</v>
      </c>
      <c r="L465" s="119">
        <v>57833.05000000001</v>
      </c>
      <c r="M465" s="119">
        <v>57833.05000000001</v>
      </c>
      <c r="N465" s="119">
        <v>57833.05000000001</v>
      </c>
      <c r="O465" s="119">
        <v>57833.05000000001</v>
      </c>
      <c r="P465" s="119">
        <v>57832.060000000012</v>
      </c>
      <c r="Q465" s="119">
        <f t="shared" si="10"/>
        <v>786700.61000000022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254806.15</v>
      </c>
      <c r="V465" s="115"/>
    </row>
    <row r="466" spans="2:22" x14ac:dyDescent="0.2">
      <c r="B466" s="113"/>
      <c r="C466" s="117" t="s">
        <v>218</v>
      </c>
      <c r="D466" s="118" t="s">
        <v>484</v>
      </c>
      <c r="E466" s="119">
        <v>1984823.08</v>
      </c>
      <c r="F466" s="119">
        <v>1984823.08</v>
      </c>
      <c r="G466" s="119">
        <v>1984823.08</v>
      </c>
      <c r="H466" s="119">
        <v>1984823.08</v>
      </c>
      <c r="I466" s="119">
        <v>1984823.04</v>
      </c>
      <c r="J466" s="119">
        <v>1984823.08</v>
      </c>
      <c r="K466" s="119">
        <v>1794261.23</v>
      </c>
      <c r="L466" s="119">
        <v>1794261.2600000002</v>
      </c>
      <c r="M466" s="119">
        <v>1794261.4300000002</v>
      </c>
      <c r="N466" s="119">
        <v>1794261.23</v>
      </c>
      <c r="O466" s="119">
        <v>1794261.2200000002</v>
      </c>
      <c r="P466" s="119">
        <v>1794261.0899999999</v>
      </c>
      <c r="Q466" s="119">
        <f t="shared" si="10"/>
        <v>22674505.899999999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5954469.2400000002</v>
      </c>
      <c r="V466" s="115"/>
    </row>
    <row r="467" spans="2:22" x14ac:dyDescent="0.2">
      <c r="B467" s="113"/>
      <c r="C467" s="117" t="s">
        <v>219</v>
      </c>
      <c r="D467" s="118" t="s">
        <v>485</v>
      </c>
      <c r="E467" s="119">
        <v>292960.49000000005</v>
      </c>
      <c r="F467" s="119">
        <v>292960.49000000005</v>
      </c>
      <c r="G467" s="119">
        <v>282960.49000000005</v>
      </c>
      <c r="H467" s="119">
        <v>282960.47000000003</v>
      </c>
      <c r="I467" s="119">
        <v>282960.38999999996</v>
      </c>
      <c r="J467" s="119">
        <v>282960.40999999997</v>
      </c>
      <c r="K467" s="119">
        <v>451659.14</v>
      </c>
      <c r="L467" s="119">
        <v>305797.03000000003</v>
      </c>
      <c r="M467" s="119">
        <v>366067.20000000007</v>
      </c>
      <c r="N467" s="119">
        <v>366067.22000000003</v>
      </c>
      <c r="O467" s="119">
        <v>366067.14</v>
      </c>
      <c r="P467" s="119">
        <v>366067.47999999992</v>
      </c>
      <c r="Q467" s="119">
        <f t="shared" si="10"/>
        <v>3939487.9500000007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868881.4700000002</v>
      </c>
      <c r="V467" s="115"/>
    </row>
    <row r="468" spans="2:22" x14ac:dyDescent="0.2">
      <c r="B468" s="113"/>
      <c r="C468" s="117" t="s">
        <v>220</v>
      </c>
      <c r="D468" s="118" t="s">
        <v>486</v>
      </c>
      <c r="E468" s="119">
        <v>754755.73</v>
      </c>
      <c r="F468" s="119">
        <v>754789.07</v>
      </c>
      <c r="G468" s="119">
        <v>754772.4</v>
      </c>
      <c r="H468" s="119">
        <v>754772.35</v>
      </c>
      <c r="I468" s="119">
        <v>754772.41999999993</v>
      </c>
      <c r="J468" s="119">
        <v>754780.41</v>
      </c>
      <c r="K468" s="119">
        <v>850852.65</v>
      </c>
      <c r="L468" s="119">
        <v>850860.67999999993</v>
      </c>
      <c r="M468" s="119">
        <v>850860.67</v>
      </c>
      <c r="N468" s="119">
        <v>490860.69</v>
      </c>
      <c r="O468" s="119">
        <v>490860.65</v>
      </c>
      <c r="P468" s="119">
        <v>490863.55</v>
      </c>
      <c r="Q468" s="119">
        <f t="shared" si="10"/>
        <v>8553801.2700000014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2264317.1999999997</v>
      </c>
      <c r="V468" s="115"/>
    </row>
    <row r="469" spans="2:22" x14ac:dyDescent="0.2">
      <c r="B469" s="113"/>
      <c r="C469" s="117" t="s">
        <v>221</v>
      </c>
      <c r="D469" s="118" t="s">
        <v>487</v>
      </c>
      <c r="E469" s="119">
        <v>1300242.08</v>
      </c>
      <c r="F469" s="119">
        <v>1300242.08</v>
      </c>
      <c r="G469" s="119">
        <v>1300242.08</v>
      </c>
      <c r="H469" s="119">
        <v>1300242.08</v>
      </c>
      <c r="I469" s="119">
        <v>1300242.1199999999</v>
      </c>
      <c r="J469" s="119">
        <v>1300242.1400000001</v>
      </c>
      <c r="K469" s="119">
        <v>1568199.69</v>
      </c>
      <c r="L469" s="119">
        <v>1568199.73</v>
      </c>
      <c r="M469" s="119">
        <v>1568199.71</v>
      </c>
      <c r="N469" s="119">
        <v>1568199.71</v>
      </c>
      <c r="O469" s="119">
        <v>1568199.71</v>
      </c>
      <c r="P469" s="119">
        <v>1568199.6600000001</v>
      </c>
      <c r="Q469" s="119">
        <f t="shared" si="10"/>
        <v>17210650.790000003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3900726.24</v>
      </c>
      <c r="V469" s="115"/>
    </row>
    <row r="470" spans="2:22" ht="25.5" x14ac:dyDescent="0.2">
      <c r="B470" s="113"/>
      <c r="C470" s="117" t="s">
        <v>222</v>
      </c>
      <c r="D470" s="118" t="s">
        <v>488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0</v>
      </c>
      <c r="Q470" s="119">
        <f t="shared" si="10"/>
        <v>0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5"/>
    </row>
    <row r="471" spans="2:22" ht="25.5" x14ac:dyDescent="0.2">
      <c r="B471" s="113"/>
      <c r="C471" s="117" t="s">
        <v>223</v>
      </c>
      <c r="D471" s="118" t="s">
        <v>489</v>
      </c>
      <c r="E471" s="119">
        <v>700</v>
      </c>
      <c r="F471" s="119">
        <v>700</v>
      </c>
      <c r="G471" s="119">
        <v>700</v>
      </c>
      <c r="H471" s="119">
        <v>700</v>
      </c>
      <c r="I471" s="119">
        <v>700</v>
      </c>
      <c r="J471" s="119">
        <v>700</v>
      </c>
      <c r="K471" s="119">
        <v>966.65</v>
      </c>
      <c r="L471" s="119">
        <v>966.67</v>
      </c>
      <c r="M471" s="119">
        <v>966.67</v>
      </c>
      <c r="N471" s="119">
        <v>966.67</v>
      </c>
      <c r="O471" s="119">
        <v>966.67</v>
      </c>
      <c r="P471" s="119">
        <v>966.67</v>
      </c>
      <c r="Q471" s="119">
        <f t="shared" si="10"/>
        <v>10000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2100</v>
      </c>
      <c r="V471" s="115"/>
    </row>
    <row r="472" spans="2:22" x14ac:dyDescent="0.2">
      <c r="B472" s="113"/>
      <c r="C472" s="117" t="s">
        <v>224</v>
      </c>
      <c r="D472" s="118" t="s">
        <v>490</v>
      </c>
      <c r="E472" s="119">
        <v>87531.98</v>
      </c>
      <c r="F472" s="119">
        <v>87531.98</v>
      </c>
      <c r="G472" s="119">
        <v>87531.98</v>
      </c>
      <c r="H472" s="119">
        <v>87531.959999999992</v>
      </c>
      <c r="I472" s="119">
        <v>87531.93</v>
      </c>
      <c r="J472" s="119">
        <v>87531.989999999991</v>
      </c>
      <c r="K472" s="119">
        <v>126542.64</v>
      </c>
      <c r="L472" s="119">
        <v>126542.64</v>
      </c>
      <c r="M472" s="119">
        <v>126542.67</v>
      </c>
      <c r="N472" s="119">
        <v>126542.61</v>
      </c>
      <c r="O472" s="119">
        <v>126542.61</v>
      </c>
      <c r="P472" s="119">
        <v>126542.58</v>
      </c>
      <c r="Q472" s="119">
        <f t="shared" si="10"/>
        <v>1284447.5700000003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262595.94</v>
      </c>
      <c r="V472" s="115"/>
    </row>
    <row r="473" spans="2:22" x14ac:dyDescent="0.2">
      <c r="B473" s="113"/>
      <c r="C473" s="117" t="s">
        <v>225</v>
      </c>
      <c r="D473" s="118" t="s">
        <v>491</v>
      </c>
      <c r="E473" s="119">
        <v>27643.120000000003</v>
      </c>
      <c r="F473" s="119">
        <v>27643.120000000003</v>
      </c>
      <c r="G473" s="119">
        <v>27643.120000000003</v>
      </c>
      <c r="H473" s="119">
        <v>27643.120000000003</v>
      </c>
      <c r="I473" s="119">
        <v>27643.1</v>
      </c>
      <c r="J473" s="119">
        <v>27643.07</v>
      </c>
      <c r="K473" s="119">
        <v>34852.79</v>
      </c>
      <c r="L473" s="119">
        <v>34852.82</v>
      </c>
      <c r="M473" s="119">
        <v>34852.800000000003</v>
      </c>
      <c r="N473" s="119">
        <v>34852.79</v>
      </c>
      <c r="O473" s="119">
        <v>34852.78</v>
      </c>
      <c r="P473" s="119">
        <v>34852.659999999996</v>
      </c>
      <c r="Q473" s="119">
        <f t="shared" si="10"/>
        <v>374975.29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82929.360000000015</v>
      </c>
      <c r="V473" s="115"/>
    </row>
    <row r="474" spans="2:22" x14ac:dyDescent="0.2">
      <c r="B474" s="113"/>
      <c r="C474" s="117" t="s">
        <v>226</v>
      </c>
      <c r="D474" s="118" t="s">
        <v>492</v>
      </c>
      <c r="E474" s="119">
        <v>484225.08999999997</v>
      </c>
      <c r="F474" s="119">
        <v>484225.08999999997</v>
      </c>
      <c r="G474" s="119">
        <v>484225.08999999997</v>
      </c>
      <c r="H474" s="119">
        <v>484225.01000000013</v>
      </c>
      <c r="I474" s="119">
        <v>484225.03000000009</v>
      </c>
      <c r="J474" s="119">
        <v>484223.14999999991</v>
      </c>
      <c r="K474" s="119">
        <v>508432.91</v>
      </c>
      <c r="L474" s="119">
        <v>508433.83</v>
      </c>
      <c r="M474" s="119">
        <v>508432.99000000005</v>
      </c>
      <c r="N474" s="119">
        <v>508432.83000000007</v>
      </c>
      <c r="O474" s="119">
        <v>508432.87000000005</v>
      </c>
      <c r="P474" s="119">
        <v>508432.99999999988</v>
      </c>
      <c r="Q474" s="119">
        <f t="shared" si="10"/>
        <v>5955946.8900000006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1452675.27</v>
      </c>
      <c r="V474" s="115"/>
    </row>
    <row r="475" spans="2:22" x14ac:dyDescent="0.2">
      <c r="B475" s="113"/>
      <c r="C475" s="117" t="s">
        <v>227</v>
      </c>
      <c r="D475" s="118" t="s">
        <v>493</v>
      </c>
      <c r="E475" s="119">
        <v>267185.06</v>
      </c>
      <c r="F475" s="119">
        <v>267185.06</v>
      </c>
      <c r="G475" s="119">
        <v>267185.06</v>
      </c>
      <c r="H475" s="119">
        <v>267185.02999999997</v>
      </c>
      <c r="I475" s="119">
        <v>267185.01</v>
      </c>
      <c r="J475" s="119">
        <v>17185.060000000005</v>
      </c>
      <c r="K475" s="119">
        <v>26591.23</v>
      </c>
      <c r="L475" s="119">
        <v>26591.27</v>
      </c>
      <c r="M475" s="119">
        <v>26591.24</v>
      </c>
      <c r="N475" s="119">
        <v>26591.23</v>
      </c>
      <c r="O475" s="119">
        <v>26591.22</v>
      </c>
      <c r="P475" s="119">
        <v>26591.210000000003</v>
      </c>
      <c r="Q475" s="119">
        <f t="shared" si="10"/>
        <v>1512657.68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801555.17999999993</v>
      </c>
      <c r="V475" s="115"/>
    </row>
    <row r="476" spans="2:22" x14ac:dyDescent="0.2">
      <c r="B476" s="113"/>
      <c r="C476" s="117" t="s">
        <v>228</v>
      </c>
      <c r="D476" s="118" t="s">
        <v>494</v>
      </c>
      <c r="E476" s="119">
        <v>46431.14</v>
      </c>
      <c r="F476" s="119">
        <v>46431.14</v>
      </c>
      <c r="G476" s="119">
        <v>46271.14</v>
      </c>
      <c r="H476" s="119">
        <v>45494.34</v>
      </c>
      <c r="I476" s="119">
        <v>45494.30000000001</v>
      </c>
      <c r="J476" s="119">
        <v>45494.35</v>
      </c>
      <c r="K476" s="119">
        <v>75354.45</v>
      </c>
      <c r="L476" s="119">
        <v>75336.929999999993</v>
      </c>
      <c r="M476" s="119">
        <v>75278.94</v>
      </c>
      <c r="N476" s="119">
        <v>75278.829999999987</v>
      </c>
      <c r="O476" s="119">
        <v>75278.89</v>
      </c>
      <c r="P476" s="119">
        <v>75283.59</v>
      </c>
      <c r="Q476" s="119">
        <f t="shared" si="10"/>
        <v>727428.03999999992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139133.41999999998</v>
      </c>
      <c r="V476" s="115"/>
    </row>
    <row r="477" spans="2:22" ht="25.5" x14ac:dyDescent="0.2">
      <c r="B477" s="113"/>
      <c r="C477" s="117" t="s">
        <v>229</v>
      </c>
      <c r="D477" s="118" t="s">
        <v>488</v>
      </c>
      <c r="E477" s="119">
        <v>77229.000000000015</v>
      </c>
      <c r="F477" s="119">
        <v>79229.000000000015</v>
      </c>
      <c r="G477" s="119">
        <v>77229.000000000015</v>
      </c>
      <c r="H477" s="119">
        <v>77229.000000000015</v>
      </c>
      <c r="I477" s="119">
        <v>77229.010000000024</v>
      </c>
      <c r="J477" s="119">
        <v>77228.960000000006</v>
      </c>
      <c r="K477" s="119">
        <v>97550.640000000029</v>
      </c>
      <c r="L477" s="119">
        <v>97550.60000000002</v>
      </c>
      <c r="M477" s="119">
        <v>97550.630000000019</v>
      </c>
      <c r="N477" s="119">
        <v>97550.680000000008</v>
      </c>
      <c r="O477" s="119">
        <v>96968.300000000032</v>
      </c>
      <c r="P477" s="119">
        <v>79979.48000000001</v>
      </c>
      <c r="Q477" s="119">
        <f t="shared" si="10"/>
        <v>1032524.3000000002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233687.00000000006</v>
      </c>
      <c r="V477" s="115"/>
    </row>
    <row r="478" spans="2:22" x14ac:dyDescent="0.2">
      <c r="B478" s="113"/>
      <c r="C478" s="117" t="s">
        <v>230</v>
      </c>
      <c r="D478" s="118" t="s">
        <v>495</v>
      </c>
      <c r="E478" s="119">
        <v>62610.06</v>
      </c>
      <c r="F478" s="119">
        <v>62609.98000000001</v>
      </c>
      <c r="G478" s="119">
        <v>112276.63000000002</v>
      </c>
      <c r="H478" s="119">
        <v>62276.650000000009</v>
      </c>
      <c r="I478" s="119">
        <v>64776.650000000009</v>
      </c>
      <c r="J478" s="119">
        <v>64776.73000000001</v>
      </c>
      <c r="K478" s="119">
        <v>182835</v>
      </c>
      <c r="L478" s="119">
        <v>127934.99999999999</v>
      </c>
      <c r="M478" s="119">
        <v>94268.329999999987</v>
      </c>
      <c r="N478" s="119">
        <v>94268.329999999987</v>
      </c>
      <c r="O478" s="119">
        <v>94268.329999999987</v>
      </c>
      <c r="P478" s="119">
        <v>94268.3</v>
      </c>
      <c r="Q478" s="119">
        <f t="shared" si="10"/>
        <v>1117169.99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237496.67000000004</v>
      </c>
      <c r="V478" s="115"/>
    </row>
    <row r="479" spans="2:22" x14ac:dyDescent="0.2">
      <c r="B479" s="113"/>
      <c r="C479" s="117" t="s">
        <v>231</v>
      </c>
      <c r="D479" s="118" t="s">
        <v>496</v>
      </c>
      <c r="E479" s="119">
        <v>9052.0099999999984</v>
      </c>
      <c r="F479" s="119">
        <v>7960.0099999999993</v>
      </c>
      <c r="G479" s="119">
        <v>7960.0099999999993</v>
      </c>
      <c r="H479" s="119">
        <v>7960.0099999999993</v>
      </c>
      <c r="I479" s="119">
        <v>7960.0099999999993</v>
      </c>
      <c r="J479" s="119">
        <v>7959.99</v>
      </c>
      <c r="K479" s="119">
        <v>26590</v>
      </c>
      <c r="L479" s="119">
        <v>10940.01</v>
      </c>
      <c r="M479" s="119">
        <v>10940.01</v>
      </c>
      <c r="N479" s="119">
        <v>10939.880000000001</v>
      </c>
      <c r="O479" s="119">
        <v>10721.25</v>
      </c>
      <c r="P479" s="119">
        <v>10067.82</v>
      </c>
      <c r="Q479" s="119">
        <f t="shared" si="10"/>
        <v>129051.00999999998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24972.029999999995</v>
      </c>
      <c r="V479" s="115"/>
    </row>
    <row r="480" spans="2:22" x14ac:dyDescent="0.2">
      <c r="B480" s="113"/>
      <c r="C480" s="117" t="s">
        <v>232</v>
      </c>
      <c r="D480" s="118" t="s">
        <v>497</v>
      </c>
      <c r="E480" s="119">
        <v>89187.9</v>
      </c>
      <c r="F480" s="119">
        <v>99153.33</v>
      </c>
      <c r="G480" s="119">
        <v>89153.33</v>
      </c>
      <c r="H480" s="119">
        <v>89153.33</v>
      </c>
      <c r="I480" s="119">
        <v>89153.33</v>
      </c>
      <c r="J480" s="119">
        <v>89153.34</v>
      </c>
      <c r="K480" s="119">
        <v>197646.65</v>
      </c>
      <c r="L480" s="119">
        <v>176646.66999999998</v>
      </c>
      <c r="M480" s="119">
        <v>146146.66</v>
      </c>
      <c r="N480" s="119">
        <v>135146.66</v>
      </c>
      <c r="O480" s="119">
        <v>135136.63</v>
      </c>
      <c r="P480" s="119">
        <v>125122.19</v>
      </c>
      <c r="Q480" s="119">
        <f t="shared" si="10"/>
        <v>1460800.02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277494.56</v>
      </c>
      <c r="V480" s="115"/>
    </row>
    <row r="481" spans="2:22" x14ac:dyDescent="0.2">
      <c r="B481" s="113"/>
      <c r="C481" s="117" t="s">
        <v>233</v>
      </c>
      <c r="D481" s="118" t="s">
        <v>498</v>
      </c>
      <c r="E481" s="119">
        <v>88467.8</v>
      </c>
      <c r="F481" s="119">
        <v>8618.31</v>
      </c>
      <c r="G481" s="119">
        <v>9351.6799999999985</v>
      </c>
      <c r="H481" s="119">
        <v>8018.329999999999</v>
      </c>
      <c r="I481" s="119">
        <v>8018.329999999999</v>
      </c>
      <c r="J481" s="119">
        <v>7684.9999999999991</v>
      </c>
      <c r="K481" s="119">
        <v>179651.67</v>
      </c>
      <c r="L481" s="119">
        <v>9651.6699999999983</v>
      </c>
      <c r="M481" s="119">
        <v>9371.6699999999983</v>
      </c>
      <c r="N481" s="119">
        <v>8585.02</v>
      </c>
      <c r="O481" s="119">
        <v>8251.6699999999983</v>
      </c>
      <c r="P481" s="119">
        <v>8068.8499999999995</v>
      </c>
      <c r="Q481" s="119">
        <f t="shared" si="10"/>
        <v>353739.99999999994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106437.79</v>
      </c>
      <c r="V481" s="115"/>
    </row>
    <row r="482" spans="2:22" x14ac:dyDescent="0.2">
      <c r="B482" s="113"/>
      <c r="C482" s="117" t="s">
        <v>234</v>
      </c>
      <c r="D482" s="118" t="s">
        <v>499</v>
      </c>
      <c r="E482" s="119">
        <v>23148.829999999984</v>
      </c>
      <c r="F482" s="119">
        <v>22457.970000000023</v>
      </c>
      <c r="G482" s="119">
        <v>22457.970000000023</v>
      </c>
      <c r="H482" s="119">
        <v>22457.970000000023</v>
      </c>
      <c r="I482" s="119">
        <v>22457.970000000023</v>
      </c>
      <c r="J482" s="119">
        <v>23457.970000000023</v>
      </c>
      <c r="K482" s="119">
        <v>83686.990000000005</v>
      </c>
      <c r="L482" s="119">
        <v>34686.990000000005</v>
      </c>
      <c r="M482" s="119">
        <v>33186.990000000005</v>
      </c>
      <c r="N482" s="119">
        <v>33182.490000000005</v>
      </c>
      <c r="O482" s="119">
        <v>33106.33</v>
      </c>
      <c r="P482" s="119">
        <v>33081.520000000004</v>
      </c>
      <c r="Q482" s="119">
        <f t="shared" si="10"/>
        <v>387369.99000000011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68064.770000000019</v>
      </c>
      <c r="V482" s="115"/>
    </row>
    <row r="483" spans="2:22" x14ac:dyDescent="0.2">
      <c r="B483" s="113"/>
      <c r="C483" s="117" t="s">
        <v>235</v>
      </c>
      <c r="D483" s="118" t="s">
        <v>500</v>
      </c>
      <c r="E483" s="119">
        <v>100456.33000000003</v>
      </c>
      <c r="F483" s="119">
        <v>100994.51000000002</v>
      </c>
      <c r="G483" s="119">
        <v>99794.510000000024</v>
      </c>
      <c r="H483" s="119">
        <v>86765.510000000024</v>
      </c>
      <c r="I483" s="119">
        <v>92584.260000000024</v>
      </c>
      <c r="J483" s="119">
        <v>92584.260000000024</v>
      </c>
      <c r="K483" s="119">
        <v>141818.23999999993</v>
      </c>
      <c r="L483" s="119">
        <v>141818.23999999993</v>
      </c>
      <c r="M483" s="119">
        <v>141818.23999999993</v>
      </c>
      <c r="N483" s="119">
        <v>141818.23999999993</v>
      </c>
      <c r="O483" s="119">
        <v>141818.29999999993</v>
      </c>
      <c r="P483" s="119">
        <v>146818.75999999992</v>
      </c>
      <c r="Q483" s="119">
        <f t="shared" si="10"/>
        <v>1429089.4000000001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301245.35000000009</v>
      </c>
      <c r="V483" s="115"/>
    </row>
    <row r="484" spans="2:22" x14ac:dyDescent="0.2">
      <c r="B484" s="113"/>
      <c r="C484" s="117" t="s">
        <v>236</v>
      </c>
      <c r="D484" s="118" t="s">
        <v>501</v>
      </c>
      <c r="E484" s="119">
        <v>727398.81</v>
      </c>
      <c r="F484" s="119">
        <v>728731.32000000007</v>
      </c>
      <c r="G484" s="119">
        <v>726531.3</v>
      </c>
      <c r="H484" s="119">
        <v>723080.3</v>
      </c>
      <c r="I484" s="119">
        <v>723793.04</v>
      </c>
      <c r="J484" s="119">
        <v>723192.74</v>
      </c>
      <c r="K484" s="119">
        <v>1071095.82</v>
      </c>
      <c r="L484" s="119">
        <v>1072283.32</v>
      </c>
      <c r="M484" s="119">
        <v>1072283.32</v>
      </c>
      <c r="N484" s="119">
        <v>1072383.32</v>
      </c>
      <c r="O484" s="119">
        <v>1074107.29</v>
      </c>
      <c r="P484" s="119">
        <v>1073439.67</v>
      </c>
      <c r="Q484" s="119">
        <f t="shared" si="10"/>
        <v>10788320.250000002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2182661.4300000002</v>
      </c>
      <c r="V484" s="115"/>
    </row>
    <row r="485" spans="2:22" x14ac:dyDescent="0.2">
      <c r="B485" s="113"/>
      <c r="C485" s="117" t="s">
        <v>237</v>
      </c>
      <c r="D485" s="118" t="s">
        <v>502</v>
      </c>
      <c r="E485" s="119">
        <v>1382026.6400000001</v>
      </c>
      <c r="F485" s="119">
        <v>2573520.3200000003</v>
      </c>
      <c r="G485" s="119">
        <v>3621674.2200000007</v>
      </c>
      <c r="H485" s="119">
        <v>1383026.6400000001</v>
      </c>
      <c r="I485" s="119">
        <v>1404026.56</v>
      </c>
      <c r="J485" s="119">
        <v>1404026.56</v>
      </c>
      <c r="K485" s="119">
        <v>1420161.7100000004</v>
      </c>
      <c r="L485" s="119">
        <v>1417161.7100000004</v>
      </c>
      <c r="M485" s="119">
        <v>3351939.7100000004</v>
      </c>
      <c r="N485" s="119">
        <v>2261242.4500000002</v>
      </c>
      <c r="O485" s="119">
        <v>1382661.7100000004</v>
      </c>
      <c r="P485" s="119">
        <v>1382770.0000000007</v>
      </c>
      <c r="Q485" s="119">
        <f t="shared" si="10"/>
        <v>22984238.230000004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7577221.1800000016</v>
      </c>
      <c r="V485" s="115"/>
    </row>
    <row r="486" spans="2:22" x14ac:dyDescent="0.2">
      <c r="B486" s="113"/>
      <c r="C486" s="117" t="s">
        <v>238</v>
      </c>
      <c r="D486" s="118" t="s">
        <v>503</v>
      </c>
      <c r="E486" s="119">
        <v>5036.82</v>
      </c>
      <c r="F486" s="119">
        <v>5641.7999999999993</v>
      </c>
      <c r="G486" s="119">
        <v>4794.0999999999995</v>
      </c>
      <c r="H486" s="119">
        <v>4923.4999999999991</v>
      </c>
      <c r="I486" s="119">
        <v>5936.7500000000018</v>
      </c>
      <c r="J486" s="119">
        <v>5361.7500000000009</v>
      </c>
      <c r="K486" s="119">
        <v>6503.8800000000028</v>
      </c>
      <c r="L486" s="119">
        <v>6503.8800000000028</v>
      </c>
      <c r="M486" s="119">
        <v>6503.8800000000028</v>
      </c>
      <c r="N486" s="119">
        <v>6503.8800000000028</v>
      </c>
      <c r="O486" s="119">
        <v>6503.8800000000028</v>
      </c>
      <c r="P486" s="119">
        <v>7401.7400000000025</v>
      </c>
      <c r="Q486" s="119">
        <f t="shared" si="10"/>
        <v>71615.86000000003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15472.719999999998</v>
      </c>
      <c r="V486" s="115"/>
    </row>
    <row r="487" spans="2:22" x14ac:dyDescent="0.2">
      <c r="B487" s="113"/>
      <c r="C487" s="117" t="s">
        <v>239</v>
      </c>
      <c r="D487" s="118" t="s">
        <v>504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0</v>
      </c>
      <c r="Q487" s="119">
        <f t="shared" ref="Q487:Q550" si="11">SUM(E487:P487)</f>
        <v>0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5"/>
    </row>
    <row r="488" spans="2:22" x14ac:dyDescent="0.2">
      <c r="B488" s="113"/>
      <c r="C488" s="117" t="s">
        <v>240</v>
      </c>
      <c r="D488" s="118" t="s">
        <v>505</v>
      </c>
      <c r="E488" s="119">
        <v>86252.41</v>
      </c>
      <c r="F488" s="119">
        <v>86252.41</v>
      </c>
      <c r="G488" s="119">
        <v>86252.41</v>
      </c>
      <c r="H488" s="119">
        <v>86252.41</v>
      </c>
      <c r="I488" s="119">
        <v>86252.41</v>
      </c>
      <c r="J488" s="119">
        <v>86252.41</v>
      </c>
      <c r="K488" s="119">
        <v>119110.25999999998</v>
      </c>
      <c r="L488" s="119">
        <v>119110.43999999999</v>
      </c>
      <c r="M488" s="119">
        <v>119110.43999999999</v>
      </c>
      <c r="N488" s="119">
        <v>119110.43999999999</v>
      </c>
      <c r="O488" s="119">
        <v>119110.43999999999</v>
      </c>
      <c r="P488" s="119">
        <v>119110.51999999997</v>
      </c>
      <c r="Q488" s="119">
        <f t="shared" si="11"/>
        <v>1232177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258757.23</v>
      </c>
      <c r="V488" s="115"/>
    </row>
    <row r="489" spans="2:22" x14ac:dyDescent="0.2">
      <c r="B489" s="113"/>
      <c r="C489" s="117" t="s">
        <v>241</v>
      </c>
      <c r="D489" s="118" t="s">
        <v>506</v>
      </c>
      <c r="E489" s="119">
        <v>4846625.8200000012</v>
      </c>
      <c r="F489" s="119">
        <v>3651197.8200000003</v>
      </c>
      <c r="G489" s="119">
        <v>4351348.82</v>
      </c>
      <c r="H489" s="119">
        <v>4442847.82</v>
      </c>
      <c r="I489" s="119">
        <v>4831966.82</v>
      </c>
      <c r="J489" s="119">
        <v>4379844.82</v>
      </c>
      <c r="K489" s="119">
        <v>6619450.8200000022</v>
      </c>
      <c r="L489" s="119">
        <v>5590931.8200000012</v>
      </c>
      <c r="M489" s="119">
        <v>4336722.8200000012</v>
      </c>
      <c r="N489" s="119">
        <v>3907123.8200000012</v>
      </c>
      <c r="O489" s="119">
        <v>3759331.8200000012</v>
      </c>
      <c r="P489" s="119">
        <v>2420674.9800000009</v>
      </c>
      <c r="Q489" s="119">
        <f t="shared" si="11"/>
        <v>53138068.000000007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12849172.460000001</v>
      </c>
      <c r="V489" s="115"/>
    </row>
    <row r="490" spans="2:22" x14ac:dyDescent="0.2">
      <c r="B490" s="113"/>
      <c r="C490" s="117" t="s">
        <v>242</v>
      </c>
      <c r="D490" s="118" t="s">
        <v>507</v>
      </c>
      <c r="E490" s="119">
        <v>421762.5</v>
      </c>
      <c r="F490" s="119">
        <v>421762.5</v>
      </c>
      <c r="G490" s="119">
        <v>421762.5</v>
      </c>
      <c r="H490" s="119">
        <v>421762.5</v>
      </c>
      <c r="I490" s="119">
        <v>421762.5</v>
      </c>
      <c r="J490" s="119">
        <v>421762.5</v>
      </c>
      <c r="K490" s="119">
        <v>421762.5</v>
      </c>
      <c r="L490" s="119">
        <v>421762.5</v>
      </c>
      <c r="M490" s="119">
        <v>421762.5</v>
      </c>
      <c r="N490" s="119">
        <v>421762.5</v>
      </c>
      <c r="O490" s="119">
        <v>421762.5</v>
      </c>
      <c r="P490" s="119">
        <v>421762.5</v>
      </c>
      <c r="Q490" s="119">
        <f t="shared" si="11"/>
        <v>5061150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1265287.5</v>
      </c>
      <c r="V490" s="115"/>
    </row>
    <row r="491" spans="2:22" x14ac:dyDescent="0.2">
      <c r="B491" s="113"/>
      <c r="C491" s="117" t="s">
        <v>243</v>
      </c>
      <c r="D491" s="118" t="s">
        <v>508</v>
      </c>
      <c r="E491" s="119">
        <v>287500.08</v>
      </c>
      <c r="F491" s="119">
        <v>287500.08</v>
      </c>
      <c r="G491" s="119">
        <v>287500.08</v>
      </c>
      <c r="H491" s="119">
        <v>287500.08</v>
      </c>
      <c r="I491" s="119">
        <v>287500.08</v>
      </c>
      <c r="J491" s="119">
        <v>287500.08</v>
      </c>
      <c r="K491" s="119">
        <v>287500.08</v>
      </c>
      <c r="L491" s="119">
        <v>287500.08</v>
      </c>
      <c r="M491" s="119">
        <v>287500.08</v>
      </c>
      <c r="N491" s="119">
        <v>287500.08</v>
      </c>
      <c r="O491" s="119">
        <v>287500.08</v>
      </c>
      <c r="P491" s="119">
        <v>287500.12</v>
      </c>
      <c r="Q491" s="119">
        <f t="shared" si="11"/>
        <v>3450001.0000000005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862500.24</v>
      </c>
      <c r="V491" s="115"/>
    </row>
    <row r="492" spans="2:22" x14ac:dyDescent="0.2">
      <c r="B492" s="113"/>
      <c r="C492" s="117" t="s">
        <v>244</v>
      </c>
      <c r="D492" s="118" t="s">
        <v>509</v>
      </c>
      <c r="E492" s="119">
        <v>3114884.400000005</v>
      </c>
      <c r="F492" s="119">
        <v>3114883.7700000051</v>
      </c>
      <c r="G492" s="119">
        <v>3114883.7700000051</v>
      </c>
      <c r="H492" s="119">
        <v>3114883.7700000051</v>
      </c>
      <c r="I492" s="119">
        <v>3114883.7700000051</v>
      </c>
      <c r="J492" s="119">
        <v>3114883.7700000051</v>
      </c>
      <c r="K492" s="119">
        <v>3690613.6100000064</v>
      </c>
      <c r="L492" s="119">
        <v>3686793.6700000064</v>
      </c>
      <c r="M492" s="119">
        <v>3680273.7000000058</v>
      </c>
      <c r="N492" s="119">
        <v>3680273.670000006</v>
      </c>
      <c r="O492" s="119">
        <v>3680273.670000006</v>
      </c>
      <c r="P492" s="119">
        <v>3680278.4300000099</v>
      </c>
      <c r="Q492" s="119">
        <f t="shared" si="11"/>
        <v>40787810.000000067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9344651.9400000162</v>
      </c>
      <c r="V492" s="115"/>
    </row>
    <row r="493" spans="2:22" ht="25.5" x14ac:dyDescent="0.2">
      <c r="B493" s="113"/>
      <c r="C493" s="117" t="s">
        <v>245</v>
      </c>
      <c r="D493" s="118" t="s">
        <v>510</v>
      </c>
      <c r="E493" s="119">
        <v>385019.99</v>
      </c>
      <c r="F493" s="119">
        <v>385019.99</v>
      </c>
      <c r="G493" s="119">
        <v>385019.99</v>
      </c>
      <c r="H493" s="119">
        <v>385019.99</v>
      </c>
      <c r="I493" s="119">
        <v>385019.99</v>
      </c>
      <c r="J493" s="119">
        <v>385019.99</v>
      </c>
      <c r="K493" s="119">
        <v>385019.99</v>
      </c>
      <c r="L493" s="119">
        <v>385019.99</v>
      </c>
      <c r="M493" s="119">
        <v>385019.99</v>
      </c>
      <c r="N493" s="119">
        <v>385019.99</v>
      </c>
      <c r="O493" s="119">
        <v>385019.99</v>
      </c>
      <c r="P493" s="119">
        <v>385020.11</v>
      </c>
      <c r="Q493" s="119">
        <f t="shared" si="11"/>
        <v>4620240.0000000009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1155059.97</v>
      </c>
      <c r="V493" s="115"/>
    </row>
    <row r="494" spans="2:22" x14ac:dyDescent="0.2">
      <c r="B494" s="113"/>
      <c r="C494" s="117" t="s">
        <v>246</v>
      </c>
      <c r="D494" s="118" t="s">
        <v>511</v>
      </c>
      <c r="E494" s="119">
        <v>79236.14</v>
      </c>
      <c r="F494" s="119">
        <v>79236.14</v>
      </c>
      <c r="G494" s="119">
        <v>79236.14</v>
      </c>
      <c r="H494" s="119">
        <v>79234.41</v>
      </c>
      <c r="I494" s="119">
        <v>79231.03</v>
      </c>
      <c r="J494" s="119">
        <v>79236.08</v>
      </c>
      <c r="K494" s="119">
        <v>101471.84000000001</v>
      </c>
      <c r="L494" s="119">
        <v>101471.84000000001</v>
      </c>
      <c r="M494" s="119">
        <v>101471.84000000001</v>
      </c>
      <c r="N494" s="119">
        <v>101471.84000000001</v>
      </c>
      <c r="O494" s="119">
        <v>101471.84000000001</v>
      </c>
      <c r="P494" s="119">
        <v>101471.85</v>
      </c>
      <c r="Q494" s="119">
        <f t="shared" si="11"/>
        <v>1084240.99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237708.41999999998</v>
      </c>
      <c r="V494" s="115"/>
    </row>
    <row r="495" spans="2:22" x14ac:dyDescent="0.2">
      <c r="B495" s="113"/>
      <c r="C495" s="117" t="s">
        <v>247</v>
      </c>
      <c r="D495" s="118" t="s">
        <v>512</v>
      </c>
      <c r="E495" s="119">
        <v>224733.48999999996</v>
      </c>
      <c r="F495" s="119">
        <v>224733.48999999996</v>
      </c>
      <c r="G495" s="119">
        <v>224733.48999999996</v>
      </c>
      <c r="H495" s="119">
        <v>224733.48999999996</v>
      </c>
      <c r="I495" s="119">
        <v>37233.490000000005</v>
      </c>
      <c r="J495" s="119">
        <v>37232.509999999995</v>
      </c>
      <c r="K495" s="119">
        <v>47566.86</v>
      </c>
      <c r="L495" s="119">
        <v>47566.86</v>
      </c>
      <c r="M495" s="119">
        <v>47566.86</v>
      </c>
      <c r="N495" s="119">
        <v>47566.86</v>
      </c>
      <c r="O495" s="119">
        <v>47566.86</v>
      </c>
      <c r="P495" s="119">
        <v>47566.74</v>
      </c>
      <c r="Q495" s="119">
        <f t="shared" si="11"/>
        <v>1258801.0000000002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674200.46999999986</v>
      </c>
      <c r="V495" s="115"/>
    </row>
    <row r="496" spans="2:22" x14ac:dyDescent="0.2">
      <c r="B496" s="113"/>
      <c r="C496" s="117" t="s">
        <v>248</v>
      </c>
      <c r="D496" s="118" t="s">
        <v>513</v>
      </c>
      <c r="E496" s="119">
        <v>160617.70000000007</v>
      </c>
      <c r="F496" s="119">
        <v>160617.70000000007</v>
      </c>
      <c r="G496" s="119">
        <v>160617.71000000005</v>
      </c>
      <c r="H496" s="119">
        <v>160617.72000000003</v>
      </c>
      <c r="I496" s="119">
        <v>160617.78000000003</v>
      </c>
      <c r="J496" s="119">
        <v>160618.11000000004</v>
      </c>
      <c r="K496" s="119">
        <v>203259.36999999982</v>
      </c>
      <c r="L496" s="119">
        <v>203259.35999999978</v>
      </c>
      <c r="M496" s="119">
        <v>203259.35999999978</v>
      </c>
      <c r="N496" s="119">
        <v>203259.39999999979</v>
      </c>
      <c r="O496" s="119">
        <v>203259.3799999998</v>
      </c>
      <c r="P496" s="119">
        <v>203260.21999999986</v>
      </c>
      <c r="Q496" s="119">
        <f t="shared" si="11"/>
        <v>2183263.8099999996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481853.11000000022</v>
      </c>
      <c r="V496" s="115"/>
    </row>
    <row r="497" spans="2:22" x14ac:dyDescent="0.2">
      <c r="B497" s="113"/>
      <c r="C497" s="117" t="s">
        <v>249</v>
      </c>
      <c r="D497" s="118" t="s">
        <v>514</v>
      </c>
      <c r="E497" s="119">
        <v>1219725.6299999999</v>
      </c>
      <c r="F497" s="119">
        <v>1219726.33</v>
      </c>
      <c r="G497" s="119">
        <v>1219726.33</v>
      </c>
      <c r="H497" s="119">
        <v>1219726.33</v>
      </c>
      <c r="I497" s="119">
        <v>1219726.3500000001</v>
      </c>
      <c r="J497" s="119">
        <v>1219726.29</v>
      </c>
      <c r="K497" s="119">
        <v>1492979.5799999994</v>
      </c>
      <c r="L497" s="119">
        <v>1492979.5999999992</v>
      </c>
      <c r="M497" s="119">
        <v>1492979.5999999992</v>
      </c>
      <c r="N497" s="119">
        <v>1492979.5999999992</v>
      </c>
      <c r="O497" s="119">
        <v>1492979.5999999992</v>
      </c>
      <c r="P497" s="119">
        <v>1492981.7600000007</v>
      </c>
      <c r="Q497" s="119">
        <f t="shared" si="11"/>
        <v>16276237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3659178.29</v>
      </c>
      <c r="V497" s="115"/>
    </row>
    <row r="498" spans="2:22" x14ac:dyDescent="0.2">
      <c r="B498" s="113"/>
      <c r="C498" s="117" t="s">
        <v>250</v>
      </c>
      <c r="D498" s="118" t="s">
        <v>515</v>
      </c>
      <c r="E498" s="119">
        <v>80416.33</v>
      </c>
      <c r="F498" s="119">
        <v>46638.250000000007</v>
      </c>
      <c r="G498" s="119">
        <v>46638.250000000007</v>
      </c>
      <c r="H498" s="119">
        <v>46638.250000000007</v>
      </c>
      <c r="I498" s="119">
        <v>46638.250000000007</v>
      </c>
      <c r="J498" s="119">
        <v>46638.250000000007</v>
      </c>
      <c r="K498" s="119">
        <v>56873.090000000004</v>
      </c>
      <c r="L498" s="119">
        <v>56873.83</v>
      </c>
      <c r="M498" s="119">
        <v>56873.83</v>
      </c>
      <c r="N498" s="119">
        <v>56873.83</v>
      </c>
      <c r="O498" s="119">
        <v>56873.83</v>
      </c>
      <c r="P498" s="119">
        <v>56274.01</v>
      </c>
      <c r="Q498" s="119">
        <f t="shared" si="11"/>
        <v>654250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173692.83000000002</v>
      </c>
      <c r="V498" s="115"/>
    </row>
    <row r="499" spans="2:22" x14ac:dyDescent="0.2">
      <c r="B499" s="113"/>
      <c r="C499" s="117" t="s">
        <v>251</v>
      </c>
      <c r="D499" s="118" t="s">
        <v>516</v>
      </c>
      <c r="E499" s="119">
        <v>142773.85999999999</v>
      </c>
      <c r="F499" s="119">
        <v>208400.22999999998</v>
      </c>
      <c r="G499" s="119">
        <v>207400.22999999998</v>
      </c>
      <c r="H499" s="119">
        <v>190900.23</v>
      </c>
      <c r="I499" s="119">
        <v>201900.23</v>
      </c>
      <c r="J499" s="119">
        <v>235900.25000000003</v>
      </c>
      <c r="K499" s="119">
        <v>194466.93000000002</v>
      </c>
      <c r="L499" s="119">
        <v>182966.93000000002</v>
      </c>
      <c r="M499" s="119">
        <v>243966.93000000002</v>
      </c>
      <c r="N499" s="119">
        <v>182966.93000000002</v>
      </c>
      <c r="O499" s="119">
        <v>217966.93000000002</v>
      </c>
      <c r="P499" s="119">
        <v>244592.32999999996</v>
      </c>
      <c r="Q499" s="119">
        <f t="shared" si="11"/>
        <v>2454202.0099999998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558574.31999999995</v>
      </c>
      <c r="V499" s="115"/>
    </row>
    <row r="500" spans="2:22" x14ac:dyDescent="0.2">
      <c r="B500" s="113"/>
      <c r="C500" s="117" t="s">
        <v>252</v>
      </c>
      <c r="D500" s="118" t="s">
        <v>517</v>
      </c>
      <c r="E500" s="119">
        <v>136366.68000000002</v>
      </c>
      <c r="F500" s="119">
        <v>136366.68000000002</v>
      </c>
      <c r="G500" s="119">
        <v>136366.68000000002</v>
      </c>
      <c r="H500" s="119">
        <v>136366.68000000002</v>
      </c>
      <c r="I500" s="119">
        <v>136366.70000000001</v>
      </c>
      <c r="J500" s="119">
        <v>136366.66</v>
      </c>
      <c r="K500" s="119">
        <v>163366.68</v>
      </c>
      <c r="L500" s="119">
        <v>163366.68</v>
      </c>
      <c r="M500" s="119">
        <v>163366.68</v>
      </c>
      <c r="N500" s="119">
        <v>163366.68</v>
      </c>
      <c r="O500" s="119">
        <v>163366.68</v>
      </c>
      <c r="P500" s="119">
        <v>163366.53</v>
      </c>
      <c r="Q500" s="119">
        <f t="shared" si="11"/>
        <v>1798400.01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409100.04000000004</v>
      </c>
      <c r="V500" s="115"/>
    </row>
    <row r="501" spans="2:22" ht="25.5" x14ac:dyDescent="0.2">
      <c r="B501" s="113"/>
      <c r="C501" s="117" t="s">
        <v>253</v>
      </c>
      <c r="D501" s="118" t="s">
        <v>518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0</v>
      </c>
      <c r="Q501" s="119">
        <f t="shared" si="11"/>
        <v>0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5"/>
    </row>
    <row r="502" spans="2:22" ht="25.5" x14ac:dyDescent="0.2">
      <c r="B502" s="113"/>
      <c r="C502" s="117" t="s">
        <v>254</v>
      </c>
      <c r="D502" s="118" t="s">
        <v>518</v>
      </c>
      <c r="E502" s="119">
        <v>2750.16</v>
      </c>
      <c r="F502" s="119">
        <v>2750.16</v>
      </c>
      <c r="G502" s="119">
        <v>2750.16</v>
      </c>
      <c r="H502" s="119">
        <v>2750.16</v>
      </c>
      <c r="I502" s="119">
        <v>2750.16</v>
      </c>
      <c r="J502" s="119">
        <v>2750.16</v>
      </c>
      <c r="K502" s="119">
        <v>2750.16</v>
      </c>
      <c r="L502" s="119">
        <v>2750.16</v>
      </c>
      <c r="M502" s="119">
        <v>2750.16</v>
      </c>
      <c r="N502" s="119">
        <v>2750.16</v>
      </c>
      <c r="O502" s="119">
        <v>2750.16</v>
      </c>
      <c r="P502" s="119">
        <v>2750.24</v>
      </c>
      <c r="Q502" s="119">
        <f t="shared" si="11"/>
        <v>33002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8250.48</v>
      </c>
      <c r="V502" s="115"/>
    </row>
    <row r="503" spans="2:22" x14ac:dyDescent="0.2">
      <c r="B503" s="113"/>
      <c r="C503" s="117" t="s">
        <v>255</v>
      </c>
      <c r="D503" s="118" t="s">
        <v>519</v>
      </c>
      <c r="E503" s="119">
        <v>89376.359999999986</v>
      </c>
      <c r="F503" s="119">
        <v>88369.999999999985</v>
      </c>
      <c r="G503" s="119">
        <v>88369.999999999985</v>
      </c>
      <c r="H503" s="119">
        <v>88369.999999999985</v>
      </c>
      <c r="I503" s="119">
        <v>87869.999999999985</v>
      </c>
      <c r="J503" s="119">
        <v>87869.959999999977</v>
      </c>
      <c r="K503" s="119">
        <v>91496.430000000008</v>
      </c>
      <c r="L503" s="119">
        <v>91496.430000000008</v>
      </c>
      <c r="M503" s="119">
        <v>91496.430000000008</v>
      </c>
      <c r="N503" s="119">
        <v>91496.430000000008</v>
      </c>
      <c r="O503" s="119">
        <v>91496.430000000008</v>
      </c>
      <c r="P503" s="119">
        <v>91496.489999999991</v>
      </c>
      <c r="Q503" s="119">
        <f t="shared" si="11"/>
        <v>1079204.9600000002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266116.36</v>
      </c>
      <c r="V503" s="115"/>
    </row>
    <row r="504" spans="2:22" ht="25.5" x14ac:dyDescent="0.2">
      <c r="B504" s="113"/>
      <c r="C504" s="117" t="s">
        <v>256</v>
      </c>
      <c r="D504" s="118" t="s">
        <v>518</v>
      </c>
      <c r="E504" s="119">
        <v>126109.57</v>
      </c>
      <c r="F504" s="119">
        <v>122946.73000000003</v>
      </c>
      <c r="G504" s="119">
        <v>127280.04000000002</v>
      </c>
      <c r="H504" s="119">
        <v>126946.76000000002</v>
      </c>
      <c r="I504" s="119">
        <v>125946.73000000001</v>
      </c>
      <c r="J504" s="119">
        <v>125946.83999999997</v>
      </c>
      <c r="K504" s="119">
        <v>161594.80999999994</v>
      </c>
      <c r="L504" s="119">
        <v>157594.80999999994</v>
      </c>
      <c r="M504" s="119">
        <v>157594.80999999994</v>
      </c>
      <c r="N504" s="119">
        <v>157594.80999999994</v>
      </c>
      <c r="O504" s="119">
        <v>157594.80999999994</v>
      </c>
      <c r="P504" s="119">
        <v>150099.06999999995</v>
      </c>
      <c r="Q504" s="119">
        <f t="shared" si="11"/>
        <v>1697249.79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376336.34000000008</v>
      </c>
      <c r="V504" s="115"/>
    </row>
    <row r="505" spans="2:22" x14ac:dyDescent="0.2">
      <c r="B505" s="113"/>
      <c r="C505" s="117" t="s">
        <v>257</v>
      </c>
      <c r="D505" s="118" t="s">
        <v>520</v>
      </c>
      <c r="E505" s="119">
        <v>135596.28000000003</v>
      </c>
      <c r="F505" s="119">
        <v>140914.40000000002</v>
      </c>
      <c r="G505" s="119">
        <v>130164.40000000001</v>
      </c>
      <c r="H505" s="119">
        <v>121252.40000000001</v>
      </c>
      <c r="I505" s="119">
        <v>119541.00000000001</v>
      </c>
      <c r="J505" s="119">
        <v>111578.40000000001</v>
      </c>
      <c r="K505" s="119">
        <v>181510.45</v>
      </c>
      <c r="L505" s="119">
        <v>147693.43</v>
      </c>
      <c r="M505" s="119">
        <v>137331.93</v>
      </c>
      <c r="N505" s="119">
        <v>127277.93000000001</v>
      </c>
      <c r="O505" s="119">
        <v>120947.73000000001</v>
      </c>
      <c r="P505" s="119">
        <v>102231.46999999996</v>
      </c>
      <c r="Q505" s="119">
        <f t="shared" si="11"/>
        <v>1576039.8199999998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406675.08000000007</v>
      </c>
      <c r="V505" s="115"/>
    </row>
    <row r="506" spans="2:22" x14ac:dyDescent="0.2">
      <c r="B506" s="113"/>
      <c r="C506" s="117" t="s">
        <v>258</v>
      </c>
      <c r="D506" s="118" t="s">
        <v>521</v>
      </c>
      <c r="E506" s="119">
        <v>10773.480000000001</v>
      </c>
      <c r="F506" s="119">
        <v>14667.32</v>
      </c>
      <c r="G506" s="119">
        <v>12987.26</v>
      </c>
      <c r="H506" s="119">
        <v>12557.26</v>
      </c>
      <c r="I506" s="119">
        <v>12217.26</v>
      </c>
      <c r="J506" s="119">
        <v>11147.26</v>
      </c>
      <c r="K506" s="119">
        <v>21057.260000000002</v>
      </c>
      <c r="L506" s="119">
        <v>19497.260000000002</v>
      </c>
      <c r="M506" s="119">
        <v>14247.26</v>
      </c>
      <c r="N506" s="119">
        <v>11597.26</v>
      </c>
      <c r="O506" s="119">
        <v>11377.26</v>
      </c>
      <c r="P506" s="119">
        <v>9907.2599999999984</v>
      </c>
      <c r="Q506" s="119">
        <f t="shared" si="11"/>
        <v>162033.40000000002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38428.060000000005</v>
      </c>
      <c r="V506" s="115"/>
    </row>
    <row r="507" spans="2:22" x14ac:dyDescent="0.2">
      <c r="B507" s="113"/>
      <c r="C507" s="117" t="s">
        <v>259</v>
      </c>
      <c r="D507" s="118" t="s">
        <v>522</v>
      </c>
      <c r="E507" s="119">
        <v>592415.93000000017</v>
      </c>
      <c r="F507" s="119">
        <v>592415.93000000017</v>
      </c>
      <c r="G507" s="119">
        <v>592415.93000000017</v>
      </c>
      <c r="H507" s="119">
        <v>592413.93000000017</v>
      </c>
      <c r="I507" s="119">
        <v>592415.93000000017</v>
      </c>
      <c r="J507" s="119">
        <v>592405.93000000017</v>
      </c>
      <c r="K507" s="119">
        <v>1129778.9299999997</v>
      </c>
      <c r="L507" s="119">
        <v>1144047.9299999997</v>
      </c>
      <c r="M507" s="119">
        <v>1144046.9299999997</v>
      </c>
      <c r="N507" s="119">
        <v>1144046.9299999997</v>
      </c>
      <c r="O507" s="119">
        <v>1144046.9299999997</v>
      </c>
      <c r="P507" s="119">
        <v>1144053.02</v>
      </c>
      <c r="Q507" s="119">
        <f t="shared" si="11"/>
        <v>10404504.25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1777247.7900000005</v>
      </c>
      <c r="V507" s="115"/>
    </row>
    <row r="508" spans="2:22" x14ac:dyDescent="0.2">
      <c r="B508" s="113"/>
      <c r="C508" s="117" t="s">
        <v>260</v>
      </c>
      <c r="D508" s="118" t="s">
        <v>523</v>
      </c>
      <c r="E508" s="119">
        <v>105766.28</v>
      </c>
      <c r="F508" s="119">
        <v>105767.28</v>
      </c>
      <c r="G508" s="119">
        <v>105764.28</v>
      </c>
      <c r="H508" s="119">
        <v>105764.28</v>
      </c>
      <c r="I508" s="119">
        <v>605766.28</v>
      </c>
      <c r="J508" s="119">
        <v>2207853.4</v>
      </c>
      <c r="K508" s="119">
        <v>2225818.2799999998</v>
      </c>
      <c r="L508" s="119">
        <v>123731.04</v>
      </c>
      <c r="M508" s="119">
        <v>123731.28</v>
      </c>
      <c r="N508" s="119">
        <v>123732.28</v>
      </c>
      <c r="O508" s="119">
        <v>123732.28</v>
      </c>
      <c r="P508" s="119">
        <v>123732.32</v>
      </c>
      <c r="Q508" s="119">
        <f t="shared" si="11"/>
        <v>6081159.2800000012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317297.83999999997</v>
      </c>
      <c r="V508" s="115"/>
    </row>
    <row r="509" spans="2:22" x14ac:dyDescent="0.2">
      <c r="B509" s="113"/>
      <c r="C509" s="117" t="s">
        <v>261</v>
      </c>
      <c r="D509" s="118" t="s">
        <v>524</v>
      </c>
      <c r="E509" s="119">
        <v>125540.48000000001</v>
      </c>
      <c r="F509" s="119">
        <v>125599.80000000002</v>
      </c>
      <c r="G509" s="119">
        <v>125620.14000000001</v>
      </c>
      <c r="H509" s="119">
        <v>124332.14000000001</v>
      </c>
      <c r="I509" s="119">
        <v>124334.14000000001</v>
      </c>
      <c r="J509" s="119">
        <v>124775.14000000001</v>
      </c>
      <c r="K509" s="119">
        <v>150386.46999999997</v>
      </c>
      <c r="L509" s="119">
        <v>150553.46999999997</v>
      </c>
      <c r="M509" s="119">
        <v>150553.46999999997</v>
      </c>
      <c r="N509" s="119">
        <v>150553.46999999997</v>
      </c>
      <c r="O509" s="119">
        <v>150555.46999999997</v>
      </c>
      <c r="P509" s="119">
        <v>150459.25999999998</v>
      </c>
      <c r="Q509" s="119">
        <f t="shared" si="11"/>
        <v>1653263.45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376760.42000000004</v>
      </c>
      <c r="V509" s="115"/>
    </row>
    <row r="510" spans="2:22" x14ac:dyDescent="0.2">
      <c r="B510" s="113"/>
      <c r="C510" s="117" t="s">
        <v>262</v>
      </c>
      <c r="D510" s="118" t="s">
        <v>525</v>
      </c>
      <c r="E510" s="119">
        <v>62800.290000000008</v>
      </c>
      <c r="F510" s="119">
        <v>62800.290000000008</v>
      </c>
      <c r="G510" s="119">
        <v>62801.290000000008</v>
      </c>
      <c r="H510" s="119">
        <v>62800.290000000008</v>
      </c>
      <c r="I510" s="119">
        <v>62801.290000000008</v>
      </c>
      <c r="J510" s="119">
        <v>63824.660000000011</v>
      </c>
      <c r="K510" s="119">
        <v>75923.290000000008</v>
      </c>
      <c r="L510" s="119">
        <v>75447.290000000008</v>
      </c>
      <c r="M510" s="119">
        <v>75357.290000000008</v>
      </c>
      <c r="N510" s="119">
        <v>74757.290000000008</v>
      </c>
      <c r="O510" s="119">
        <v>74759.290000000008</v>
      </c>
      <c r="P510" s="119">
        <v>73683.95</v>
      </c>
      <c r="Q510" s="119">
        <f t="shared" si="11"/>
        <v>827756.51000000024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188401.87000000002</v>
      </c>
      <c r="V510" s="115"/>
    </row>
    <row r="511" spans="2:22" x14ac:dyDescent="0.2">
      <c r="B511" s="113"/>
      <c r="C511" s="117" t="s">
        <v>263</v>
      </c>
      <c r="D511" s="118" t="s">
        <v>526</v>
      </c>
      <c r="E511" s="119">
        <v>57730.470000000008</v>
      </c>
      <c r="F511" s="119">
        <v>60539.470000000008</v>
      </c>
      <c r="G511" s="119">
        <v>58826.470000000008</v>
      </c>
      <c r="H511" s="119">
        <v>57276.470000000008</v>
      </c>
      <c r="I511" s="119">
        <v>57376.470000000008</v>
      </c>
      <c r="J511" s="119">
        <v>57576.880000000012</v>
      </c>
      <c r="K511" s="119">
        <v>64765.880000000012</v>
      </c>
      <c r="L511" s="119">
        <v>65748.880000000019</v>
      </c>
      <c r="M511" s="119">
        <v>73956.880000000019</v>
      </c>
      <c r="N511" s="119">
        <v>72640.880000000019</v>
      </c>
      <c r="O511" s="119">
        <v>72636.880000000019</v>
      </c>
      <c r="P511" s="119">
        <v>72481.03</v>
      </c>
      <c r="Q511" s="119">
        <f t="shared" si="11"/>
        <v>771556.66000000015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177096.41000000003</v>
      </c>
      <c r="V511" s="115"/>
    </row>
    <row r="512" spans="2:22" ht="25.5" x14ac:dyDescent="0.2">
      <c r="B512" s="113"/>
      <c r="C512" s="117" t="s">
        <v>264</v>
      </c>
      <c r="D512" s="118" t="s">
        <v>527</v>
      </c>
      <c r="E512" s="119">
        <v>29440.330000000009</v>
      </c>
      <c r="F512" s="119">
        <v>29557.330000000009</v>
      </c>
      <c r="G512" s="119">
        <v>29573.48000000001</v>
      </c>
      <c r="H512" s="119">
        <v>29445.330000000009</v>
      </c>
      <c r="I512" s="119">
        <v>29454.330000000009</v>
      </c>
      <c r="J512" s="119">
        <v>29448.330000000009</v>
      </c>
      <c r="K512" s="119">
        <v>34919.330000000009</v>
      </c>
      <c r="L512" s="119">
        <v>34167.330000000009</v>
      </c>
      <c r="M512" s="119">
        <v>34167.330000000009</v>
      </c>
      <c r="N512" s="119">
        <v>34159.330000000009</v>
      </c>
      <c r="O512" s="119">
        <v>34157.330000000009</v>
      </c>
      <c r="P512" s="119">
        <v>33569.33</v>
      </c>
      <c r="Q512" s="119">
        <f t="shared" si="11"/>
        <v>382059.11000000016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88571.140000000029</v>
      </c>
      <c r="V512" s="115"/>
    </row>
    <row r="513" spans="2:22" x14ac:dyDescent="0.2">
      <c r="B513" s="113"/>
      <c r="C513" s="117" t="s">
        <v>265</v>
      </c>
      <c r="D513" s="118" t="s">
        <v>528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f t="shared" si="11"/>
        <v>0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2">
      <c r="B514" s="113"/>
      <c r="C514" s="117" t="s">
        <v>266</v>
      </c>
      <c r="D514" s="118" t="s">
        <v>529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f t="shared" si="11"/>
        <v>0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5"/>
    </row>
    <row r="515" spans="2:22" x14ac:dyDescent="0.2">
      <c r="B515" s="113"/>
      <c r="C515" s="117" t="s">
        <v>267</v>
      </c>
      <c r="D515" s="118" t="s">
        <v>530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f t="shared" si="11"/>
        <v>0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5"/>
    </row>
    <row r="516" spans="2:22" x14ac:dyDescent="0.2">
      <c r="B516" s="113"/>
      <c r="C516" s="117" t="s">
        <v>268</v>
      </c>
      <c r="D516" s="118" t="s">
        <v>531</v>
      </c>
      <c r="E516" s="119">
        <v>1098810.9999999993</v>
      </c>
      <c r="F516" s="119">
        <v>1098810.9999999993</v>
      </c>
      <c r="G516" s="119">
        <v>1098810.9999999993</v>
      </c>
      <c r="H516" s="119">
        <v>1098810.9999999993</v>
      </c>
      <c r="I516" s="119">
        <v>1098810.9999999993</v>
      </c>
      <c r="J516" s="119">
        <v>1098810.9999999993</v>
      </c>
      <c r="K516" s="119">
        <v>1098810.9999999993</v>
      </c>
      <c r="L516" s="119">
        <v>1098810.9999999993</v>
      </c>
      <c r="M516" s="119">
        <v>1098810.9999999993</v>
      </c>
      <c r="N516" s="119">
        <v>1098810.9999999993</v>
      </c>
      <c r="O516" s="119">
        <v>1098810.9999999993</v>
      </c>
      <c r="P516" s="119">
        <v>1098812.9999999998</v>
      </c>
      <c r="Q516" s="119">
        <f t="shared" si="11"/>
        <v>13185733.999999994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3296432.9999999981</v>
      </c>
      <c r="V516" s="115"/>
    </row>
    <row r="517" spans="2:22" x14ac:dyDescent="0.2">
      <c r="B517" s="113"/>
      <c r="C517" s="117" t="s">
        <v>269</v>
      </c>
      <c r="D517" s="118" t="s">
        <v>530</v>
      </c>
      <c r="E517" s="119">
        <v>23374.99</v>
      </c>
      <c r="F517" s="119">
        <v>23374.99</v>
      </c>
      <c r="G517" s="119">
        <v>23374.99</v>
      </c>
      <c r="H517" s="119">
        <v>23374.99</v>
      </c>
      <c r="I517" s="119">
        <v>23374.99</v>
      </c>
      <c r="J517" s="119">
        <v>23374.99</v>
      </c>
      <c r="K517" s="119">
        <v>23374.99</v>
      </c>
      <c r="L517" s="119">
        <v>23374.99</v>
      </c>
      <c r="M517" s="119">
        <v>23374.99</v>
      </c>
      <c r="N517" s="119">
        <v>23374.99</v>
      </c>
      <c r="O517" s="119">
        <v>23374.99</v>
      </c>
      <c r="P517" s="119">
        <v>23375.11</v>
      </c>
      <c r="Q517" s="119">
        <f t="shared" si="11"/>
        <v>280499.99999999994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70124.97</v>
      </c>
      <c r="V517" s="115"/>
    </row>
    <row r="518" spans="2:22" x14ac:dyDescent="0.2">
      <c r="B518" s="113"/>
      <c r="C518" s="117" t="s">
        <v>270</v>
      </c>
      <c r="D518" s="118" t="s">
        <v>532</v>
      </c>
      <c r="E518" s="119">
        <v>2936725.27</v>
      </c>
      <c r="F518" s="119">
        <v>2833865.95</v>
      </c>
      <c r="G518" s="119">
        <v>2833865.95</v>
      </c>
      <c r="H518" s="119">
        <v>2833865.95</v>
      </c>
      <c r="I518" s="119">
        <v>2833865.95</v>
      </c>
      <c r="J518" s="119">
        <v>2833857.95</v>
      </c>
      <c r="K518" s="119">
        <v>2931828.95</v>
      </c>
      <c r="L518" s="119">
        <v>2946788.95</v>
      </c>
      <c r="M518" s="119">
        <v>2948851.95</v>
      </c>
      <c r="N518" s="119">
        <v>2948851.95</v>
      </c>
      <c r="O518" s="119">
        <v>2944719.92</v>
      </c>
      <c r="P518" s="119">
        <v>2850117.43</v>
      </c>
      <c r="Q518" s="119">
        <f t="shared" si="11"/>
        <v>34677206.169999994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8604457.1700000018</v>
      </c>
      <c r="V518" s="115"/>
    </row>
    <row r="519" spans="2:22" x14ac:dyDescent="0.2">
      <c r="B519" s="113"/>
      <c r="C519" s="117" t="s">
        <v>271</v>
      </c>
      <c r="D519" s="118" t="s">
        <v>533</v>
      </c>
      <c r="E519" s="119">
        <v>9219817.9700000025</v>
      </c>
      <c r="F519" s="119">
        <v>9203696.950000003</v>
      </c>
      <c r="G519" s="119">
        <v>9203696.950000003</v>
      </c>
      <c r="H519" s="119">
        <v>9203702.950000003</v>
      </c>
      <c r="I519" s="119">
        <v>9203700.950000003</v>
      </c>
      <c r="J519" s="119">
        <v>9203692.950000003</v>
      </c>
      <c r="K519" s="119">
        <v>9498970.950000003</v>
      </c>
      <c r="L519" s="119">
        <v>9545691.950000003</v>
      </c>
      <c r="M519" s="119">
        <v>9549131.950000003</v>
      </c>
      <c r="N519" s="119">
        <v>9549133.950000003</v>
      </c>
      <c r="O519" s="119">
        <v>9549126.950000003</v>
      </c>
      <c r="P519" s="119">
        <v>9533016.8099999987</v>
      </c>
      <c r="Q519" s="119">
        <f t="shared" si="11"/>
        <v>112463381.28000003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27627211.870000008</v>
      </c>
      <c r="V519" s="115"/>
    </row>
    <row r="520" spans="2:22" x14ac:dyDescent="0.2">
      <c r="B520" s="113"/>
      <c r="C520" s="117" t="s">
        <v>272</v>
      </c>
      <c r="D520" s="118" t="s">
        <v>534</v>
      </c>
      <c r="E520" s="119">
        <v>3618368.32</v>
      </c>
      <c r="F520" s="119">
        <v>3588542.06</v>
      </c>
      <c r="G520" s="119">
        <v>3588542.06</v>
      </c>
      <c r="H520" s="119">
        <v>3588542.06</v>
      </c>
      <c r="I520" s="119">
        <v>3588542.06</v>
      </c>
      <c r="J520" s="119">
        <v>3588539.06</v>
      </c>
      <c r="K520" s="119">
        <v>3692349.06</v>
      </c>
      <c r="L520" s="119">
        <v>3700423.06</v>
      </c>
      <c r="M520" s="119">
        <v>3700423.06</v>
      </c>
      <c r="N520" s="119">
        <v>3700416.06</v>
      </c>
      <c r="O520" s="119">
        <v>3700415.06</v>
      </c>
      <c r="P520" s="119">
        <v>3670586.7200000007</v>
      </c>
      <c r="Q520" s="119">
        <f t="shared" si="11"/>
        <v>43725688.639999993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10795452.439999999</v>
      </c>
      <c r="V520" s="115"/>
    </row>
    <row r="521" spans="2:22" x14ac:dyDescent="0.2">
      <c r="B521" s="113"/>
      <c r="C521" s="117" t="s">
        <v>273</v>
      </c>
      <c r="D521" s="118" t="s">
        <v>535</v>
      </c>
      <c r="E521" s="119">
        <v>664373.75</v>
      </c>
      <c r="F521" s="119">
        <v>1248723.75</v>
      </c>
      <c r="G521" s="119">
        <v>1248723.75</v>
      </c>
      <c r="H521" s="119">
        <v>1248723.75</v>
      </c>
      <c r="I521" s="119">
        <v>1248723.75</v>
      </c>
      <c r="J521" s="119">
        <v>1248725.75</v>
      </c>
      <c r="K521" s="119">
        <v>1262357.75</v>
      </c>
      <c r="L521" s="119">
        <v>1262357.75</v>
      </c>
      <c r="M521" s="119">
        <v>1262378.75</v>
      </c>
      <c r="N521" s="119">
        <v>678012.75</v>
      </c>
      <c r="O521" s="119">
        <v>515407.75</v>
      </c>
      <c r="P521" s="119">
        <v>515607.83</v>
      </c>
      <c r="Q521" s="119">
        <f t="shared" si="11"/>
        <v>12404117.08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3161821.25</v>
      </c>
      <c r="V521" s="115"/>
    </row>
    <row r="522" spans="2:22" x14ac:dyDescent="0.2">
      <c r="B522" s="113"/>
      <c r="C522" s="117" t="s">
        <v>274</v>
      </c>
      <c r="D522" s="118" t="s">
        <v>536</v>
      </c>
      <c r="E522" s="119">
        <v>3031979.4899999998</v>
      </c>
      <c r="F522" s="119">
        <v>3031979.4899999998</v>
      </c>
      <c r="G522" s="119">
        <v>3031979.4899999998</v>
      </c>
      <c r="H522" s="119">
        <v>3027847.4899999998</v>
      </c>
      <c r="I522" s="119">
        <v>3027647.4899999998</v>
      </c>
      <c r="J522" s="119">
        <v>3027883.4899999998</v>
      </c>
      <c r="K522" s="119">
        <v>3035109.4899999998</v>
      </c>
      <c r="L522" s="119">
        <v>3035683.4899999998</v>
      </c>
      <c r="M522" s="119">
        <v>3037683.4899999998</v>
      </c>
      <c r="N522" s="119">
        <v>3037683.4899999998</v>
      </c>
      <c r="O522" s="119">
        <v>3037016.4899999998</v>
      </c>
      <c r="P522" s="119">
        <v>3037088.7200000007</v>
      </c>
      <c r="Q522" s="119">
        <f t="shared" si="11"/>
        <v>36399582.109999992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9095938.4699999988</v>
      </c>
      <c r="V522" s="115"/>
    </row>
    <row r="523" spans="2:22" x14ac:dyDescent="0.2">
      <c r="B523" s="113"/>
      <c r="C523" s="117" t="s">
        <v>275</v>
      </c>
      <c r="D523" s="118" t="s">
        <v>537</v>
      </c>
      <c r="E523" s="119">
        <v>0</v>
      </c>
      <c r="F523" s="119">
        <v>1039120</v>
      </c>
      <c r="G523" s="119">
        <v>527093.33000000007</v>
      </c>
      <c r="H523" s="119">
        <v>549093.33000000007</v>
      </c>
      <c r="I523" s="119">
        <v>518093.33</v>
      </c>
      <c r="J523" s="119">
        <v>465093.33</v>
      </c>
      <c r="K523" s="119">
        <v>291333.33</v>
      </c>
      <c r="L523" s="119">
        <v>270333.33</v>
      </c>
      <c r="M523" s="119">
        <v>538093.33000000007</v>
      </c>
      <c r="N523" s="119">
        <v>554093.33000000007</v>
      </c>
      <c r="O523" s="119">
        <v>589093.33000000007</v>
      </c>
      <c r="P523" s="119">
        <v>583160.03</v>
      </c>
      <c r="Q523" s="119">
        <f t="shared" si="11"/>
        <v>5924600.0000000009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1566213.33</v>
      </c>
      <c r="V523" s="115"/>
    </row>
    <row r="524" spans="2:22" x14ac:dyDescent="0.2">
      <c r="B524" s="113"/>
      <c r="C524" s="117" t="s">
        <v>276</v>
      </c>
      <c r="D524" s="118" t="s">
        <v>538</v>
      </c>
      <c r="E524" s="119">
        <v>218307.11000000004</v>
      </c>
      <c r="F524" s="119">
        <v>1536107.11</v>
      </c>
      <c r="G524" s="119">
        <v>852207.1100000001</v>
      </c>
      <c r="H524" s="119">
        <v>849207.1100000001</v>
      </c>
      <c r="I524" s="119">
        <v>829207.1100000001</v>
      </c>
      <c r="J524" s="119">
        <v>829207.1100000001</v>
      </c>
      <c r="K524" s="119">
        <v>230307.11000000004</v>
      </c>
      <c r="L524" s="119">
        <v>240307.11000000004</v>
      </c>
      <c r="M524" s="119">
        <v>844207.1100000001</v>
      </c>
      <c r="N524" s="119">
        <v>852207.1100000001</v>
      </c>
      <c r="O524" s="119">
        <v>607207.1100000001</v>
      </c>
      <c r="P524" s="119">
        <v>607207.14</v>
      </c>
      <c r="Q524" s="119">
        <f t="shared" si="11"/>
        <v>8495685.3500000034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2606621.33</v>
      </c>
      <c r="V524" s="115"/>
    </row>
    <row r="525" spans="2:22" x14ac:dyDescent="0.2">
      <c r="B525" s="113"/>
      <c r="C525" s="117" t="s">
        <v>277</v>
      </c>
      <c r="D525" s="118" t="s">
        <v>539</v>
      </c>
      <c r="E525" s="119">
        <v>181830.83</v>
      </c>
      <c r="F525" s="119">
        <v>181830.83</v>
      </c>
      <c r="G525" s="119">
        <v>181830.83</v>
      </c>
      <c r="H525" s="119">
        <v>181830.83</v>
      </c>
      <c r="I525" s="119">
        <v>181830.76999999993</v>
      </c>
      <c r="J525" s="119">
        <v>181830.89000000004</v>
      </c>
      <c r="K525" s="119">
        <v>223954.92999999996</v>
      </c>
      <c r="L525" s="119">
        <v>223954.92999999996</v>
      </c>
      <c r="M525" s="119">
        <v>223954.90999999997</v>
      </c>
      <c r="N525" s="119">
        <v>223954.88999999998</v>
      </c>
      <c r="O525" s="119">
        <v>223954.93000000002</v>
      </c>
      <c r="P525" s="119">
        <v>223954.93000000002</v>
      </c>
      <c r="Q525" s="119">
        <f t="shared" si="11"/>
        <v>2434714.5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545492.49</v>
      </c>
      <c r="V525" s="115"/>
    </row>
    <row r="526" spans="2:22" x14ac:dyDescent="0.2">
      <c r="B526" s="113"/>
      <c r="C526" s="117" t="s">
        <v>278</v>
      </c>
      <c r="D526" s="118" t="s">
        <v>540</v>
      </c>
      <c r="E526" s="119">
        <v>393000.16</v>
      </c>
      <c r="F526" s="119">
        <v>393000.16</v>
      </c>
      <c r="G526" s="119">
        <v>393000.16</v>
      </c>
      <c r="H526" s="119">
        <v>393000.16</v>
      </c>
      <c r="I526" s="119">
        <v>393000.16</v>
      </c>
      <c r="J526" s="119">
        <v>393000.16</v>
      </c>
      <c r="K526" s="119">
        <v>639500.16</v>
      </c>
      <c r="L526" s="119">
        <v>639500.16</v>
      </c>
      <c r="M526" s="119">
        <v>639500.16</v>
      </c>
      <c r="N526" s="119">
        <v>639500.16</v>
      </c>
      <c r="O526" s="119">
        <v>639500.16</v>
      </c>
      <c r="P526" s="119">
        <v>639500.24</v>
      </c>
      <c r="Q526" s="119">
        <f t="shared" si="11"/>
        <v>6195002.0000000009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1179000.48</v>
      </c>
      <c r="V526" s="115"/>
    </row>
    <row r="527" spans="2:22" x14ac:dyDescent="0.2">
      <c r="B527" s="113"/>
      <c r="C527" s="117" t="s">
        <v>279</v>
      </c>
      <c r="D527" s="118" t="s">
        <v>541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11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 t="s">
        <v>280</v>
      </c>
      <c r="D528" s="118" t="s">
        <v>542</v>
      </c>
      <c r="E528" s="119">
        <v>57890.73</v>
      </c>
      <c r="F528" s="119">
        <v>60390.69000000001</v>
      </c>
      <c r="G528" s="119">
        <v>58724.060000000005</v>
      </c>
      <c r="H528" s="119">
        <v>58724.060000000005</v>
      </c>
      <c r="I528" s="119">
        <v>56890.73</v>
      </c>
      <c r="J528" s="119">
        <v>55690.73</v>
      </c>
      <c r="K528" s="119">
        <v>55690.73</v>
      </c>
      <c r="L528" s="119">
        <v>55690.73</v>
      </c>
      <c r="M528" s="119">
        <v>55690.770000000004</v>
      </c>
      <c r="N528" s="119">
        <v>54857.4</v>
      </c>
      <c r="O528" s="119">
        <v>54857.4</v>
      </c>
      <c r="P528" s="119">
        <v>53190.529999999992</v>
      </c>
      <c r="Q528" s="119">
        <f t="shared" si="11"/>
        <v>678288.56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177005.48</v>
      </c>
      <c r="V528" s="115"/>
    </row>
    <row r="529" spans="2:22" x14ac:dyDescent="0.2">
      <c r="B529" s="113"/>
      <c r="C529" s="117" t="s">
        <v>281</v>
      </c>
      <c r="D529" s="118" t="s">
        <v>529</v>
      </c>
      <c r="E529" s="119">
        <v>300929.15999999997</v>
      </c>
      <c r="F529" s="119">
        <v>300929.15999999997</v>
      </c>
      <c r="G529" s="119">
        <v>300929.15999999997</v>
      </c>
      <c r="H529" s="119">
        <v>300929.15999999997</v>
      </c>
      <c r="I529" s="119">
        <v>300929.15999999997</v>
      </c>
      <c r="J529" s="119">
        <v>300929.15999999997</v>
      </c>
      <c r="K529" s="119">
        <v>300929.15999999997</v>
      </c>
      <c r="L529" s="119">
        <v>300929.15999999997</v>
      </c>
      <c r="M529" s="119">
        <v>300929.15999999997</v>
      </c>
      <c r="N529" s="119">
        <v>300929.15999999997</v>
      </c>
      <c r="O529" s="119">
        <v>300929.15999999997</v>
      </c>
      <c r="P529" s="119">
        <v>300929.24</v>
      </c>
      <c r="Q529" s="119">
        <f t="shared" si="11"/>
        <v>3611150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902787.48</v>
      </c>
      <c r="V529" s="115"/>
    </row>
    <row r="530" spans="2:22" x14ac:dyDescent="0.2">
      <c r="B530" s="113"/>
      <c r="C530" s="117" t="s">
        <v>282</v>
      </c>
      <c r="D530" s="118" t="s">
        <v>543</v>
      </c>
      <c r="E530" s="119">
        <v>36041.61</v>
      </c>
      <c r="F530" s="119">
        <v>36041.61</v>
      </c>
      <c r="G530" s="119">
        <v>36041.61</v>
      </c>
      <c r="H530" s="119">
        <v>36041.61</v>
      </c>
      <c r="I530" s="119">
        <v>36041.61</v>
      </c>
      <c r="J530" s="119">
        <v>36041.61</v>
      </c>
      <c r="K530" s="119">
        <v>36041.61</v>
      </c>
      <c r="L530" s="119">
        <v>36041.61</v>
      </c>
      <c r="M530" s="119">
        <v>36041.61</v>
      </c>
      <c r="N530" s="119">
        <v>36041.61</v>
      </c>
      <c r="O530" s="119">
        <v>29741.61</v>
      </c>
      <c r="P530" s="119">
        <v>29741.68</v>
      </c>
      <c r="Q530" s="119">
        <f t="shared" si="11"/>
        <v>419899.3899999999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108124.83</v>
      </c>
      <c r="V530" s="115"/>
    </row>
    <row r="531" spans="2:22" x14ac:dyDescent="0.2">
      <c r="B531" s="113"/>
      <c r="C531" s="117" t="s">
        <v>283</v>
      </c>
      <c r="D531" s="118" t="s">
        <v>544</v>
      </c>
      <c r="E531" s="119">
        <v>82199.7</v>
      </c>
      <c r="F531" s="119">
        <v>249866.36</v>
      </c>
      <c r="G531" s="119">
        <v>427523.04</v>
      </c>
      <c r="H531" s="119">
        <v>1009471.6799999999</v>
      </c>
      <c r="I531" s="119">
        <v>13496.68</v>
      </c>
      <c r="J531" s="119">
        <v>13496.68</v>
      </c>
      <c r="K531" s="119">
        <v>1641173.7</v>
      </c>
      <c r="L531" s="119">
        <v>270074.3</v>
      </c>
      <c r="M531" s="119">
        <v>173088.55</v>
      </c>
      <c r="N531" s="119">
        <v>134238.37</v>
      </c>
      <c r="O531" s="119">
        <v>32571.68</v>
      </c>
      <c r="P531" s="119">
        <v>32571.679999999997</v>
      </c>
      <c r="Q531" s="119">
        <f t="shared" si="11"/>
        <v>4079772.42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759589.1</v>
      </c>
      <c r="V531" s="115"/>
    </row>
    <row r="532" spans="2:22" ht="25.5" x14ac:dyDescent="0.2">
      <c r="B532" s="113"/>
      <c r="C532" s="117" t="s">
        <v>284</v>
      </c>
      <c r="D532" s="118" t="s">
        <v>545</v>
      </c>
      <c r="E532" s="119">
        <v>28201.330000000013</v>
      </c>
      <c r="F532" s="119">
        <v>34104.640000000007</v>
      </c>
      <c r="G532" s="119">
        <v>29704.69000000001</v>
      </c>
      <c r="H532" s="119">
        <v>23284.670000000013</v>
      </c>
      <c r="I532" s="119">
        <v>17428.810000000005</v>
      </c>
      <c r="J532" s="119">
        <v>16128.809999999998</v>
      </c>
      <c r="K532" s="119">
        <v>47112.19000000001</v>
      </c>
      <c r="L532" s="119">
        <v>36611.540000000008</v>
      </c>
      <c r="M532" s="119">
        <v>33788.860000000008</v>
      </c>
      <c r="N532" s="119">
        <v>25638.880000000005</v>
      </c>
      <c r="O532" s="119">
        <v>20451.340000000011</v>
      </c>
      <c r="P532" s="119">
        <v>19118.349999999995</v>
      </c>
      <c r="Q532" s="119">
        <f t="shared" si="11"/>
        <v>331574.11000000004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92010.660000000033</v>
      </c>
      <c r="V532" s="115"/>
    </row>
    <row r="533" spans="2:22" x14ac:dyDescent="0.2">
      <c r="B533" s="113"/>
      <c r="C533" s="117" t="s">
        <v>285</v>
      </c>
      <c r="D533" s="118" t="s">
        <v>546</v>
      </c>
      <c r="E533" s="119">
        <v>157508.32999999999</v>
      </c>
      <c r="F533" s="119">
        <v>157508.32999999999</v>
      </c>
      <c r="G533" s="119">
        <v>157508.32999999999</v>
      </c>
      <c r="H533" s="119">
        <v>157508.32999999999</v>
      </c>
      <c r="I533" s="119">
        <v>157508.32999999999</v>
      </c>
      <c r="J533" s="119">
        <v>157508.32999999999</v>
      </c>
      <c r="K533" s="119">
        <v>157508.32999999999</v>
      </c>
      <c r="L533" s="119">
        <v>157508.32999999999</v>
      </c>
      <c r="M533" s="119">
        <v>157508.32999999999</v>
      </c>
      <c r="N533" s="119">
        <v>157508.32999999999</v>
      </c>
      <c r="O533" s="119">
        <v>157508.32999999999</v>
      </c>
      <c r="P533" s="119">
        <v>157508.37</v>
      </c>
      <c r="Q533" s="119">
        <f t="shared" si="11"/>
        <v>1890100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472524.99</v>
      </c>
      <c r="V533" s="115"/>
    </row>
    <row r="534" spans="2:22" x14ac:dyDescent="0.2">
      <c r="B534" s="113"/>
      <c r="C534" s="117" t="s">
        <v>286</v>
      </c>
      <c r="D534" s="118" t="s">
        <v>547</v>
      </c>
      <c r="E534" s="119">
        <v>868723.97999999986</v>
      </c>
      <c r="F534" s="119">
        <v>959685.17999999993</v>
      </c>
      <c r="G534" s="119">
        <v>915701.58</v>
      </c>
      <c r="H534" s="119">
        <v>909505.58</v>
      </c>
      <c r="I534" s="119">
        <v>894497.58</v>
      </c>
      <c r="J534" s="119">
        <v>893304.58</v>
      </c>
      <c r="K534" s="119">
        <v>582417.58000000007</v>
      </c>
      <c r="L534" s="119">
        <v>582422.58000000007</v>
      </c>
      <c r="M534" s="119">
        <v>583413.58000000007</v>
      </c>
      <c r="N534" s="119">
        <v>582419.58000000007</v>
      </c>
      <c r="O534" s="119">
        <v>581423.07000000007</v>
      </c>
      <c r="P534" s="119">
        <v>579507.54</v>
      </c>
      <c r="Q534" s="119">
        <f t="shared" si="11"/>
        <v>8933022.4100000001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2744110.7399999998</v>
      </c>
      <c r="V534" s="115"/>
    </row>
    <row r="535" spans="2:22" x14ac:dyDescent="0.2">
      <c r="B535" s="113"/>
      <c r="C535" s="117" t="s">
        <v>287</v>
      </c>
      <c r="D535" s="118" t="s">
        <v>542</v>
      </c>
      <c r="E535" s="119">
        <v>3416.74</v>
      </c>
      <c r="F535" s="119">
        <v>3416.74</v>
      </c>
      <c r="G535" s="119">
        <v>3416.74</v>
      </c>
      <c r="H535" s="119">
        <v>3416.74</v>
      </c>
      <c r="I535" s="119">
        <v>3416.74</v>
      </c>
      <c r="J535" s="119">
        <v>3416.74</v>
      </c>
      <c r="K535" s="119">
        <v>3416.74</v>
      </c>
      <c r="L535" s="119">
        <v>3416.74</v>
      </c>
      <c r="M535" s="119">
        <v>3416.74</v>
      </c>
      <c r="N535" s="119">
        <v>3416.74</v>
      </c>
      <c r="O535" s="119">
        <v>3416.74</v>
      </c>
      <c r="P535" s="119">
        <v>3416.8599999999997</v>
      </c>
      <c r="Q535" s="119">
        <f t="shared" si="11"/>
        <v>41000.999999999985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10250.219999999999</v>
      </c>
      <c r="V535" s="115"/>
    </row>
    <row r="536" spans="2:22" x14ac:dyDescent="0.2">
      <c r="B536" s="113"/>
      <c r="C536" s="117" t="s">
        <v>288</v>
      </c>
      <c r="D536" s="118" t="s">
        <v>548</v>
      </c>
      <c r="E536" s="119">
        <v>2000.08</v>
      </c>
      <c r="F536" s="119">
        <v>2000.08</v>
      </c>
      <c r="G536" s="119">
        <v>2000.08</v>
      </c>
      <c r="H536" s="119">
        <v>2000.08</v>
      </c>
      <c r="I536" s="119">
        <v>2000.08</v>
      </c>
      <c r="J536" s="119">
        <v>2000.08</v>
      </c>
      <c r="K536" s="119">
        <v>2000.08</v>
      </c>
      <c r="L536" s="119">
        <v>2000.08</v>
      </c>
      <c r="M536" s="119">
        <v>2000.08</v>
      </c>
      <c r="N536" s="119">
        <v>2000.08</v>
      </c>
      <c r="O536" s="119">
        <v>2000.08</v>
      </c>
      <c r="P536" s="119">
        <v>2000.12</v>
      </c>
      <c r="Q536" s="119">
        <f t="shared" si="11"/>
        <v>24001.000000000004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6000.24</v>
      </c>
      <c r="V536" s="115"/>
    </row>
    <row r="537" spans="2:22" x14ac:dyDescent="0.2">
      <c r="B537" s="113"/>
      <c r="C537" s="117" t="s">
        <v>289</v>
      </c>
      <c r="D537" s="118" t="s">
        <v>549</v>
      </c>
      <c r="E537" s="119">
        <v>46366.66</v>
      </c>
      <c r="F537" s="119">
        <v>172863.66</v>
      </c>
      <c r="G537" s="119">
        <v>276366.66000000003</v>
      </c>
      <c r="H537" s="119">
        <v>286366.66000000003</v>
      </c>
      <c r="I537" s="119">
        <v>383869.66000000003</v>
      </c>
      <c r="J537" s="119">
        <v>270366.66000000003</v>
      </c>
      <c r="K537" s="119">
        <v>260550</v>
      </c>
      <c r="L537" s="119">
        <v>271550</v>
      </c>
      <c r="M537" s="119">
        <v>205550</v>
      </c>
      <c r="N537" s="119">
        <v>190550</v>
      </c>
      <c r="O537" s="119">
        <v>168550</v>
      </c>
      <c r="P537" s="119">
        <v>116550.04000000001</v>
      </c>
      <c r="Q537" s="119">
        <f t="shared" si="11"/>
        <v>2649500.0000000005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495596.98000000004</v>
      </c>
      <c r="V537" s="115"/>
    </row>
    <row r="538" spans="2:22" x14ac:dyDescent="0.2">
      <c r="B538" s="113"/>
      <c r="C538" s="117" t="s">
        <v>290</v>
      </c>
      <c r="D538" s="118" t="s">
        <v>550</v>
      </c>
      <c r="E538" s="119">
        <v>626040.30999999994</v>
      </c>
      <c r="F538" s="119">
        <v>634686.25999999989</v>
      </c>
      <c r="G538" s="119">
        <v>700652.25999999989</v>
      </c>
      <c r="H538" s="119">
        <v>622996.25999999989</v>
      </c>
      <c r="I538" s="119">
        <v>720546.25999999989</v>
      </c>
      <c r="J538" s="119">
        <v>719287.67</v>
      </c>
      <c r="K538" s="119">
        <v>982257.2899999998</v>
      </c>
      <c r="L538" s="119">
        <v>884519.2899999998</v>
      </c>
      <c r="M538" s="119">
        <v>891089.2899999998</v>
      </c>
      <c r="N538" s="119">
        <v>879556.65999999992</v>
      </c>
      <c r="O538" s="119">
        <v>887640.2899999998</v>
      </c>
      <c r="P538" s="119">
        <v>904693.76999999979</v>
      </c>
      <c r="Q538" s="119">
        <f t="shared" si="11"/>
        <v>9453965.6099999975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1961378.8299999996</v>
      </c>
      <c r="V538" s="115"/>
    </row>
    <row r="539" spans="2:22" x14ac:dyDescent="0.2">
      <c r="B539" s="113"/>
      <c r="C539" s="117" t="s">
        <v>291</v>
      </c>
      <c r="D539" s="118" t="s">
        <v>551</v>
      </c>
      <c r="E539" s="119">
        <v>61833.320000000007</v>
      </c>
      <c r="F539" s="119">
        <v>72899.98000000001</v>
      </c>
      <c r="G539" s="119">
        <v>68366.650000000009</v>
      </c>
      <c r="H539" s="119">
        <v>72811.090000000011</v>
      </c>
      <c r="I539" s="119">
        <v>172811.16999999998</v>
      </c>
      <c r="J539" s="119">
        <v>172811.17</v>
      </c>
      <c r="K539" s="119">
        <v>124324.36</v>
      </c>
      <c r="L539" s="119">
        <v>124324.36</v>
      </c>
      <c r="M539" s="119">
        <v>124324.36</v>
      </c>
      <c r="N539" s="119">
        <v>124324.36</v>
      </c>
      <c r="O539" s="119">
        <v>124324.36</v>
      </c>
      <c r="P539" s="119">
        <v>124324.37000000001</v>
      </c>
      <c r="Q539" s="119">
        <f t="shared" si="11"/>
        <v>1367479.5500000003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203099.95</v>
      </c>
      <c r="V539" s="115"/>
    </row>
    <row r="540" spans="2:22" x14ac:dyDescent="0.2">
      <c r="B540" s="113"/>
      <c r="C540" s="117" t="s">
        <v>292</v>
      </c>
      <c r="D540" s="118" t="s">
        <v>552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0</v>
      </c>
      <c r="Q540" s="119">
        <f t="shared" si="11"/>
        <v>0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5"/>
    </row>
    <row r="541" spans="2:22" x14ac:dyDescent="0.2">
      <c r="B541" s="113"/>
      <c r="C541" s="117" t="s">
        <v>293</v>
      </c>
      <c r="D541" s="118" t="s">
        <v>553</v>
      </c>
      <c r="E541" s="119">
        <v>31445.030000000002</v>
      </c>
      <c r="F541" s="119">
        <v>76645.03</v>
      </c>
      <c r="G541" s="119">
        <v>186545.03</v>
      </c>
      <c r="H541" s="119">
        <v>178545.03</v>
      </c>
      <c r="I541" s="119">
        <v>34545.03</v>
      </c>
      <c r="J541" s="119">
        <v>35445.03</v>
      </c>
      <c r="K541" s="119">
        <v>129267.5</v>
      </c>
      <c r="L541" s="119">
        <v>119767.5</v>
      </c>
      <c r="M541" s="119">
        <v>113267.5</v>
      </c>
      <c r="N541" s="119">
        <v>112567.5</v>
      </c>
      <c r="O541" s="119">
        <v>114367.5</v>
      </c>
      <c r="P541" s="119">
        <v>214188.31</v>
      </c>
      <c r="Q541" s="119">
        <f t="shared" si="11"/>
        <v>1346595.9900000002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294635.08999999997</v>
      </c>
      <c r="V541" s="115"/>
    </row>
    <row r="542" spans="2:22" x14ac:dyDescent="0.2">
      <c r="B542" s="113"/>
      <c r="C542" s="117" t="s">
        <v>294</v>
      </c>
      <c r="D542" s="118" t="s">
        <v>554</v>
      </c>
      <c r="E542" s="119">
        <v>337429.89999999991</v>
      </c>
      <c r="F542" s="119">
        <v>383695.88999999996</v>
      </c>
      <c r="G542" s="119">
        <v>474836.8899999999</v>
      </c>
      <c r="H542" s="119">
        <v>350926.38999999996</v>
      </c>
      <c r="I542" s="119">
        <v>353754.73999999982</v>
      </c>
      <c r="J542" s="119">
        <v>338970.26000000007</v>
      </c>
      <c r="K542" s="119">
        <v>414547.14999999985</v>
      </c>
      <c r="L542" s="119">
        <v>348577.64999999985</v>
      </c>
      <c r="M542" s="119">
        <v>416260.63999999984</v>
      </c>
      <c r="N542" s="119">
        <v>416395.71999999986</v>
      </c>
      <c r="O542" s="119">
        <v>408902.73999999982</v>
      </c>
      <c r="P542" s="119">
        <v>399056.52999999991</v>
      </c>
      <c r="Q542" s="119">
        <f t="shared" si="11"/>
        <v>4643354.4999999991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1195962.6799999997</v>
      </c>
      <c r="V542" s="115"/>
    </row>
    <row r="543" spans="2:22" x14ac:dyDescent="0.2">
      <c r="B543" s="113"/>
      <c r="C543" s="117" t="s">
        <v>295</v>
      </c>
      <c r="D543" s="118" t="s">
        <v>555</v>
      </c>
      <c r="E543" s="119">
        <v>146083.78000000003</v>
      </c>
      <c r="F543" s="119">
        <v>148045.21999999994</v>
      </c>
      <c r="G543" s="119">
        <v>224121.21999999997</v>
      </c>
      <c r="H543" s="119">
        <v>135949.22000000003</v>
      </c>
      <c r="I543" s="119">
        <v>151780.21999999994</v>
      </c>
      <c r="J543" s="119">
        <v>141879.21999999997</v>
      </c>
      <c r="K543" s="119">
        <v>153893.21999999994</v>
      </c>
      <c r="L543" s="119">
        <v>172371.21999999997</v>
      </c>
      <c r="M543" s="119">
        <v>154126.21999999994</v>
      </c>
      <c r="N543" s="119">
        <v>163017.88999999998</v>
      </c>
      <c r="O543" s="119">
        <v>179369.89999999997</v>
      </c>
      <c r="P543" s="119">
        <v>154204.23999999996</v>
      </c>
      <c r="Q543" s="119">
        <f t="shared" si="11"/>
        <v>1924841.5699999996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518250.22</v>
      </c>
      <c r="V543" s="115"/>
    </row>
    <row r="544" spans="2:22" x14ac:dyDescent="0.2">
      <c r="B544" s="113"/>
      <c r="C544" s="117" t="s">
        <v>296</v>
      </c>
      <c r="D544" s="118" t="s">
        <v>556</v>
      </c>
      <c r="E544" s="119">
        <v>98174.280000000013</v>
      </c>
      <c r="F544" s="119">
        <v>99340.790000000008</v>
      </c>
      <c r="G544" s="119">
        <v>102051.45999999998</v>
      </c>
      <c r="H544" s="119">
        <v>89247.29</v>
      </c>
      <c r="I544" s="119">
        <v>89716.22</v>
      </c>
      <c r="J544" s="119">
        <v>89185.68</v>
      </c>
      <c r="K544" s="119">
        <v>112433.61000000002</v>
      </c>
      <c r="L544" s="119">
        <v>113054.59</v>
      </c>
      <c r="M544" s="119">
        <v>112417.20999999999</v>
      </c>
      <c r="N544" s="119">
        <v>111811.23</v>
      </c>
      <c r="O544" s="119">
        <v>108885.34999999999</v>
      </c>
      <c r="P544" s="119">
        <v>97512.760000000024</v>
      </c>
      <c r="Q544" s="119">
        <f t="shared" si="11"/>
        <v>1223830.47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299566.52999999997</v>
      </c>
      <c r="V544" s="115"/>
    </row>
    <row r="545" spans="2:22" x14ac:dyDescent="0.2">
      <c r="B545" s="113"/>
      <c r="C545" s="117" t="s">
        <v>297</v>
      </c>
      <c r="D545" s="118" t="s">
        <v>557</v>
      </c>
      <c r="E545" s="119">
        <v>173886.75000000003</v>
      </c>
      <c r="F545" s="119">
        <v>175586.75000000003</v>
      </c>
      <c r="G545" s="119">
        <v>176566.75000000003</v>
      </c>
      <c r="H545" s="119">
        <v>175726.75000000003</v>
      </c>
      <c r="I545" s="119">
        <v>176651.77000000002</v>
      </c>
      <c r="J545" s="119">
        <v>177675.83000000005</v>
      </c>
      <c r="K545" s="119">
        <v>206754.52</v>
      </c>
      <c r="L545" s="119">
        <v>207016.52</v>
      </c>
      <c r="M545" s="119">
        <v>207004.52</v>
      </c>
      <c r="N545" s="119">
        <v>206804.52</v>
      </c>
      <c r="O545" s="119">
        <v>206804.52</v>
      </c>
      <c r="P545" s="119">
        <v>206904.69000000003</v>
      </c>
      <c r="Q545" s="119">
        <f t="shared" si="11"/>
        <v>2297383.89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526040.25000000012</v>
      </c>
      <c r="V545" s="115"/>
    </row>
    <row r="546" spans="2:22" x14ac:dyDescent="0.2">
      <c r="B546" s="113"/>
      <c r="C546" s="117" t="s">
        <v>298</v>
      </c>
      <c r="D546" s="118" t="s">
        <v>558</v>
      </c>
      <c r="E546" s="119">
        <v>78249.210000000021</v>
      </c>
      <c r="F546" s="119">
        <v>89628.21</v>
      </c>
      <c r="G546" s="119">
        <v>90291.21</v>
      </c>
      <c r="H546" s="119">
        <v>93599.210000000021</v>
      </c>
      <c r="I546" s="119">
        <v>78699.210000000021</v>
      </c>
      <c r="J546" s="119">
        <v>78799.210000000021</v>
      </c>
      <c r="K546" s="119">
        <v>78299.210000000006</v>
      </c>
      <c r="L546" s="119">
        <v>78299.210000000006</v>
      </c>
      <c r="M546" s="119">
        <v>109819.24</v>
      </c>
      <c r="N546" s="119">
        <v>93819.260000000009</v>
      </c>
      <c r="O546" s="119">
        <v>93819.260000000009</v>
      </c>
      <c r="P546" s="119">
        <v>93819.569999999992</v>
      </c>
      <c r="Q546" s="119">
        <f t="shared" si="11"/>
        <v>1057142.01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258168.63000000006</v>
      </c>
      <c r="V546" s="115"/>
    </row>
    <row r="547" spans="2:22" x14ac:dyDescent="0.2">
      <c r="B547" s="113"/>
      <c r="C547" s="117" t="s">
        <v>299</v>
      </c>
      <c r="D547" s="118" t="s">
        <v>559</v>
      </c>
      <c r="E547" s="119">
        <v>20000</v>
      </c>
      <c r="F547" s="119">
        <v>16000</v>
      </c>
      <c r="G547" s="119">
        <v>16000</v>
      </c>
      <c r="H547" s="119">
        <v>16000</v>
      </c>
      <c r="I547" s="119">
        <v>16000</v>
      </c>
      <c r="J547" s="119">
        <v>16000</v>
      </c>
      <c r="K547" s="119">
        <v>25000</v>
      </c>
      <c r="L547" s="119">
        <v>23000</v>
      </c>
      <c r="M547" s="119">
        <v>23000</v>
      </c>
      <c r="N547" s="119">
        <v>23000</v>
      </c>
      <c r="O547" s="119">
        <v>23000</v>
      </c>
      <c r="P547" s="119">
        <v>23000</v>
      </c>
      <c r="Q547" s="119">
        <f t="shared" si="11"/>
        <v>240000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52000</v>
      </c>
      <c r="V547" s="115"/>
    </row>
    <row r="548" spans="2:22" x14ac:dyDescent="0.2">
      <c r="B548" s="113"/>
      <c r="C548" s="117" t="s">
        <v>300</v>
      </c>
      <c r="D548" s="118" t="s">
        <v>560</v>
      </c>
      <c r="E548" s="119">
        <v>22337.14</v>
      </c>
      <c r="F548" s="119">
        <v>22337.14</v>
      </c>
      <c r="G548" s="119">
        <v>22337.14</v>
      </c>
      <c r="H548" s="119">
        <v>22337.14</v>
      </c>
      <c r="I548" s="119">
        <v>22337.14</v>
      </c>
      <c r="J548" s="119">
        <v>22337.14</v>
      </c>
      <c r="K548" s="119">
        <v>28137.79</v>
      </c>
      <c r="L548" s="119">
        <v>28137.79</v>
      </c>
      <c r="M548" s="119">
        <v>28137.79</v>
      </c>
      <c r="N548" s="119">
        <v>28137.79</v>
      </c>
      <c r="O548" s="119">
        <v>28137.79</v>
      </c>
      <c r="P548" s="119">
        <v>28138.080000000002</v>
      </c>
      <c r="Q548" s="119">
        <f t="shared" si="11"/>
        <v>302849.87000000005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67011.42</v>
      </c>
      <c r="V548" s="115"/>
    </row>
    <row r="549" spans="2:22" x14ac:dyDescent="0.2">
      <c r="B549" s="113"/>
      <c r="C549" s="117" t="s">
        <v>301</v>
      </c>
      <c r="D549" s="118" t="s">
        <v>561</v>
      </c>
      <c r="E549" s="119">
        <v>308819.07000000007</v>
      </c>
      <c r="F549" s="119">
        <v>308819.03000000009</v>
      </c>
      <c r="G549" s="119">
        <v>308819.03000000009</v>
      </c>
      <c r="H549" s="119">
        <v>308819.03000000009</v>
      </c>
      <c r="I549" s="119">
        <v>308819.03000000009</v>
      </c>
      <c r="J549" s="119">
        <v>308819.03000000009</v>
      </c>
      <c r="K549" s="119">
        <v>405265.89000000007</v>
      </c>
      <c r="L549" s="119">
        <v>405265.89000000007</v>
      </c>
      <c r="M549" s="119">
        <v>405265.91000000009</v>
      </c>
      <c r="N549" s="119">
        <v>405265.91000000009</v>
      </c>
      <c r="O549" s="119">
        <v>405265.91000000009</v>
      </c>
      <c r="P549" s="119">
        <v>405266.26999999996</v>
      </c>
      <c r="Q549" s="119">
        <f t="shared" si="11"/>
        <v>4284510.0000000009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926457.13000000012</v>
      </c>
      <c r="V549" s="115"/>
    </row>
    <row r="550" spans="2:22" x14ac:dyDescent="0.2">
      <c r="B550" s="113"/>
      <c r="C550" s="117" t="s">
        <v>302</v>
      </c>
      <c r="D550" s="118" t="s">
        <v>562</v>
      </c>
      <c r="E550" s="119">
        <v>6560.3099999999995</v>
      </c>
      <c r="F550" s="119">
        <v>6560.3099999999995</v>
      </c>
      <c r="G550" s="119">
        <v>6560.3099999999995</v>
      </c>
      <c r="H550" s="119">
        <v>6560.3099999999995</v>
      </c>
      <c r="I550" s="119">
        <v>6560.3099999999995</v>
      </c>
      <c r="J550" s="119">
        <v>6560.3399999999992</v>
      </c>
      <c r="K550" s="119">
        <v>6858.2900000000009</v>
      </c>
      <c r="L550" s="119">
        <v>6858.2500000000009</v>
      </c>
      <c r="M550" s="119">
        <v>6858.2400000000007</v>
      </c>
      <c r="N550" s="119">
        <v>6858.3000000000011</v>
      </c>
      <c r="O550" s="119">
        <v>6858.2900000000009</v>
      </c>
      <c r="P550" s="119">
        <v>6858.34</v>
      </c>
      <c r="Q550" s="119">
        <f t="shared" si="11"/>
        <v>80511.599999999977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19680.93</v>
      </c>
      <c r="V550" s="115"/>
    </row>
    <row r="551" spans="2:22" x14ac:dyDescent="0.2">
      <c r="B551" s="113"/>
      <c r="C551" s="117" t="s">
        <v>303</v>
      </c>
      <c r="D551" s="118" t="s">
        <v>552</v>
      </c>
      <c r="E551" s="119">
        <v>96871.520000000033</v>
      </c>
      <c r="F551" s="119">
        <v>102054.52000000003</v>
      </c>
      <c r="G551" s="119">
        <v>113614.79000000004</v>
      </c>
      <c r="H551" s="119">
        <v>101943.45000000004</v>
      </c>
      <c r="I551" s="119">
        <v>97743.450000000041</v>
      </c>
      <c r="J551" s="119">
        <v>96944.670000000042</v>
      </c>
      <c r="K551" s="119">
        <v>118711.15000000002</v>
      </c>
      <c r="L551" s="119">
        <v>117193.11000000003</v>
      </c>
      <c r="M551" s="119">
        <v>109310.18000000002</v>
      </c>
      <c r="N551" s="119">
        <v>107333.91000000003</v>
      </c>
      <c r="O551" s="119">
        <v>257333.93</v>
      </c>
      <c r="P551" s="119">
        <v>258463.45</v>
      </c>
      <c r="Q551" s="119">
        <f t="shared" ref="Q551:Q572" si="12">SUM(E551:P551)</f>
        <v>1577518.1300000004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312540.83000000007</v>
      </c>
      <c r="V551" s="115"/>
    </row>
    <row r="552" spans="2:22" x14ac:dyDescent="0.2">
      <c r="B552" s="113"/>
      <c r="C552" s="117" t="s">
        <v>304</v>
      </c>
      <c r="D552" s="118" t="s">
        <v>563</v>
      </c>
      <c r="E552" s="119">
        <v>18333.34</v>
      </c>
      <c r="F552" s="119">
        <v>18333.34</v>
      </c>
      <c r="G552" s="119">
        <v>18333.330000000002</v>
      </c>
      <c r="H552" s="119">
        <v>18333.330000000002</v>
      </c>
      <c r="I552" s="119">
        <v>18333.330000000002</v>
      </c>
      <c r="J552" s="119">
        <v>18333.330000000002</v>
      </c>
      <c r="K552" s="119">
        <v>27500</v>
      </c>
      <c r="L552" s="119">
        <v>27500</v>
      </c>
      <c r="M552" s="119">
        <v>27500</v>
      </c>
      <c r="N552" s="119">
        <v>27500</v>
      </c>
      <c r="O552" s="119">
        <v>27500</v>
      </c>
      <c r="P552" s="119">
        <v>27500</v>
      </c>
      <c r="Q552" s="119">
        <f t="shared" si="12"/>
        <v>275000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55000.01</v>
      </c>
      <c r="V552" s="115"/>
    </row>
    <row r="553" spans="2:22" x14ac:dyDescent="0.2">
      <c r="B553" s="113"/>
      <c r="C553" s="117" t="s">
        <v>305</v>
      </c>
      <c r="D553" s="118" t="s">
        <v>564</v>
      </c>
      <c r="E553" s="119">
        <v>177895.67</v>
      </c>
      <c r="F553" s="119">
        <v>176895.67</v>
      </c>
      <c r="G553" s="119">
        <v>176795.67</v>
      </c>
      <c r="H553" s="119">
        <v>175695.67</v>
      </c>
      <c r="I553" s="119">
        <v>177695.67</v>
      </c>
      <c r="J553" s="119">
        <v>173695.69</v>
      </c>
      <c r="K553" s="119">
        <v>362594.12</v>
      </c>
      <c r="L553" s="119">
        <v>256554.21000000002</v>
      </c>
      <c r="M553" s="119">
        <v>256080.71000000002</v>
      </c>
      <c r="N553" s="119">
        <v>254080.71000000002</v>
      </c>
      <c r="O553" s="119">
        <v>254080.71000000002</v>
      </c>
      <c r="P553" s="119">
        <v>154079.44999999998</v>
      </c>
      <c r="Q553" s="119">
        <f t="shared" si="12"/>
        <v>2596143.9500000002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531587.01</v>
      </c>
      <c r="V553" s="115"/>
    </row>
    <row r="554" spans="2:22" x14ac:dyDescent="0.2">
      <c r="B554" s="113"/>
      <c r="C554" s="117" t="s">
        <v>306</v>
      </c>
      <c r="D554" s="118" t="s">
        <v>565</v>
      </c>
      <c r="E554" s="119">
        <v>3561127.4000000004</v>
      </c>
      <c r="F554" s="119">
        <v>23532009.009999998</v>
      </c>
      <c r="G554" s="119">
        <v>23532009.009999998</v>
      </c>
      <c r="H554" s="119">
        <v>24088656.649999999</v>
      </c>
      <c r="I554" s="119">
        <v>23887009.009999998</v>
      </c>
      <c r="J554" s="119">
        <v>23937009.009999998</v>
      </c>
      <c r="K554" s="119">
        <v>28371514.990000002</v>
      </c>
      <c r="L554" s="119">
        <v>28164867.350000001</v>
      </c>
      <c r="M554" s="119">
        <v>28164867.350000001</v>
      </c>
      <c r="N554" s="119">
        <v>28321514.760000002</v>
      </c>
      <c r="O554" s="119">
        <v>28164867.450000003</v>
      </c>
      <c r="P554" s="119">
        <v>41133029.890000008</v>
      </c>
      <c r="Q554" s="119">
        <f t="shared" si="12"/>
        <v>304858481.87999994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50625145.419999994</v>
      </c>
      <c r="V554" s="115"/>
    </row>
    <row r="555" spans="2:22" x14ac:dyDescent="0.2">
      <c r="B555" s="113"/>
      <c r="C555" s="117" t="s">
        <v>307</v>
      </c>
      <c r="D555" s="118" t="s">
        <v>566</v>
      </c>
      <c r="E555" s="119">
        <v>2605000</v>
      </c>
      <c r="F555" s="119">
        <v>3582279.54</v>
      </c>
      <c r="G555" s="119">
        <v>4982279.54</v>
      </c>
      <c r="H555" s="119">
        <v>5422279.54</v>
      </c>
      <c r="I555" s="119">
        <v>5422279.54</v>
      </c>
      <c r="J555" s="119">
        <v>5722279.54</v>
      </c>
      <c r="K555" s="119">
        <v>5918946.21</v>
      </c>
      <c r="L555" s="119">
        <v>5918946.21</v>
      </c>
      <c r="M555" s="119">
        <v>5918946.21</v>
      </c>
      <c r="N555" s="119">
        <v>5918946.21</v>
      </c>
      <c r="O555" s="119">
        <v>5918946.21</v>
      </c>
      <c r="P555" s="119">
        <v>6336225.7300000004</v>
      </c>
      <c r="Q555" s="119">
        <f t="shared" si="12"/>
        <v>63667354.480000004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11169559.08</v>
      </c>
      <c r="V555" s="115"/>
    </row>
    <row r="556" spans="2:22" x14ac:dyDescent="0.2">
      <c r="B556" s="113"/>
      <c r="C556" s="117" t="s">
        <v>308</v>
      </c>
      <c r="D556" s="118" t="s">
        <v>567</v>
      </c>
      <c r="E556" s="119">
        <v>892680.46</v>
      </c>
      <c r="F556" s="119">
        <v>626718.06999999995</v>
      </c>
      <c r="G556" s="119">
        <v>724262.07</v>
      </c>
      <c r="H556" s="119">
        <v>771762.07</v>
      </c>
      <c r="I556" s="119">
        <v>719962.07</v>
      </c>
      <c r="J556" s="119">
        <v>862346.66999999993</v>
      </c>
      <c r="K556" s="119">
        <v>908276.15999999992</v>
      </c>
      <c r="L556" s="119">
        <v>908276.15999999992</v>
      </c>
      <c r="M556" s="119">
        <v>905526.16999999993</v>
      </c>
      <c r="N556" s="119">
        <v>905426.16999999993</v>
      </c>
      <c r="O556" s="119">
        <v>893686.17999999982</v>
      </c>
      <c r="P556" s="119">
        <v>873686.73</v>
      </c>
      <c r="Q556" s="119">
        <f t="shared" si="12"/>
        <v>9992608.9800000004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2243660.5999999996</v>
      </c>
      <c r="V556" s="115"/>
    </row>
    <row r="557" spans="2:22" x14ac:dyDescent="0.2">
      <c r="B557" s="113"/>
      <c r="C557" s="117" t="s">
        <v>309</v>
      </c>
      <c r="D557" s="118" t="s">
        <v>568</v>
      </c>
      <c r="E557" s="119">
        <v>262980.66000000003</v>
      </c>
      <c r="F557" s="119">
        <v>613366.32000000007</v>
      </c>
      <c r="G557" s="119">
        <v>613366.32000000007</v>
      </c>
      <c r="H557" s="119">
        <v>724270.05</v>
      </c>
      <c r="I557" s="119">
        <v>713366.32000000007</v>
      </c>
      <c r="J557" s="119">
        <v>763366.32000000007</v>
      </c>
      <c r="K557" s="119">
        <v>799270.05</v>
      </c>
      <c r="L557" s="119">
        <v>788366.32000000007</v>
      </c>
      <c r="M557" s="119">
        <v>788366.32000000007</v>
      </c>
      <c r="N557" s="119">
        <v>799270.05</v>
      </c>
      <c r="O557" s="119">
        <v>788366.32000000007</v>
      </c>
      <c r="P557" s="119">
        <v>1002366.1799999999</v>
      </c>
      <c r="Q557" s="119">
        <f t="shared" si="12"/>
        <v>8656721.2300000023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1489713.3000000003</v>
      </c>
      <c r="V557" s="115"/>
    </row>
    <row r="558" spans="2:22" x14ac:dyDescent="0.2">
      <c r="B558" s="113"/>
      <c r="C558" s="117" t="s">
        <v>310</v>
      </c>
      <c r="D558" s="118" t="s">
        <v>569</v>
      </c>
      <c r="E558" s="119">
        <v>765179.52999999956</v>
      </c>
      <c r="F558" s="119">
        <v>765179.32999999984</v>
      </c>
      <c r="G558" s="119">
        <v>765179.32999999984</v>
      </c>
      <c r="H558" s="119">
        <v>765179.32999999984</v>
      </c>
      <c r="I558" s="119">
        <v>765179.32999999984</v>
      </c>
      <c r="J558" s="119">
        <v>765179.32999999984</v>
      </c>
      <c r="K558" s="119">
        <v>1029088.3299999997</v>
      </c>
      <c r="L558" s="119">
        <v>1029088.3699999996</v>
      </c>
      <c r="M558" s="119">
        <v>1029088.3699999996</v>
      </c>
      <c r="N558" s="119">
        <v>1029088.3699999996</v>
      </c>
      <c r="O558" s="119">
        <v>1029088.3699999996</v>
      </c>
      <c r="P558" s="119">
        <v>1029089.0100000001</v>
      </c>
      <c r="Q558" s="119">
        <f t="shared" si="12"/>
        <v>10765606.999999996</v>
      </c>
      <c r="R558" s="115"/>
      <c r="S558" s="116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2295538.1899999995</v>
      </c>
      <c r="V558" s="115"/>
    </row>
    <row r="559" spans="2:22" x14ac:dyDescent="0.2">
      <c r="B559" s="113"/>
      <c r="C559" s="117" t="s">
        <v>311</v>
      </c>
      <c r="D559" s="118" t="s">
        <v>570</v>
      </c>
      <c r="E559" s="119">
        <v>42749</v>
      </c>
      <c r="F559" s="119">
        <v>42749</v>
      </c>
      <c r="G559" s="119">
        <v>42749</v>
      </c>
      <c r="H559" s="119">
        <v>42749</v>
      </c>
      <c r="I559" s="119">
        <v>42749</v>
      </c>
      <c r="J559" s="119">
        <v>42749</v>
      </c>
      <c r="K559" s="119">
        <v>59034.25</v>
      </c>
      <c r="L559" s="119">
        <v>59034.35</v>
      </c>
      <c r="M559" s="119">
        <v>59034.35</v>
      </c>
      <c r="N559" s="119">
        <v>59034.35</v>
      </c>
      <c r="O559" s="119">
        <v>59034.35</v>
      </c>
      <c r="P559" s="119">
        <v>59034.35</v>
      </c>
      <c r="Q559" s="119">
        <f t="shared" si="12"/>
        <v>610699.99999999988</v>
      </c>
      <c r="R559" s="115"/>
      <c r="S559" s="116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128247</v>
      </c>
      <c r="V559" s="115"/>
    </row>
    <row r="560" spans="2:22" x14ac:dyDescent="0.2">
      <c r="B560" s="113"/>
      <c r="C560" s="117" t="s">
        <v>312</v>
      </c>
      <c r="D560" s="118" t="s">
        <v>571</v>
      </c>
      <c r="E560" s="119">
        <v>167031.04999999999</v>
      </c>
      <c r="F560" s="119">
        <v>192690.57</v>
      </c>
      <c r="G560" s="119">
        <v>135053.60999999996</v>
      </c>
      <c r="H560" s="119">
        <v>129646.91999999998</v>
      </c>
      <c r="I560" s="119">
        <v>126363.77999999998</v>
      </c>
      <c r="J560" s="119">
        <v>125663.89999999998</v>
      </c>
      <c r="K560" s="119">
        <v>242181.88</v>
      </c>
      <c r="L560" s="119">
        <v>241481.88</v>
      </c>
      <c r="M560" s="119">
        <v>239598.88</v>
      </c>
      <c r="N560" s="119">
        <v>237398.87999999998</v>
      </c>
      <c r="O560" s="119">
        <v>185398.91999999998</v>
      </c>
      <c r="P560" s="119">
        <v>182689.23</v>
      </c>
      <c r="Q560" s="119">
        <f t="shared" si="12"/>
        <v>2205199.4999999995</v>
      </c>
      <c r="R560" s="115"/>
      <c r="S560" s="116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494775.23</v>
      </c>
      <c r="V560" s="115"/>
    </row>
    <row r="561" spans="2:22" x14ac:dyDescent="0.2">
      <c r="B561" s="113"/>
      <c r="C561" s="117" t="s">
        <v>313</v>
      </c>
      <c r="D561" s="118" t="s">
        <v>572</v>
      </c>
      <c r="E561" s="119">
        <v>44272263.759999998</v>
      </c>
      <c r="F561" s="119">
        <v>44134376.219999999</v>
      </c>
      <c r="G561" s="119">
        <v>44134376.219999999</v>
      </c>
      <c r="H561" s="119">
        <v>44134376.219999999</v>
      </c>
      <c r="I561" s="119">
        <v>44134376.219999999</v>
      </c>
      <c r="J561" s="119">
        <v>44134376.219999999</v>
      </c>
      <c r="K561" s="119">
        <v>44134376.219999999</v>
      </c>
      <c r="L561" s="119">
        <v>44134376.219999999</v>
      </c>
      <c r="M561" s="119">
        <v>44134376.219999999</v>
      </c>
      <c r="N561" s="119">
        <v>44134376.129999995</v>
      </c>
      <c r="O561" s="119">
        <v>44134376.219999999</v>
      </c>
      <c r="P561" s="119">
        <v>44134376.160000004</v>
      </c>
      <c r="Q561" s="119">
        <f t="shared" si="12"/>
        <v>529750402.03000003</v>
      </c>
      <c r="R561" s="115"/>
      <c r="S561" s="116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132541016.19999999</v>
      </c>
      <c r="V561" s="115"/>
    </row>
    <row r="562" spans="2:22" x14ac:dyDescent="0.2">
      <c r="B562" s="113"/>
      <c r="C562" s="117" t="s">
        <v>314</v>
      </c>
      <c r="D562" s="118" t="s">
        <v>573</v>
      </c>
      <c r="E562" s="119">
        <v>191999.99</v>
      </c>
      <c r="F562" s="119">
        <v>191999.99</v>
      </c>
      <c r="G562" s="119">
        <v>191999.99</v>
      </c>
      <c r="H562" s="119">
        <v>191999.99</v>
      </c>
      <c r="I562" s="119">
        <v>191999.99</v>
      </c>
      <c r="J562" s="119">
        <v>192000.05000000002</v>
      </c>
      <c r="K562" s="119">
        <v>288000</v>
      </c>
      <c r="L562" s="119">
        <v>288000</v>
      </c>
      <c r="M562" s="119">
        <v>288000</v>
      </c>
      <c r="N562" s="119">
        <v>288000</v>
      </c>
      <c r="O562" s="119">
        <v>288000</v>
      </c>
      <c r="P562" s="119">
        <v>288000</v>
      </c>
      <c r="Q562" s="119">
        <f t="shared" si="12"/>
        <v>2880000</v>
      </c>
      <c r="R562" s="115"/>
      <c r="S562" s="116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575999.97</v>
      </c>
      <c r="V562" s="115"/>
    </row>
    <row r="563" spans="2:22" ht="25.5" x14ac:dyDescent="0.2">
      <c r="B563" s="113"/>
      <c r="C563" s="117" t="s">
        <v>315</v>
      </c>
      <c r="D563" s="118" t="s">
        <v>574</v>
      </c>
      <c r="E563" s="119">
        <v>375984.65000000014</v>
      </c>
      <c r="F563" s="119">
        <v>371984.65000000014</v>
      </c>
      <c r="G563" s="119">
        <v>374504.65000000014</v>
      </c>
      <c r="H563" s="119">
        <v>371984.65000000014</v>
      </c>
      <c r="I563" s="119">
        <v>373464.63000000012</v>
      </c>
      <c r="J563" s="119">
        <v>371984.57000000007</v>
      </c>
      <c r="K563" s="119">
        <v>446037.14000000013</v>
      </c>
      <c r="L563" s="119">
        <v>446037.00000000006</v>
      </c>
      <c r="M563" s="119">
        <v>446036.98000000004</v>
      </c>
      <c r="N563" s="119">
        <v>446036.98000000004</v>
      </c>
      <c r="O563" s="119">
        <v>446036.98000000004</v>
      </c>
      <c r="P563" s="119">
        <v>446037.0799999999</v>
      </c>
      <c r="Q563" s="119">
        <f t="shared" si="12"/>
        <v>4916129.9600000009</v>
      </c>
      <c r="R563" s="115"/>
      <c r="S563" s="116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1122473.9500000004</v>
      </c>
      <c r="V563" s="115"/>
    </row>
    <row r="564" spans="2:22" ht="25.5" x14ac:dyDescent="0.2">
      <c r="B564" s="113"/>
      <c r="C564" s="117" t="s">
        <v>316</v>
      </c>
      <c r="D564" s="118" t="s">
        <v>574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f t="shared" si="12"/>
        <v>0</v>
      </c>
      <c r="R564" s="115"/>
      <c r="S564" s="116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5"/>
    </row>
    <row r="565" spans="2:22" x14ac:dyDescent="0.2">
      <c r="B565" s="113"/>
      <c r="C565" s="117" t="s">
        <v>317</v>
      </c>
      <c r="D565" s="118" t="s">
        <v>575</v>
      </c>
      <c r="E565" s="119">
        <v>41666.67</v>
      </c>
      <c r="F565" s="119">
        <v>41666.67</v>
      </c>
      <c r="G565" s="119">
        <v>41666.67</v>
      </c>
      <c r="H565" s="119">
        <v>41666.67</v>
      </c>
      <c r="I565" s="119">
        <v>41666.67</v>
      </c>
      <c r="J565" s="119">
        <v>41666.67</v>
      </c>
      <c r="K565" s="119">
        <v>41666.67</v>
      </c>
      <c r="L565" s="119">
        <v>41666.67</v>
      </c>
      <c r="M565" s="119">
        <v>41666.67</v>
      </c>
      <c r="N565" s="119">
        <v>41666.67</v>
      </c>
      <c r="O565" s="119">
        <v>41666.67</v>
      </c>
      <c r="P565" s="119">
        <v>41666.629999999997</v>
      </c>
      <c r="Q565" s="119">
        <f t="shared" si="12"/>
        <v>499999.99999999988</v>
      </c>
      <c r="R565" s="115"/>
      <c r="S565" s="116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125000.01</v>
      </c>
      <c r="V565" s="115"/>
    </row>
    <row r="566" spans="2:22" x14ac:dyDescent="0.2">
      <c r="B566" s="113"/>
      <c r="C566" s="117" t="s">
        <v>318</v>
      </c>
      <c r="D566" s="118" t="s">
        <v>576</v>
      </c>
      <c r="E566" s="119">
        <v>1254304.8400000008</v>
      </c>
      <c r="F566" s="119">
        <v>1192604.0500000005</v>
      </c>
      <c r="G566" s="119">
        <v>1229081.4700000004</v>
      </c>
      <c r="H566" s="119">
        <v>1229027.5400000007</v>
      </c>
      <c r="I566" s="119">
        <v>1224024.7600000007</v>
      </c>
      <c r="J566" s="119">
        <v>1223437.49</v>
      </c>
      <c r="K566" s="119">
        <v>1260068.6100000008</v>
      </c>
      <c r="L566" s="119">
        <v>1253898.4000000011</v>
      </c>
      <c r="M566" s="119">
        <v>1253898.290000001</v>
      </c>
      <c r="N566" s="119">
        <v>1253898.290000001</v>
      </c>
      <c r="O566" s="119">
        <v>1253898.6300000011</v>
      </c>
      <c r="P566" s="119">
        <v>1253900.4000000008</v>
      </c>
      <c r="Q566" s="119">
        <f t="shared" si="12"/>
        <v>14882042.770000009</v>
      </c>
      <c r="R566" s="115"/>
      <c r="S566" s="116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3675990.3600000022</v>
      </c>
      <c r="V566" s="115"/>
    </row>
    <row r="567" spans="2:22" x14ac:dyDescent="0.2">
      <c r="B567" s="113"/>
      <c r="C567" s="117" t="s">
        <v>319</v>
      </c>
      <c r="D567" s="118" t="s">
        <v>577</v>
      </c>
      <c r="E567" s="119">
        <v>16528649.639999999</v>
      </c>
      <c r="F567" s="119">
        <v>16874371.039999988</v>
      </c>
      <c r="G567" s="119">
        <v>16524107.65</v>
      </c>
      <c r="H567" s="119">
        <v>16380385.540000001</v>
      </c>
      <c r="I567" s="119">
        <v>16440718.890000001</v>
      </c>
      <c r="J567" s="119">
        <v>16440719.17</v>
      </c>
      <c r="K567" s="119">
        <v>16673548.140000001</v>
      </c>
      <c r="L567" s="119">
        <v>16784548.169999998</v>
      </c>
      <c r="M567" s="119">
        <v>16813548.169999998</v>
      </c>
      <c r="N567" s="119">
        <v>16851881.509999998</v>
      </c>
      <c r="O567" s="119">
        <v>16911339.399999995</v>
      </c>
      <c r="P567" s="119">
        <v>16771340.929999996</v>
      </c>
      <c r="Q567" s="119">
        <f t="shared" si="12"/>
        <v>199995158.25</v>
      </c>
      <c r="R567" s="115"/>
      <c r="S567" s="116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49927128.329999983</v>
      </c>
      <c r="V567" s="115"/>
    </row>
    <row r="568" spans="2:22" x14ac:dyDescent="0.2">
      <c r="B568" s="113"/>
      <c r="C568" s="117" t="s">
        <v>320</v>
      </c>
      <c r="D568" s="118" t="s">
        <v>578</v>
      </c>
      <c r="E568" s="119">
        <v>5416.52</v>
      </c>
      <c r="F568" s="119">
        <v>5580.1500000000005</v>
      </c>
      <c r="G568" s="119">
        <v>5680.1500000000005</v>
      </c>
      <c r="H568" s="119">
        <v>5680.1500000000005</v>
      </c>
      <c r="I568" s="119">
        <v>5580.1500000000005</v>
      </c>
      <c r="J568" s="119">
        <v>5580.1500000000005</v>
      </c>
      <c r="K568" s="119">
        <v>6963.9000000000005</v>
      </c>
      <c r="L568" s="119">
        <v>6813.9000000000005</v>
      </c>
      <c r="M568" s="119">
        <v>9513.9000000000015</v>
      </c>
      <c r="N568" s="119">
        <v>7463.9000000000005</v>
      </c>
      <c r="O568" s="119">
        <v>7063.6</v>
      </c>
      <c r="P568" s="119">
        <v>7064.2800000000007</v>
      </c>
      <c r="Q568" s="119">
        <f t="shared" si="12"/>
        <v>78400.750000000015</v>
      </c>
      <c r="R568" s="115"/>
      <c r="S568" s="116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16676.820000000003</v>
      </c>
      <c r="V568" s="115"/>
    </row>
    <row r="569" spans="2:22" x14ac:dyDescent="0.2">
      <c r="B569" s="113"/>
      <c r="C569" s="117" t="s">
        <v>321</v>
      </c>
      <c r="D569" s="118" t="s">
        <v>579</v>
      </c>
      <c r="E569" s="119">
        <v>24557.52</v>
      </c>
      <c r="F569" s="119">
        <v>24557.52</v>
      </c>
      <c r="G569" s="119">
        <v>24557.52</v>
      </c>
      <c r="H569" s="119">
        <v>24557.52</v>
      </c>
      <c r="I569" s="119">
        <v>24557.52</v>
      </c>
      <c r="J569" s="119">
        <v>24557.480000000007</v>
      </c>
      <c r="K569" s="119">
        <v>26620.43</v>
      </c>
      <c r="L569" s="119">
        <v>26620.42</v>
      </c>
      <c r="M569" s="119">
        <v>26620.43</v>
      </c>
      <c r="N569" s="119">
        <v>26620.43</v>
      </c>
      <c r="O569" s="119">
        <v>26620.43</v>
      </c>
      <c r="P569" s="119">
        <v>26620.620000000003</v>
      </c>
      <c r="Q569" s="119">
        <f t="shared" si="12"/>
        <v>307067.83999999997</v>
      </c>
      <c r="R569" s="115"/>
      <c r="S569" s="116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73672.56</v>
      </c>
      <c r="V569" s="115"/>
    </row>
    <row r="570" spans="2:22" x14ac:dyDescent="0.2">
      <c r="B570" s="113"/>
      <c r="C570" s="117" t="s">
        <v>322</v>
      </c>
      <c r="D570" s="118" t="s">
        <v>580</v>
      </c>
      <c r="E570" s="119">
        <v>39272.699999999997</v>
      </c>
      <c r="F570" s="119">
        <v>39272.699999999997</v>
      </c>
      <c r="G570" s="119">
        <v>39272.699999999997</v>
      </c>
      <c r="H570" s="119">
        <v>39272.699999999997</v>
      </c>
      <c r="I570" s="119">
        <v>39272.699999999997</v>
      </c>
      <c r="J570" s="119">
        <v>39272.699999999997</v>
      </c>
      <c r="K570" s="119">
        <v>39272.699999999997</v>
      </c>
      <c r="L570" s="119">
        <v>39272.699999999997</v>
      </c>
      <c r="M570" s="119">
        <v>39272.699999999997</v>
      </c>
      <c r="N570" s="119">
        <v>39272.699999999997</v>
      </c>
      <c r="O570" s="119">
        <v>39272.699999999997</v>
      </c>
      <c r="P570" s="119">
        <v>39272.729999999996</v>
      </c>
      <c r="Q570" s="119">
        <f t="shared" si="12"/>
        <v>471272.43000000005</v>
      </c>
      <c r="R570" s="115"/>
      <c r="S570" s="116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117818.09999999999</v>
      </c>
      <c r="V570" s="115"/>
    </row>
    <row r="571" spans="2:22" x14ac:dyDescent="0.2">
      <c r="B571" s="113"/>
      <c r="C571" s="117" t="s">
        <v>323</v>
      </c>
      <c r="D571" s="118" t="s">
        <v>581</v>
      </c>
      <c r="E571" s="119">
        <v>76314.06</v>
      </c>
      <c r="F571" s="119">
        <v>76314.02</v>
      </c>
      <c r="G571" s="119">
        <v>76314.02</v>
      </c>
      <c r="H571" s="119">
        <v>76314.02</v>
      </c>
      <c r="I571" s="119">
        <v>76314.02</v>
      </c>
      <c r="J571" s="119">
        <v>76314.02</v>
      </c>
      <c r="K571" s="119">
        <v>105385.96</v>
      </c>
      <c r="L571" s="119">
        <v>105385.96</v>
      </c>
      <c r="M571" s="119">
        <v>105385.96</v>
      </c>
      <c r="N571" s="119">
        <v>105385.96</v>
      </c>
      <c r="O571" s="119">
        <v>105385.96</v>
      </c>
      <c r="P571" s="119">
        <v>105386.04000000001</v>
      </c>
      <c r="Q571" s="119">
        <f t="shared" si="12"/>
        <v>1090200</v>
      </c>
      <c r="R571" s="115"/>
      <c r="S571" s="116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228942.10000000003</v>
      </c>
      <c r="V571" s="115"/>
    </row>
    <row r="572" spans="2:22" ht="25.5" x14ac:dyDescent="0.2">
      <c r="B572" s="113"/>
      <c r="C572" s="117" t="s">
        <v>324</v>
      </c>
      <c r="D572" s="118" t="s">
        <v>458</v>
      </c>
      <c r="E572" s="119">
        <v>105061.93000000001</v>
      </c>
      <c r="F572" s="119">
        <v>124795.26000000001</v>
      </c>
      <c r="G572" s="119">
        <v>99795.260000000009</v>
      </c>
      <c r="H572" s="119">
        <v>79795.260000000009</v>
      </c>
      <c r="I572" s="119">
        <v>73795.260000000009</v>
      </c>
      <c r="J572" s="119">
        <v>74795.249999999985</v>
      </c>
      <c r="K572" s="119">
        <v>86984.37000000001</v>
      </c>
      <c r="L572" s="119">
        <v>86984.37000000001</v>
      </c>
      <c r="M572" s="119">
        <v>85984.37000000001</v>
      </c>
      <c r="N572" s="119">
        <v>86717.77</v>
      </c>
      <c r="O572" s="119">
        <v>86984.37000000001</v>
      </c>
      <c r="P572" s="119">
        <v>89984.529999999984</v>
      </c>
      <c r="Q572" s="119">
        <f t="shared" si="12"/>
        <v>1081678</v>
      </c>
      <c r="R572" s="115"/>
      <c r="S572" s="116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329652.45</v>
      </c>
      <c r="V572" s="115"/>
    </row>
    <row r="573" spans="2:22" ht="13.5" thickBot="1" x14ac:dyDescent="0.25">
      <c r="B573" s="88"/>
      <c r="C573" s="120"/>
      <c r="D573" s="121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94"/>
      <c r="S573" s="116"/>
      <c r="T573" s="88"/>
      <c r="U573" s="122"/>
      <c r="V573" s="94"/>
    </row>
    <row r="574" spans="2:22" ht="13.5" thickTop="1" x14ac:dyDescent="0.2"/>
  </sheetData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2023-04-28T10:31:26Z</dcterms:modified>
</cp:coreProperties>
</file>