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 firstSheet="2" activeTab="2"/>
  </bookViews>
  <sheets>
    <sheet name="Breakdown" sheetId="1" state="hidden" r:id="rId1"/>
    <sheet name="Analitika - 2015" sheetId="11" state="hidden" r:id="rId2"/>
    <sheet name="Analitika - 2014" sheetId="3" r:id="rId3"/>
    <sheet name="2015" sheetId="10" state="hidden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4519" concurrentCalc="0" concurrentManualCount="1"/>
</workbook>
</file>

<file path=xl/calcChain.xml><?xml version="1.0" encoding="utf-8"?>
<calcChain xmlns="http://schemas.openxmlformats.org/spreadsheetml/2006/main">
  <c r="D11" i="1"/>
  <c r="N7" i="3"/>
  <c r="G12" i="10"/>
  <c r="G13"/>
  <c r="G14"/>
  <c r="G15"/>
  <c r="G16"/>
  <c r="G17"/>
  <c r="G18"/>
  <c r="G19"/>
  <c r="G11"/>
  <c r="G20"/>
  <c r="G25"/>
  <c r="G26"/>
  <c r="G27"/>
  <c r="G28"/>
  <c r="G29"/>
  <c r="G10"/>
  <c r="G33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54"/>
  <c r="G30"/>
  <c r="G56"/>
  <c r="N6" i="11"/>
  <c r="N56"/>
  <c r="D20" i="1"/>
  <c r="N30" i="11"/>
  <c r="D16" i="1"/>
  <c r="N10" i="11"/>
  <c r="D12" i="1"/>
  <c r="R54" i="4"/>
  <c r="G53"/>
  <c r="H53"/>
  <c r="I53"/>
  <c r="J53"/>
  <c r="K53"/>
  <c r="L53"/>
  <c r="M53"/>
  <c r="N53"/>
  <c r="O53"/>
  <c r="P53"/>
  <c r="Q53"/>
  <c r="R53"/>
  <c r="T102" i="10"/>
  <c r="G11" i="2"/>
  <c r="DU406" i="6"/>
  <c r="DT406"/>
  <c r="DS406"/>
  <c r="DR406"/>
  <c r="DQ406"/>
  <c r="DP406"/>
  <c r="DO406"/>
  <c r="DN406"/>
  <c r="DM406"/>
  <c r="DL406"/>
  <c r="DK406"/>
  <c r="DU402"/>
  <c r="DT402"/>
  <c r="DT398"/>
  <c r="DS402"/>
  <c r="DR402"/>
  <c r="DQ402"/>
  <c r="DP402"/>
  <c r="DP398"/>
  <c r="DO402"/>
  <c r="DN402"/>
  <c r="DM402"/>
  <c r="DL402"/>
  <c r="DL398"/>
  <c r="DK402"/>
  <c r="DU399"/>
  <c r="DU398"/>
  <c r="DT399"/>
  <c r="DS399"/>
  <c r="DS398"/>
  <c r="DR399"/>
  <c r="DQ399"/>
  <c r="DQ398"/>
  <c r="DP399"/>
  <c r="DO399"/>
  <c r="DO398"/>
  <c r="DN399"/>
  <c r="DM399"/>
  <c r="DM398"/>
  <c r="DL399"/>
  <c r="DK399"/>
  <c r="DK398"/>
  <c r="DR398"/>
  <c r="DN398"/>
  <c r="DU392"/>
  <c r="DU391"/>
  <c r="DT392"/>
  <c r="DS392"/>
  <c r="DS391"/>
  <c r="DR392"/>
  <c r="DQ392"/>
  <c r="DQ391"/>
  <c r="DP392"/>
  <c r="DO392"/>
  <c r="DO391"/>
  <c r="DN392"/>
  <c r="DM392"/>
  <c r="DM391"/>
  <c r="DL392"/>
  <c r="DK392"/>
  <c r="DK391"/>
  <c r="DT391"/>
  <c r="DR391"/>
  <c r="DP391"/>
  <c r="DN391"/>
  <c r="DL391"/>
  <c r="DU381"/>
  <c r="DT381"/>
  <c r="DS381"/>
  <c r="DR381"/>
  <c r="DQ381"/>
  <c r="DP381"/>
  <c r="DO381"/>
  <c r="DN381"/>
  <c r="DM381"/>
  <c r="DL381"/>
  <c r="DK381"/>
  <c r="DU373"/>
  <c r="DT373"/>
  <c r="DS373"/>
  <c r="DR373"/>
  <c r="DR362"/>
  <c r="DQ373"/>
  <c r="DP373"/>
  <c r="DO373"/>
  <c r="DN373"/>
  <c r="DN362"/>
  <c r="DM373"/>
  <c r="DL373"/>
  <c r="DK373"/>
  <c r="DU363"/>
  <c r="DU362"/>
  <c r="DT363"/>
  <c r="DS363"/>
  <c r="DS362"/>
  <c r="DR363"/>
  <c r="DQ363"/>
  <c r="DQ362"/>
  <c r="DP363"/>
  <c r="DO363"/>
  <c r="DO362"/>
  <c r="DN363"/>
  <c r="DM363"/>
  <c r="DM362"/>
  <c r="DL363"/>
  <c r="DK363"/>
  <c r="DK362"/>
  <c r="DT362"/>
  <c r="DP362"/>
  <c r="DL362"/>
  <c r="DU358"/>
  <c r="DT358"/>
  <c r="DS358"/>
  <c r="DR358"/>
  <c r="DQ358"/>
  <c r="DP358"/>
  <c r="DO358"/>
  <c r="DN358"/>
  <c r="DM358"/>
  <c r="DL358"/>
  <c r="DK358"/>
  <c r="DU356"/>
  <c r="DT356"/>
  <c r="DS356"/>
  <c r="DR356"/>
  <c r="DQ356"/>
  <c r="DP356"/>
  <c r="DO356"/>
  <c r="DN356"/>
  <c r="DM356"/>
  <c r="DL356"/>
  <c r="DK356"/>
  <c r="DU348"/>
  <c r="DT348"/>
  <c r="DS348"/>
  <c r="DR348"/>
  <c r="DQ348"/>
  <c r="DP348"/>
  <c r="DO348"/>
  <c r="DN348"/>
  <c r="DM348"/>
  <c r="DL348"/>
  <c r="DK348"/>
  <c r="DU342"/>
  <c r="DT342"/>
  <c r="DT333"/>
  <c r="DS342"/>
  <c r="DR342"/>
  <c r="DQ342"/>
  <c r="DP342"/>
  <c r="DP333"/>
  <c r="DO342"/>
  <c r="DN342"/>
  <c r="DM342"/>
  <c r="DL342"/>
  <c r="DL333"/>
  <c r="DK342"/>
  <c r="DU334"/>
  <c r="DU333"/>
  <c r="DT334"/>
  <c r="DS334"/>
  <c r="DS333"/>
  <c r="DR334"/>
  <c r="DQ334"/>
  <c r="DQ333"/>
  <c r="DP334"/>
  <c r="DO334"/>
  <c r="DO333"/>
  <c r="DN334"/>
  <c r="DM334"/>
  <c r="DM333"/>
  <c r="DL334"/>
  <c r="DK334"/>
  <c r="DK333"/>
  <c r="DR333"/>
  <c r="DN333"/>
  <c r="DU323"/>
  <c r="DT323"/>
  <c r="DS323"/>
  <c r="DR323"/>
  <c r="DQ323"/>
  <c r="DP323"/>
  <c r="DO323"/>
  <c r="DN323"/>
  <c r="DM323"/>
  <c r="DL323"/>
  <c r="DK323"/>
  <c r="DU319"/>
  <c r="DT319"/>
  <c r="DS319"/>
  <c r="DR319"/>
  <c r="DQ319"/>
  <c r="DP319"/>
  <c r="DO319"/>
  <c r="DN319"/>
  <c r="DM319"/>
  <c r="DL319"/>
  <c r="DK319"/>
  <c r="DU315"/>
  <c r="DT315"/>
  <c r="DS315"/>
  <c r="DR315"/>
  <c r="DQ315"/>
  <c r="DP315"/>
  <c r="DO315"/>
  <c r="DN315"/>
  <c r="DM315"/>
  <c r="DL315"/>
  <c r="DK315"/>
  <c r="DU312"/>
  <c r="DT312"/>
  <c r="DS312"/>
  <c r="DR312"/>
  <c r="DQ312"/>
  <c r="DP312"/>
  <c r="DO312"/>
  <c r="DN312"/>
  <c r="DM312"/>
  <c r="DL312"/>
  <c r="DK312"/>
  <c r="DU308"/>
  <c r="DT308"/>
  <c r="DS308"/>
  <c r="DR308"/>
  <c r="DQ308"/>
  <c r="DP308"/>
  <c r="DO308"/>
  <c r="DN308"/>
  <c r="DM308"/>
  <c r="DL308"/>
  <c r="DK308"/>
  <c r="DU298"/>
  <c r="DT298"/>
  <c r="DS298"/>
  <c r="DR298"/>
  <c r="DQ298"/>
  <c r="DP298"/>
  <c r="DO298"/>
  <c r="DN298"/>
  <c r="DM298"/>
  <c r="DL298"/>
  <c r="DK298"/>
  <c r="DU291"/>
  <c r="DT291"/>
  <c r="DS291"/>
  <c r="DR291"/>
  <c r="DQ291"/>
  <c r="DP291"/>
  <c r="DO291"/>
  <c r="DN291"/>
  <c r="DM291"/>
  <c r="DL291"/>
  <c r="DK291"/>
  <c r="DU283"/>
  <c r="DT283"/>
  <c r="DS283"/>
  <c r="DR283"/>
  <c r="DQ283"/>
  <c r="DP283"/>
  <c r="DO283"/>
  <c r="DN283"/>
  <c r="DM283"/>
  <c r="DL283"/>
  <c r="DK283"/>
  <c r="DU277"/>
  <c r="DT277"/>
  <c r="DS277"/>
  <c r="DR277"/>
  <c r="DQ277"/>
  <c r="DP277"/>
  <c r="DO277"/>
  <c r="DN277"/>
  <c r="DM277"/>
  <c r="DL277"/>
  <c r="DK277"/>
  <c r="DI362"/>
  <c r="DJ391"/>
  <c r="DJ392"/>
  <c r="DJ398"/>
  <c r="DJ406"/>
  <c r="DJ402"/>
  <c r="DJ399"/>
  <c r="DJ373"/>
  <c r="DJ381"/>
  <c r="DJ363"/>
  <c r="DJ362"/>
  <c r="DJ358"/>
  <c r="DJ356"/>
  <c r="DJ348"/>
  <c r="DJ342"/>
  <c r="DJ334"/>
  <c r="DJ333"/>
  <c r="DJ323"/>
  <c r="DJ319"/>
  <c r="DJ315"/>
  <c r="DJ312"/>
  <c r="DJ308"/>
  <c r="DJ298"/>
  <c r="DJ291"/>
  <c r="DJ283"/>
  <c r="DJ277"/>
  <c r="DU272"/>
  <c r="DT272"/>
  <c r="DS272"/>
  <c r="DR272"/>
  <c r="DQ272"/>
  <c r="DP272"/>
  <c r="DO272"/>
  <c r="DN272"/>
  <c r="DM272"/>
  <c r="DL272"/>
  <c r="DK272"/>
  <c r="DJ272"/>
  <c r="R6" i="11"/>
  <c r="O6"/>
  <c r="A160" i="10"/>
  <c r="Q159"/>
  <c r="O159"/>
  <c r="J159"/>
  <c r="G159"/>
  <c r="A159"/>
  <c r="Q158"/>
  <c r="A158"/>
  <c r="A157"/>
  <c r="R157"/>
  <c r="A156"/>
  <c r="A155"/>
  <c r="Q154"/>
  <c r="A154"/>
  <c r="A153"/>
  <c r="R153"/>
  <c r="Q152"/>
  <c r="O152"/>
  <c r="M152"/>
  <c r="J152"/>
  <c r="G152"/>
  <c r="A152"/>
  <c r="A151"/>
  <c r="A150"/>
  <c r="A149"/>
  <c r="M148"/>
  <c r="A148"/>
  <c r="Q147"/>
  <c r="A147"/>
  <c r="J146"/>
  <c r="A146"/>
  <c r="M145"/>
  <c r="K145"/>
  <c r="A145"/>
  <c r="Q144"/>
  <c r="O144"/>
  <c r="M144"/>
  <c r="J144"/>
  <c r="G144"/>
  <c r="A144"/>
  <c r="A143"/>
  <c r="Q142"/>
  <c r="A142"/>
  <c r="J142"/>
  <c r="A141"/>
  <c r="A140"/>
  <c r="A139"/>
  <c r="Q139"/>
  <c r="A138"/>
  <c r="A137"/>
  <c r="Q137"/>
  <c r="Q136"/>
  <c r="J136"/>
  <c r="A136"/>
  <c r="L135"/>
  <c r="A135"/>
  <c r="A134"/>
  <c r="L134"/>
  <c r="A133"/>
  <c r="Q133"/>
  <c r="Q132"/>
  <c r="A132"/>
  <c r="L131"/>
  <c r="A131"/>
  <c r="A130"/>
  <c r="L130"/>
  <c r="A129"/>
  <c r="Q129"/>
  <c r="Q128"/>
  <c r="J128"/>
  <c r="A128"/>
  <c r="A127"/>
  <c r="A126"/>
  <c r="A125"/>
  <c r="Q124"/>
  <c r="J124"/>
  <c r="A124"/>
  <c r="A123"/>
  <c r="P122"/>
  <c r="M122"/>
  <c r="A122"/>
  <c r="Q122"/>
  <c r="Q121"/>
  <c r="H121"/>
  <c r="A121"/>
  <c r="Q120"/>
  <c r="A120"/>
  <c r="M120"/>
  <c r="A119"/>
  <c r="M118"/>
  <c r="H118"/>
  <c r="A118"/>
  <c r="Q118"/>
  <c r="Q117"/>
  <c r="P117"/>
  <c r="A117"/>
  <c r="A116"/>
  <c r="A115"/>
  <c r="M114"/>
  <c r="H114"/>
  <c r="A114"/>
  <c r="Q113"/>
  <c r="P113"/>
  <c r="L113"/>
  <c r="A113"/>
  <c r="L112"/>
  <c r="J112"/>
  <c r="A112"/>
  <c r="Q112"/>
  <c r="R111"/>
  <c r="H111"/>
  <c r="A111"/>
  <c r="P110"/>
  <c r="N110"/>
  <c r="A110"/>
  <c r="L109"/>
  <c r="J109"/>
  <c r="A109"/>
  <c r="Q109"/>
  <c r="P108"/>
  <c r="H108"/>
  <c r="A108"/>
  <c r="Q108"/>
  <c r="P107"/>
  <c r="H107"/>
  <c r="G107"/>
  <c r="A107"/>
  <c r="Q107"/>
  <c r="A106"/>
  <c r="A105"/>
  <c r="T103"/>
  <c r="R101"/>
  <c r="Q101"/>
  <c r="Q134"/>
  <c r="P101"/>
  <c r="P121"/>
  <c r="O101"/>
  <c r="O108"/>
  <c r="N101"/>
  <c r="M101"/>
  <c r="M121"/>
  <c r="L101"/>
  <c r="L139"/>
  <c r="K101"/>
  <c r="K107"/>
  <c r="J101"/>
  <c r="I101"/>
  <c r="H101"/>
  <c r="H122"/>
  <c r="G101"/>
  <c r="G110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0"/>
  <c r="Q60"/>
  <c r="P60"/>
  <c r="O60"/>
  <c r="N60"/>
  <c r="M60"/>
  <c r="L60"/>
  <c r="K60"/>
  <c r="J60"/>
  <c r="I60"/>
  <c r="H60"/>
  <c r="G60"/>
  <c r="R59"/>
  <c r="Q59"/>
  <c r="P59"/>
  <c r="O59"/>
  <c r="N59"/>
  <c r="M59"/>
  <c r="L59"/>
  <c r="K59"/>
  <c r="J59"/>
  <c r="I59"/>
  <c r="H59"/>
  <c r="G59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R53"/>
  <c r="Q53"/>
  <c r="P53"/>
  <c r="O53"/>
  <c r="N53"/>
  <c r="M53"/>
  <c r="L53"/>
  <c r="K53"/>
  <c r="J53"/>
  <c r="I53"/>
  <c r="H53"/>
  <c r="R52"/>
  <c r="Q52"/>
  <c r="P52"/>
  <c r="O52"/>
  <c r="N52"/>
  <c r="M52"/>
  <c r="L52"/>
  <c r="K52"/>
  <c r="J52"/>
  <c r="I52"/>
  <c r="H52"/>
  <c r="R51"/>
  <c r="Q51"/>
  <c r="P51"/>
  <c r="O51"/>
  <c r="N51"/>
  <c r="M51"/>
  <c r="L51"/>
  <c r="K51"/>
  <c r="J51"/>
  <c r="I51"/>
  <c r="H51"/>
  <c r="R50"/>
  <c r="Q50"/>
  <c r="P50"/>
  <c r="O50"/>
  <c r="N50"/>
  <c r="M50"/>
  <c r="L50"/>
  <c r="K50"/>
  <c r="J50"/>
  <c r="I50"/>
  <c r="H50"/>
  <c r="R49"/>
  <c r="Q49"/>
  <c r="P49"/>
  <c r="O49"/>
  <c r="N49"/>
  <c r="M49"/>
  <c r="L49"/>
  <c r="K49"/>
  <c r="J49"/>
  <c r="I49"/>
  <c r="H49"/>
  <c r="R48"/>
  <c r="Q48"/>
  <c r="P48"/>
  <c r="O48"/>
  <c r="N48"/>
  <c r="M48"/>
  <c r="L48"/>
  <c r="K48"/>
  <c r="J48"/>
  <c r="I48"/>
  <c r="H48"/>
  <c r="R47"/>
  <c r="Q47"/>
  <c r="P47"/>
  <c r="O47"/>
  <c r="N47"/>
  <c r="M47"/>
  <c r="L47"/>
  <c r="K47"/>
  <c r="J47"/>
  <c r="I47"/>
  <c r="H47"/>
  <c r="R46"/>
  <c r="Q46"/>
  <c r="P46"/>
  <c r="O46"/>
  <c r="N46"/>
  <c r="M46"/>
  <c r="L46"/>
  <c r="K46"/>
  <c r="J46"/>
  <c r="I46"/>
  <c r="H46"/>
  <c r="R45"/>
  <c r="Q45"/>
  <c r="P45"/>
  <c r="O45"/>
  <c r="N45"/>
  <c r="M45"/>
  <c r="L45"/>
  <c r="K45"/>
  <c r="J45"/>
  <c r="I45"/>
  <c r="H45"/>
  <c r="R44"/>
  <c r="Q44"/>
  <c r="P44"/>
  <c r="O44"/>
  <c r="N44"/>
  <c r="M44"/>
  <c r="L44"/>
  <c r="K44"/>
  <c r="J44"/>
  <c r="I44"/>
  <c r="H44"/>
  <c r="R42"/>
  <c r="Q42"/>
  <c r="P42"/>
  <c r="O42"/>
  <c r="N42"/>
  <c r="M42"/>
  <c r="L42"/>
  <c r="K42"/>
  <c r="J42"/>
  <c r="I42"/>
  <c r="H42"/>
  <c r="R41"/>
  <c r="Q41"/>
  <c r="P41"/>
  <c r="O41"/>
  <c r="N41"/>
  <c r="M41"/>
  <c r="L41"/>
  <c r="K41"/>
  <c r="J41"/>
  <c r="I41"/>
  <c r="H41"/>
  <c r="R40"/>
  <c r="Q40"/>
  <c r="P40"/>
  <c r="O40"/>
  <c r="N40"/>
  <c r="M40"/>
  <c r="L40"/>
  <c r="K40"/>
  <c r="J40"/>
  <c r="I40"/>
  <c r="H40"/>
  <c r="R39"/>
  <c r="Q39"/>
  <c r="P39"/>
  <c r="O39"/>
  <c r="N39"/>
  <c r="M39"/>
  <c r="L39"/>
  <c r="K39"/>
  <c r="J39"/>
  <c r="I39"/>
  <c r="H39"/>
  <c r="R38"/>
  <c r="Q38"/>
  <c r="P38"/>
  <c r="O38"/>
  <c r="N38"/>
  <c r="M38"/>
  <c r="L38"/>
  <c r="K38"/>
  <c r="J38"/>
  <c r="I38"/>
  <c r="H38"/>
  <c r="R37"/>
  <c r="Q37"/>
  <c r="P37"/>
  <c r="O37"/>
  <c r="N37"/>
  <c r="M37"/>
  <c r="L37"/>
  <c r="K37"/>
  <c r="J37"/>
  <c r="I37"/>
  <c r="H37"/>
  <c r="R36"/>
  <c r="Q36"/>
  <c r="P36"/>
  <c r="O36"/>
  <c r="N36"/>
  <c r="M36"/>
  <c r="L36"/>
  <c r="K36"/>
  <c r="J36"/>
  <c r="I36"/>
  <c r="H36"/>
  <c r="R35"/>
  <c r="Q35"/>
  <c r="P35"/>
  <c r="O35"/>
  <c r="N35"/>
  <c r="M35"/>
  <c r="L35"/>
  <c r="K35"/>
  <c r="J35"/>
  <c r="I35"/>
  <c r="H35"/>
  <c r="R34"/>
  <c r="Q34"/>
  <c r="P34"/>
  <c r="O34"/>
  <c r="N34"/>
  <c r="M34"/>
  <c r="L34"/>
  <c r="K34"/>
  <c r="J34"/>
  <c r="I34"/>
  <c r="H34"/>
  <c r="R33"/>
  <c r="Q33"/>
  <c r="P33"/>
  <c r="O33"/>
  <c r="N33"/>
  <c r="M33"/>
  <c r="L33"/>
  <c r="K33"/>
  <c r="J33"/>
  <c r="I33"/>
  <c r="H33"/>
  <c r="R29"/>
  <c r="Q29"/>
  <c r="P29"/>
  <c r="O29"/>
  <c r="N29"/>
  <c r="M29"/>
  <c r="L29"/>
  <c r="K29"/>
  <c r="J29"/>
  <c r="I29"/>
  <c r="H29"/>
  <c r="R28"/>
  <c r="Q28"/>
  <c r="P28"/>
  <c r="O28"/>
  <c r="N28"/>
  <c r="M28"/>
  <c r="L28"/>
  <c r="K28"/>
  <c r="J28"/>
  <c r="I28"/>
  <c r="H28"/>
  <c r="R27"/>
  <c r="Q27"/>
  <c r="P27"/>
  <c r="O27"/>
  <c r="N27"/>
  <c r="M27"/>
  <c r="L27"/>
  <c r="K27"/>
  <c r="J27"/>
  <c r="I27"/>
  <c r="H27"/>
  <c r="R26"/>
  <c r="Q26"/>
  <c r="P26"/>
  <c r="O26"/>
  <c r="N26"/>
  <c r="M26"/>
  <c r="L26"/>
  <c r="K26"/>
  <c r="J26"/>
  <c r="I26"/>
  <c r="H26"/>
  <c r="R25"/>
  <c r="Q25"/>
  <c r="P25"/>
  <c r="O25"/>
  <c r="N25"/>
  <c r="M25"/>
  <c r="L25"/>
  <c r="K25"/>
  <c r="J25"/>
  <c r="I25"/>
  <c r="H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O19"/>
  <c r="N19"/>
  <c r="M19"/>
  <c r="L19"/>
  <c r="K19"/>
  <c r="J19"/>
  <c r="I19"/>
  <c r="H19"/>
  <c r="R18"/>
  <c r="Q18"/>
  <c r="P18"/>
  <c r="O18"/>
  <c r="N18"/>
  <c r="M18"/>
  <c r="L18"/>
  <c r="K18"/>
  <c r="J18"/>
  <c r="I18"/>
  <c r="H18"/>
  <c r="R17"/>
  <c r="Q17"/>
  <c r="P17"/>
  <c r="O17"/>
  <c r="N17"/>
  <c r="M17"/>
  <c r="L17"/>
  <c r="K17"/>
  <c r="J17"/>
  <c r="I17"/>
  <c r="H17"/>
  <c r="R16"/>
  <c r="Q16"/>
  <c r="P16"/>
  <c r="O16"/>
  <c r="N16"/>
  <c r="M16"/>
  <c r="L16"/>
  <c r="K16"/>
  <c r="J16"/>
  <c r="I16"/>
  <c r="H16"/>
  <c r="R15"/>
  <c r="Q15"/>
  <c r="P15"/>
  <c r="O15"/>
  <c r="N15"/>
  <c r="M15"/>
  <c r="L15"/>
  <c r="K15"/>
  <c r="J15"/>
  <c r="I15"/>
  <c r="H15"/>
  <c r="R14"/>
  <c r="Q14"/>
  <c r="P14"/>
  <c r="O14"/>
  <c r="N14"/>
  <c r="M14"/>
  <c r="L14"/>
  <c r="K14"/>
  <c r="J14"/>
  <c r="I14"/>
  <c r="H14"/>
  <c r="R13"/>
  <c r="Q13"/>
  <c r="P13"/>
  <c r="O13"/>
  <c r="N13"/>
  <c r="M13"/>
  <c r="L13"/>
  <c r="K13"/>
  <c r="J13"/>
  <c r="I13"/>
  <c r="H13"/>
  <c r="R12"/>
  <c r="Q12"/>
  <c r="P12"/>
  <c r="O12"/>
  <c r="N12"/>
  <c r="M12"/>
  <c r="L12"/>
  <c r="K12"/>
  <c r="J12"/>
  <c r="I12"/>
  <c r="H12"/>
  <c r="R5"/>
  <c r="Q5"/>
  <c r="P5"/>
  <c r="O5"/>
  <c r="N5"/>
  <c r="M5"/>
  <c r="L5"/>
  <c r="K5"/>
  <c r="J5"/>
  <c r="I5"/>
  <c r="H5"/>
  <c r="G5"/>
  <c r="G15" i="11"/>
  <c r="G19"/>
  <c r="G23"/>
  <c r="G27"/>
  <c r="G35"/>
  <c r="G39"/>
  <c r="G47"/>
  <c r="G51"/>
  <c r="G55"/>
  <c r="G59"/>
  <c r="G64"/>
  <c r="B151" i="10"/>
  <c r="G13" i="11"/>
  <c r="G17"/>
  <c r="G21"/>
  <c r="G25"/>
  <c r="G29"/>
  <c r="G33"/>
  <c r="G37"/>
  <c r="G41"/>
  <c r="G45"/>
  <c r="G49"/>
  <c r="G53"/>
  <c r="G66"/>
  <c r="G14"/>
  <c r="G18"/>
  <c r="G22"/>
  <c r="G26"/>
  <c r="G34"/>
  <c r="G38"/>
  <c r="G42"/>
  <c r="G46"/>
  <c r="G50"/>
  <c r="G54"/>
  <c r="O61"/>
  <c r="O55"/>
  <c r="G12"/>
  <c r="G16"/>
  <c r="G20"/>
  <c r="G24"/>
  <c r="G28"/>
  <c r="G36"/>
  <c r="G40"/>
  <c r="G44"/>
  <c r="G48"/>
  <c r="G52"/>
  <c r="G60"/>
  <c r="G65"/>
  <c r="N33"/>
  <c r="N45"/>
  <c r="N49"/>
  <c r="N14"/>
  <c r="L32" i="10"/>
  <c r="N18" i="11"/>
  <c r="N22"/>
  <c r="N26"/>
  <c r="N37"/>
  <c r="N41"/>
  <c r="N53"/>
  <c r="N66"/>
  <c r="O12"/>
  <c r="O59"/>
  <c r="N15"/>
  <c r="N19"/>
  <c r="N23"/>
  <c r="K11" i="10"/>
  <c r="K10"/>
  <c r="N20" i="11"/>
  <c r="N24"/>
  <c r="N28"/>
  <c r="N35"/>
  <c r="N39"/>
  <c r="J43" i="10"/>
  <c r="N43"/>
  <c r="R43"/>
  <c r="S47"/>
  <c r="T47"/>
  <c r="N47" i="11"/>
  <c r="N51"/>
  <c r="N55"/>
  <c r="N59"/>
  <c r="N64"/>
  <c r="O49"/>
  <c r="N12"/>
  <c r="N16"/>
  <c r="N13"/>
  <c r="N17"/>
  <c r="N21"/>
  <c r="N25"/>
  <c r="N29"/>
  <c r="N36"/>
  <c r="N40"/>
  <c r="N44"/>
  <c r="N48"/>
  <c r="N52"/>
  <c r="P58" i="10"/>
  <c r="N60" i="11"/>
  <c r="N65"/>
  <c r="O66"/>
  <c r="N27"/>
  <c r="N34"/>
  <c r="N38"/>
  <c r="N42"/>
  <c r="N46"/>
  <c r="N50"/>
  <c r="N54"/>
  <c r="J58" i="10"/>
  <c r="N58"/>
  <c r="R58"/>
  <c r="O15" i="11"/>
  <c r="H58" i="10"/>
  <c r="I11"/>
  <c r="I10"/>
  <c r="M11"/>
  <c r="M10"/>
  <c r="Q11"/>
  <c r="Q10"/>
  <c r="S18"/>
  <c r="T18"/>
  <c r="S22"/>
  <c r="T22"/>
  <c r="S26"/>
  <c r="T26"/>
  <c r="I32"/>
  <c r="Q32"/>
  <c r="H32"/>
  <c r="P32"/>
  <c r="S41"/>
  <c r="T41"/>
  <c r="I58"/>
  <c r="M58"/>
  <c r="Q58"/>
  <c r="P43"/>
  <c r="H11"/>
  <c r="H10"/>
  <c r="L11"/>
  <c r="L10"/>
  <c r="P11"/>
  <c r="P10"/>
  <c r="J147"/>
  <c r="J143"/>
  <c r="J117"/>
  <c r="J113"/>
  <c r="J134"/>
  <c r="J130"/>
  <c r="J121"/>
  <c r="J116"/>
  <c r="J120"/>
  <c r="J108"/>
  <c r="N112"/>
  <c r="N109"/>
  <c r="R109"/>
  <c r="R141"/>
  <c r="R110"/>
  <c r="R107"/>
  <c r="J132"/>
  <c r="K32"/>
  <c r="O32"/>
  <c r="S38"/>
  <c r="T38"/>
  <c r="S42"/>
  <c r="T42"/>
  <c r="K43"/>
  <c r="O43"/>
  <c r="S52"/>
  <c r="T52"/>
  <c r="S15"/>
  <c r="T15"/>
  <c r="O11"/>
  <c r="O10"/>
  <c r="S19"/>
  <c r="T19"/>
  <c r="S23"/>
  <c r="T23"/>
  <c r="S27"/>
  <c r="T27"/>
  <c r="M32"/>
  <c r="S35"/>
  <c r="T35"/>
  <c r="S39"/>
  <c r="T39"/>
  <c r="S45"/>
  <c r="T45"/>
  <c r="S49"/>
  <c r="T49"/>
  <c r="L108"/>
  <c r="H110"/>
  <c r="L111"/>
  <c r="O112"/>
  <c r="H113"/>
  <c r="H117"/>
  <c r="P118"/>
  <c r="L128"/>
  <c r="L132"/>
  <c r="L136"/>
  <c r="J11"/>
  <c r="J10"/>
  <c r="N11"/>
  <c r="N10"/>
  <c r="R11"/>
  <c r="R10"/>
  <c r="J32"/>
  <c r="N32"/>
  <c r="R32"/>
  <c r="S36"/>
  <c r="T36"/>
  <c r="S40"/>
  <c r="T40"/>
  <c r="H43"/>
  <c r="H30"/>
  <c r="H31"/>
  <c r="L43"/>
  <c r="Q43"/>
  <c r="S50"/>
  <c r="T50"/>
  <c r="S54"/>
  <c r="T54"/>
  <c r="L58"/>
  <c r="G58"/>
  <c r="K58"/>
  <c r="O58"/>
  <c r="L107"/>
  <c r="H109"/>
  <c r="P109"/>
  <c r="L110"/>
  <c r="P111"/>
  <c r="H112"/>
  <c r="P112"/>
  <c r="Q114"/>
  <c r="P114"/>
  <c r="Q116"/>
  <c r="L129"/>
  <c r="Q130"/>
  <c r="L133"/>
  <c r="L137"/>
  <c r="Q146"/>
  <c r="S60"/>
  <c r="T60"/>
  <c r="O119"/>
  <c r="K119"/>
  <c r="G119"/>
  <c r="N119"/>
  <c r="I119"/>
  <c r="Q119"/>
  <c r="J119"/>
  <c r="M119"/>
  <c r="B119"/>
  <c r="P119"/>
  <c r="H119"/>
  <c r="S25"/>
  <c r="T25"/>
  <c r="M43"/>
  <c r="S65"/>
  <c r="T65"/>
  <c r="O123"/>
  <c r="K123"/>
  <c r="G123"/>
  <c r="N123"/>
  <c r="I123"/>
  <c r="Q123"/>
  <c r="J123"/>
  <c r="P123"/>
  <c r="H123"/>
  <c r="M123"/>
  <c r="B123"/>
  <c r="S14"/>
  <c r="T14"/>
  <c r="S48"/>
  <c r="T48"/>
  <c r="S55"/>
  <c r="T55"/>
  <c r="R119"/>
  <c r="L123"/>
  <c r="S34"/>
  <c r="T34"/>
  <c r="S13"/>
  <c r="T13"/>
  <c r="S17"/>
  <c r="T17"/>
  <c r="S21"/>
  <c r="T21"/>
  <c r="S29"/>
  <c r="T29"/>
  <c r="I43"/>
  <c r="L119"/>
  <c r="P153"/>
  <c r="L153"/>
  <c r="H153"/>
  <c r="N153"/>
  <c r="I153"/>
  <c r="Q153"/>
  <c r="Q151"/>
  <c r="J153"/>
  <c r="O153"/>
  <c r="G153"/>
  <c r="M153"/>
  <c r="K153"/>
  <c r="B153"/>
  <c r="P157"/>
  <c r="L157"/>
  <c r="H157"/>
  <c r="N157"/>
  <c r="I157"/>
  <c r="Q157"/>
  <c r="J157"/>
  <c r="O157"/>
  <c r="G157"/>
  <c r="M157"/>
  <c r="K157"/>
  <c r="B157"/>
  <c r="S12"/>
  <c r="T12"/>
  <c r="S16"/>
  <c r="T16"/>
  <c r="S20"/>
  <c r="T20"/>
  <c r="S24"/>
  <c r="T24"/>
  <c r="S28"/>
  <c r="T28"/>
  <c r="S33"/>
  <c r="T33"/>
  <c r="S37"/>
  <c r="T37"/>
  <c r="S44"/>
  <c r="T44"/>
  <c r="S46"/>
  <c r="T46"/>
  <c r="S53"/>
  <c r="T53"/>
  <c r="S64"/>
  <c r="T64"/>
  <c r="G148"/>
  <c r="G143"/>
  <c r="G113"/>
  <c r="G109"/>
  <c r="G140"/>
  <c r="G111"/>
  <c r="G112"/>
  <c r="G108"/>
  <c r="G147"/>
  <c r="K110"/>
  <c r="K112"/>
  <c r="K109"/>
  <c r="K146"/>
  <c r="K108"/>
  <c r="O147"/>
  <c r="O140"/>
  <c r="O111"/>
  <c r="O107"/>
  <c r="O143"/>
  <c r="O109"/>
  <c r="O110"/>
  <c r="O148"/>
  <c r="K111"/>
  <c r="R123"/>
  <c r="P141"/>
  <c r="L141"/>
  <c r="H141"/>
  <c r="N141"/>
  <c r="I141"/>
  <c r="Q141"/>
  <c r="J141"/>
  <c r="O141"/>
  <c r="G141"/>
  <c r="M141"/>
  <c r="K141"/>
  <c r="O116"/>
  <c r="K116"/>
  <c r="G116"/>
  <c r="N116"/>
  <c r="I116"/>
  <c r="R116"/>
  <c r="O124"/>
  <c r="K124"/>
  <c r="G124"/>
  <c r="N124"/>
  <c r="I124"/>
  <c r="R124"/>
  <c r="L124"/>
  <c r="O131"/>
  <c r="K131"/>
  <c r="G131"/>
  <c r="N131"/>
  <c r="I131"/>
  <c r="R131"/>
  <c r="M131"/>
  <c r="H131"/>
  <c r="P131"/>
  <c r="O135"/>
  <c r="K135"/>
  <c r="G135"/>
  <c r="N135"/>
  <c r="I135"/>
  <c r="R135"/>
  <c r="M135"/>
  <c r="H135"/>
  <c r="P135"/>
  <c r="P154"/>
  <c r="L154"/>
  <c r="H154"/>
  <c r="N154"/>
  <c r="I154"/>
  <c r="O154"/>
  <c r="G154"/>
  <c r="M154"/>
  <c r="R154"/>
  <c r="P158"/>
  <c r="L158"/>
  <c r="H158"/>
  <c r="N158"/>
  <c r="I158"/>
  <c r="O158"/>
  <c r="G158"/>
  <c r="M158"/>
  <c r="R158"/>
  <c r="S59"/>
  <c r="T59"/>
  <c r="S63"/>
  <c r="T63"/>
  <c r="Q148"/>
  <c r="Q140"/>
  <c r="N107"/>
  <c r="R108"/>
  <c r="Q110"/>
  <c r="J110"/>
  <c r="N111"/>
  <c r="R112"/>
  <c r="R113"/>
  <c r="J114"/>
  <c r="M116"/>
  <c r="O117"/>
  <c r="K117"/>
  <c r="G117"/>
  <c r="N117"/>
  <c r="I117"/>
  <c r="L117"/>
  <c r="R117"/>
  <c r="J118"/>
  <c r="O121"/>
  <c r="K121"/>
  <c r="G121"/>
  <c r="N121"/>
  <c r="I121"/>
  <c r="L121"/>
  <c r="R121"/>
  <c r="J122"/>
  <c r="M124"/>
  <c r="Q131"/>
  <c r="B135"/>
  <c r="Q135"/>
  <c r="M140"/>
  <c r="Q143"/>
  <c r="P145"/>
  <c r="L145"/>
  <c r="H145"/>
  <c r="N145"/>
  <c r="I145"/>
  <c r="Q145"/>
  <c r="J145"/>
  <c r="O145"/>
  <c r="G145"/>
  <c r="R145"/>
  <c r="J154"/>
  <c r="J158"/>
  <c r="L116"/>
  <c r="O120"/>
  <c r="K120"/>
  <c r="G120"/>
  <c r="N120"/>
  <c r="I120"/>
  <c r="L120"/>
  <c r="R120"/>
  <c r="O129"/>
  <c r="K129"/>
  <c r="G129"/>
  <c r="N129"/>
  <c r="I129"/>
  <c r="R129"/>
  <c r="M129"/>
  <c r="H129"/>
  <c r="P129"/>
  <c r="O133"/>
  <c r="K133"/>
  <c r="G133"/>
  <c r="N133"/>
  <c r="I133"/>
  <c r="R133"/>
  <c r="M133"/>
  <c r="H133"/>
  <c r="P133"/>
  <c r="O137"/>
  <c r="K137"/>
  <c r="G137"/>
  <c r="N137"/>
  <c r="I137"/>
  <c r="R137"/>
  <c r="M137"/>
  <c r="H137"/>
  <c r="P137"/>
  <c r="O139"/>
  <c r="K139"/>
  <c r="G139"/>
  <c r="N139"/>
  <c r="I139"/>
  <c r="R139"/>
  <c r="M139"/>
  <c r="H139"/>
  <c r="P139"/>
  <c r="P142"/>
  <c r="L142"/>
  <c r="H142"/>
  <c r="N142"/>
  <c r="I142"/>
  <c r="O142"/>
  <c r="G142"/>
  <c r="M142"/>
  <c r="R142"/>
  <c r="S51"/>
  <c r="T51"/>
  <c r="J148"/>
  <c r="J140"/>
  <c r="J107"/>
  <c r="N108"/>
  <c r="Q111"/>
  <c r="J111"/>
  <c r="M113"/>
  <c r="O114"/>
  <c r="K114"/>
  <c r="G114"/>
  <c r="N114"/>
  <c r="I114"/>
  <c r="L114"/>
  <c r="R114"/>
  <c r="H116"/>
  <c r="P116"/>
  <c r="M117"/>
  <c r="O118"/>
  <c r="K118"/>
  <c r="G118"/>
  <c r="N118"/>
  <c r="I118"/>
  <c r="L118"/>
  <c r="R118"/>
  <c r="H120"/>
  <c r="P120"/>
  <c r="O122"/>
  <c r="K122"/>
  <c r="G122"/>
  <c r="N122"/>
  <c r="I122"/>
  <c r="L122"/>
  <c r="R122"/>
  <c r="H124"/>
  <c r="P124"/>
  <c r="O128"/>
  <c r="K128"/>
  <c r="G128"/>
  <c r="N128"/>
  <c r="I128"/>
  <c r="R128"/>
  <c r="M128"/>
  <c r="H128"/>
  <c r="P128"/>
  <c r="J129"/>
  <c r="O130"/>
  <c r="K130"/>
  <c r="G130"/>
  <c r="N130"/>
  <c r="I130"/>
  <c r="R130"/>
  <c r="M130"/>
  <c r="H130"/>
  <c r="P130"/>
  <c r="J131"/>
  <c r="O132"/>
  <c r="K132"/>
  <c r="G132"/>
  <c r="N132"/>
  <c r="I132"/>
  <c r="R132"/>
  <c r="M132"/>
  <c r="H132"/>
  <c r="P132"/>
  <c r="J133"/>
  <c r="O134"/>
  <c r="K134"/>
  <c r="G134"/>
  <c r="N134"/>
  <c r="I134"/>
  <c r="R134"/>
  <c r="M134"/>
  <c r="H134"/>
  <c r="P134"/>
  <c r="J135"/>
  <c r="O136"/>
  <c r="K136"/>
  <c r="G136"/>
  <c r="N136"/>
  <c r="I136"/>
  <c r="R136"/>
  <c r="M136"/>
  <c r="H136"/>
  <c r="P136"/>
  <c r="J137"/>
  <c r="J139"/>
  <c r="K142"/>
  <c r="P146"/>
  <c r="L146"/>
  <c r="H146"/>
  <c r="N146"/>
  <c r="I146"/>
  <c r="O146"/>
  <c r="G146"/>
  <c r="M146"/>
  <c r="R146"/>
  <c r="K154"/>
  <c r="K158"/>
  <c r="P143"/>
  <c r="L143"/>
  <c r="H143"/>
  <c r="N143"/>
  <c r="I143"/>
  <c r="K143"/>
  <c r="R143"/>
  <c r="P147"/>
  <c r="L147"/>
  <c r="H147"/>
  <c r="N147"/>
  <c r="I147"/>
  <c r="K147"/>
  <c r="R147"/>
  <c r="P159"/>
  <c r="L159"/>
  <c r="H159"/>
  <c r="N159"/>
  <c r="I159"/>
  <c r="K159"/>
  <c r="R159"/>
  <c r="I107"/>
  <c r="M107"/>
  <c r="I108"/>
  <c r="M108"/>
  <c r="I109"/>
  <c r="M109"/>
  <c r="I110"/>
  <c r="M110"/>
  <c r="I111"/>
  <c r="M111"/>
  <c r="I112"/>
  <c r="M112"/>
  <c r="O113"/>
  <c r="K113"/>
  <c r="I113"/>
  <c r="N113"/>
  <c r="P140"/>
  <c r="L140"/>
  <c r="H140"/>
  <c r="N140"/>
  <c r="I140"/>
  <c r="K140"/>
  <c r="R140"/>
  <c r="M143"/>
  <c r="P144"/>
  <c r="L144"/>
  <c r="H144"/>
  <c r="N144"/>
  <c r="I144"/>
  <c r="K144"/>
  <c r="R144"/>
  <c r="M147"/>
  <c r="P148"/>
  <c r="L148"/>
  <c r="H148"/>
  <c r="N148"/>
  <c r="I148"/>
  <c r="K148"/>
  <c r="R148"/>
  <c r="P152"/>
  <c r="L152"/>
  <c r="H152"/>
  <c r="N152"/>
  <c r="I152"/>
  <c r="K152"/>
  <c r="R152"/>
  <c r="M159"/>
  <c r="CY5" i="6"/>
  <c r="CZ5"/>
  <c r="DA5"/>
  <c r="DB5"/>
  <c r="DC5"/>
  <c r="DD5"/>
  <c r="DE5"/>
  <c r="DF5"/>
  <c r="DG5"/>
  <c r="DH5"/>
  <c r="DI5"/>
  <c r="CX5"/>
  <c r="DI56"/>
  <c r="DH56"/>
  <c r="DG56"/>
  <c r="DF56"/>
  <c r="DE56"/>
  <c r="DD56"/>
  <c r="DC56"/>
  <c r="DB56"/>
  <c r="DA56"/>
  <c r="CZ56"/>
  <c r="CY56"/>
  <c r="CX56"/>
  <c r="DI57"/>
  <c r="DH57"/>
  <c r="DG57"/>
  <c r="DF57"/>
  <c r="DE57"/>
  <c r="DD57"/>
  <c r="DC57"/>
  <c r="DB57"/>
  <c r="DA57"/>
  <c r="CZ57"/>
  <c r="CY57"/>
  <c r="CX57"/>
  <c r="DI53"/>
  <c r="DH53"/>
  <c r="DG53"/>
  <c r="DF53"/>
  <c r="DE53"/>
  <c r="DD53"/>
  <c r="DC53"/>
  <c r="DB53"/>
  <c r="DA53"/>
  <c r="CZ53"/>
  <c r="CY53"/>
  <c r="CX53"/>
  <c r="DI50"/>
  <c r="DH50"/>
  <c r="DG50"/>
  <c r="DF50"/>
  <c r="DE50"/>
  <c r="DD50"/>
  <c r="DC50"/>
  <c r="DB50"/>
  <c r="DA50"/>
  <c r="CZ50"/>
  <c r="CY50"/>
  <c r="CX50"/>
  <c r="DI47"/>
  <c r="DH47"/>
  <c r="DG47"/>
  <c r="DF47"/>
  <c r="DE47"/>
  <c r="DD47"/>
  <c r="DC47"/>
  <c r="DB47"/>
  <c r="DA47"/>
  <c r="CZ47"/>
  <c r="CY47"/>
  <c r="CX47"/>
  <c r="DI41"/>
  <c r="DH41"/>
  <c r="DG41"/>
  <c r="DF41"/>
  <c r="DE41"/>
  <c r="DD41"/>
  <c r="DC41"/>
  <c r="DB41"/>
  <c r="DA41"/>
  <c r="CZ41"/>
  <c r="CY41"/>
  <c r="CX41"/>
  <c r="DI31"/>
  <c r="DH31"/>
  <c r="DG31"/>
  <c r="DF31"/>
  <c r="DE31"/>
  <c r="DD31"/>
  <c r="DC31"/>
  <c r="DB31"/>
  <c r="DA31"/>
  <c r="CZ31"/>
  <c r="CY31"/>
  <c r="CX31"/>
  <c r="DI24"/>
  <c r="DH24"/>
  <c r="DG24"/>
  <c r="DF24"/>
  <c r="DE24"/>
  <c r="DD24"/>
  <c r="DC24"/>
  <c r="DB24"/>
  <c r="DA24"/>
  <c r="CZ24"/>
  <c r="CY24"/>
  <c r="CX24"/>
  <c r="R20" i="4"/>
  <c r="Q20"/>
  <c r="P20"/>
  <c r="O20"/>
  <c r="N20"/>
  <c r="M20"/>
  <c r="L20"/>
  <c r="K20"/>
  <c r="J20"/>
  <c r="I20"/>
  <c r="H20"/>
  <c r="R12"/>
  <c r="R13"/>
  <c r="R14"/>
  <c r="R15"/>
  <c r="R16"/>
  <c r="R17"/>
  <c r="R18"/>
  <c r="R19"/>
  <c r="Q12"/>
  <c r="Q13"/>
  <c r="Q14"/>
  <c r="Q15"/>
  <c r="Q16"/>
  <c r="Q17"/>
  <c r="Q18"/>
  <c r="Q19"/>
  <c r="P12"/>
  <c r="P13"/>
  <c r="P14"/>
  <c r="P15"/>
  <c r="P16"/>
  <c r="P17"/>
  <c r="P18"/>
  <c r="P19"/>
  <c r="O12"/>
  <c r="O13"/>
  <c r="O14"/>
  <c r="O15"/>
  <c r="O16"/>
  <c r="O17"/>
  <c r="O18"/>
  <c r="O19"/>
  <c r="N12"/>
  <c r="N13"/>
  <c r="N14"/>
  <c r="N15"/>
  <c r="N16"/>
  <c r="N17"/>
  <c r="N18"/>
  <c r="N19"/>
  <c r="M12"/>
  <c r="M13"/>
  <c r="M14"/>
  <c r="M15"/>
  <c r="M16"/>
  <c r="M17"/>
  <c r="M18"/>
  <c r="M19"/>
  <c r="L12"/>
  <c r="L13"/>
  <c r="L14"/>
  <c r="L15"/>
  <c r="L16"/>
  <c r="L17"/>
  <c r="L18"/>
  <c r="L19"/>
  <c r="K12"/>
  <c r="K13"/>
  <c r="K14"/>
  <c r="K15"/>
  <c r="K16"/>
  <c r="K17"/>
  <c r="K18"/>
  <c r="K19"/>
  <c r="J12"/>
  <c r="J13"/>
  <c r="J14"/>
  <c r="J15"/>
  <c r="J16"/>
  <c r="J17"/>
  <c r="J18"/>
  <c r="J19"/>
  <c r="I12"/>
  <c r="I13"/>
  <c r="I14"/>
  <c r="I15"/>
  <c r="I16"/>
  <c r="I17"/>
  <c r="I18"/>
  <c r="I19"/>
  <c r="H12"/>
  <c r="H13"/>
  <c r="H14"/>
  <c r="H15"/>
  <c r="H16"/>
  <c r="H17"/>
  <c r="H18"/>
  <c r="H19"/>
  <c r="R25"/>
  <c r="R26"/>
  <c r="R27"/>
  <c r="R28"/>
  <c r="R29"/>
  <c r="Q25"/>
  <c r="Q26"/>
  <c r="Q27"/>
  <c r="Q28"/>
  <c r="Q29"/>
  <c r="P25"/>
  <c r="P26"/>
  <c r="P27"/>
  <c r="P28"/>
  <c r="P29"/>
  <c r="O25"/>
  <c r="O26"/>
  <c r="O27"/>
  <c r="O28"/>
  <c r="O29"/>
  <c r="N25"/>
  <c r="N26"/>
  <c r="N27"/>
  <c r="N28"/>
  <c r="N29"/>
  <c r="M25"/>
  <c r="M26"/>
  <c r="M27"/>
  <c r="M28"/>
  <c r="M29"/>
  <c r="L25"/>
  <c r="L26"/>
  <c r="L27"/>
  <c r="L28"/>
  <c r="L29"/>
  <c r="K25"/>
  <c r="K26"/>
  <c r="K27"/>
  <c r="K28"/>
  <c r="K29"/>
  <c r="J25"/>
  <c r="J26"/>
  <c r="J27"/>
  <c r="J28"/>
  <c r="J29"/>
  <c r="I25"/>
  <c r="I26"/>
  <c r="I27"/>
  <c r="I28"/>
  <c r="I29"/>
  <c r="H25"/>
  <c r="H26"/>
  <c r="H27"/>
  <c r="H28"/>
  <c r="H29"/>
  <c r="G12"/>
  <c r="G13"/>
  <c r="G14"/>
  <c r="G15"/>
  <c r="G16"/>
  <c r="G17"/>
  <c r="G18"/>
  <c r="G19"/>
  <c r="G20"/>
  <c r="G25"/>
  <c r="G26"/>
  <c r="G27"/>
  <c r="G28"/>
  <c r="G29"/>
  <c r="CY4" i="6"/>
  <c r="CZ4"/>
  <c r="DA4"/>
  <c r="DB4"/>
  <c r="DC4"/>
  <c r="DD4"/>
  <c r="DE4"/>
  <c r="DF4"/>
  <c r="DG4"/>
  <c r="DH4"/>
  <c r="DI4"/>
  <c r="CX4"/>
  <c r="DI392"/>
  <c r="DI391"/>
  <c r="DH392"/>
  <c r="DH391"/>
  <c r="DG392"/>
  <c r="DG391"/>
  <c r="DF392"/>
  <c r="DF391"/>
  <c r="DE392"/>
  <c r="DE391"/>
  <c r="DD392"/>
  <c r="DD391"/>
  <c r="DC392"/>
  <c r="DC391"/>
  <c r="DB392"/>
  <c r="DB391"/>
  <c r="DA392"/>
  <c r="DA391"/>
  <c r="CZ392"/>
  <c r="CZ391"/>
  <c r="CY392"/>
  <c r="CY391"/>
  <c r="CX392"/>
  <c r="CX391"/>
  <c r="CW392"/>
  <c r="CW391"/>
  <c r="CV392"/>
  <c r="CV391"/>
  <c r="CU392"/>
  <c r="CU391"/>
  <c r="CT392"/>
  <c r="CT391"/>
  <c r="CS392"/>
  <c r="CS391"/>
  <c r="CR392"/>
  <c r="CR391"/>
  <c r="CQ392"/>
  <c r="CQ391"/>
  <c r="CP392"/>
  <c r="CP391"/>
  <c r="CO392"/>
  <c r="CO391"/>
  <c r="CN392"/>
  <c r="CN391"/>
  <c r="CM392"/>
  <c r="CM391"/>
  <c r="CL392"/>
  <c r="CL391"/>
  <c r="D223"/>
  <c r="D224"/>
  <c r="D225"/>
  <c r="D226"/>
  <c r="G107" i="4"/>
  <c r="DI309" i="6"/>
  <c r="R50" i="8"/>
  <c r="Q50"/>
  <c r="P50"/>
  <c r="O50"/>
  <c r="N50"/>
  <c r="M50"/>
  <c r="L50"/>
  <c r="K50"/>
  <c r="J50"/>
  <c r="I50"/>
  <c r="H50"/>
  <c r="G50"/>
  <c r="R55" i="4"/>
  <c r="Q55"/>
  <c r="P55"/>
  <c r="O55"/>
  <c r="N55"/>
  <c r="M55"/>
  <c r="L55"/>
  <c r="K55"/>
  <c r="J55"/>
  <c r="I55"/>
  <c r="H55"/>
  <c r="G55"/>
  <c r="G220" i="2"/>
  <c r="B55" i="4"/>
  <c r="B55" i="3"/>
  <c r="R55" i="8"/>
  <c r="Q55"/>
  <c r="P55"/>
  <c r="O55"/>
  <c r="N55"/>
  <c r="M55"/>
  <c r="L55"/>
  <c r="K55"/>
  <c r="J55"/>
  <c r="I55"/>
  <c r="H55"/>
  <c r="G55"/>
  <c r="B55"/>
  <c r="M61" i="3"/>
  <c r="L61"/>
  <c r="G206" i="2"/>
  <c r="B54" i="4"/>
  <c r="A159" i="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R56"/>
  <c r="Q57"/>
  <c r="P57"/>
  <c r="P56"/>
  <c r="O57"/>
  <c r="N57"/>
  <c r="M57"/>
  <c r="M56"/>
  <c r="L57"/>
  <c r="K57"/>
  <c r="J57"/>
  <c r="I57"/>
  <c r="H57"/>
  <c r="G57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/>
  <c r="Q44"/>
  <c r="Q43"/>
  <c r="P44"/>
  <c r="P43"/>
  <c r="O44"/>
  <c r="N44"/>
  <c r="M44"/>
  <c r="M43"/>
  <c r="L44"/>
  <c r="L43"/>
  <c r="K44"/>
  <c r="J44"/>
  <c r="I44"/>
  <c r="I43"/>
  <c r="H44"/>
  <c r="G44"/>
  <c r="G43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/>
  <c r="P30"/>
  <c r="P31"/>
  <c r="O33"/>
  <c r="O32"/>
  <c r="N33"/>
  <c r="M33"/>
  <c r="M32"/>
  <c r="M30"/>
  <c r="M31"/>
  <c r="L33"/>
  <c r="L32"/>
  <c r="L30"/>
  <c r="L31"/>
  <c r="K33"/>
  <c r="K32"/>
  <c r="J33"/>
  <c r="I33"/>
  <c r="I32"/>
  <c r="H33"/>
  <c r="H32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Q11"/>
  <c r="Q10"/>
  <c r="P12"/>
  <c r="P11"/>
  <c r="P10"/>
  <c r="O12"/>
  <c r="O11"/>
  <c r="O10"/>
  <c r="N12"/>
  <c r="N11"/>
  <c r="N10"/>
  <c r="M12"/>
  <c r="M11"/>
  <c r="M10"/>
  <c r="L12"/>
  <c r="L11"/>
  <c r="L10"/>
  <c r="K12"/>
  <c r="J12"/>
  <c r="I12"/>
  <c r="I11"/>
  <c r="I10"/>
  <c r="H12"/>
  <c r="G12"/>
  <c r="R5"/>
  <c r="Q5"/>
  <c r="P5"/>
  <c r="O5"/>
  <c r="N5"/>
  <c r="M5"/>
  <c r="L5"/>
  <c r="K5"/>
  <c r="J5"/>
  <c r="I5"/>
  <c r="H5"/>
  <c r="G5"/>
  <c r="G254" i="2"/>
  <c r="H21" i="1"/>
  <c r="H17"/>
  <c r="H13"/>
  <c r="D17"/>
  <c r="D21"/>
  <c r="R6" i="3"/>
  <c r="N6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48"/>
  <c r="CL356"/>
  <c r="CL358"/>
  <c r="CL363"/>
  <c r="CL373"/>
  <c r="CL381"/>
  <c r="G252" i="2"/>
  <c r="I8" i="11"/>
  <c r="I8" i="3"/>
  <c r="P8"/>
  <c r="S8"/>
  <c r="G250" i="2"/>
  <c r="G249"/>
  <c r="O6" i="3"/>
  <c r="CL362" i="6"/>
  <c r="CL333"/>
  <c r="CW40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/>
  <c r="CV363"/>
  <c r="CU363"/>
  <c r="CT363"/>
  <c r="CS363"/>
  <c r="CS362"/>
  <c r="CR363"/>
  <c r="CQ363"/>
  <c r="CP363"/>
  <c r="CO363"/>
  <c r="CO362"/>
  <c r="CN363"/>
  <c r="CM363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S333"/>
  <c r="CR334"/>
  <c r="CQ334"/>
  <c r="CP334"/>
  <c r="CO334"/>
  <c r="CN334"/>
  <c r="CM334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1" i="4"/>
  <c r="Q101"/>
  <c r="P101"/>
  <c r="O101"/>
  <c r="N101"/>
  <c r="M101"/>
  <c r="L101"/>
  <c r="K101"/>
  <c r="J101"/>
  <c r="I101"/>
  <c r="H101"/>
  <c r="G101"/>
  <c r="R101" i="8"/>
  <c r="Q101"/>
  <c r="P101"/>
  <c r="O101"/>
  <c r="N101"/>
  <c r="M101"/>
  <c r="L101"/>
  <c r="K101"/>
  <c r="J101"/>
  <c r="I101"/>
  <c r="H101"/>
  <c r="G10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T103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54"/>
  <c r="Q54"/>
  <c r="P54"/>
  <c r="O54"/>
  <c r="N54"/>
  <c r="M54"/>
  <c r="L54"/>
  <c r="K54"/>
  <c r="J54"/>
  <c r="I54"/>
  <c r="H54"/>
  <c r="G54"/>
  <c r="R60"/>
  <c r="Q60"/>
  <c r="P60"/>
  <c r="O60"/>
  <c r="N60"/>
  <c r="M60"/>
  <c r="L60"/>
  <c r="K60"/>
  <c r="J60"/>
  <c r="I60"/>
  <c r="H60"/>
  <c r="G60"/>
  <c r="R59"/>
  <c r="R58"/>
  <c r="Q59"/>
  <c r="Q58"/>
  <c r="P59"/>
  <c r="P58"/>
  <c r="O59"/>
  <c r="O58"/>
  <c r="N59"/>
  <c r="M59"/>
  <c r="M58"/>
  <c r="L59"/>
  <c r="L58"/>
  <c r="K59"/>
  <c r="K58"/>
  <c r="J59"/>
  <c r="J58"/>
  <c r="I59"/>
  <c r="I58"/>
  <c r="H59"/>
  <c r="H58"/>
  <c r="G59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/>
  <c r="Q44"/>
  <c r="Q43"/>
  <c r="P44"/>
  <c r="P43"/>
  <c r="O44"/>
  <c r="O43"/>
  <c r="N44"/>
  <c r="N43"/>
  <c r="M44"/>
  <c r="M43"/>
  <c r="L44"/>
  <c r="L43"/>
  <c r="K44"/>
  <c r="K43"/>
  <c r="J44"/>
  <c r="J43"/>
  <c r="I44"/>
  <c r="I43"/>
  <c r="H44"/>
  <c r="H43"/>
  <c r="G44"/>
  <c r="G43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Q32"/>
  <c r="P33"/>
  <c r="P32"/>
  <c r="O33"/>
  <c r="N33"/>
  <c r="M33"/>
  <c r="M32"/>
  <c r="L33"/>
  <c r="L32"/>
  <c r="K33"/>
  <c r="K32"/>
  <c r="J33"/>
  <c r="J32"/>
  <c r="I33"/>
  <c r="I32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Q11"/>
  <c r="Q10"/>
  <c r="CV197" i="6"/>
  <c r="P12" i="8"/>
  <c r="O12"/>
  <c r="O11"/>
  <c r="O10"/>
  <c r="CT197" i="6"/>
  <c r="N12" i="8"/>
  <c r="M12"/>
  <c r="M11"/>
  <c r="M10"/>
  <c r="CR197" i="6"/>
  <c r="L12" i="8"/>
  <c r="L11"/>
  <c r="L10"/>
  <c r="CQ197" i="6"/>
  <c r="K12" i="8"/>
  <c r="K11"/>
  <c r="K10"/>
  <c r="CP197" i="6"/>
  <c r="J12" i="8"/>
  <c r="J11"/>
  <c r="J10"/>
  <c r="I12"/>
  <c r="I11"/>
  <c r="I10"/>
  <c r="CN197" i="6"/>
  <c r="H12" i="8"/>
  <c r="H11"/>
  <c r="H10"/>
  <c r="CM197" i="6"/>
  <c r="G12" i="8"/>
  <c r="G11"/>
  <c r="DI373" i="6"/>
  <c r="DH373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I363"/>
  <c r="DH363"/>
  <c r="DG363"/>
  <c r="DF363"/>
  <c r="DE363"/>
  <c r="DD363"/>
  <c r="DC363"/>
  <c r="DB363"/>
  <c r="DA363"/>
  <c r="CZ363"/>
  <c r="CY363"/>
  <c r="CX363"/>
  <c r="DI381"/>
  <c r="DH381"/>
  <c r="DG381"/>
  <c r="DF381"/>
  <c r="DE381"/>
  <c r="DD381"/>
  <c r="DC381"/>
  <c r="DB381"/>
  <c r="DA381"/>
  <c r="CZ381"/>
  <c r="CY381"/>
  <c r="CX381"/>
  <c r="CY399"/>
  <c r="CY402"/>
  <c r="CY398"/>
  <c r="DI399"/>
  <c r="DH399"/>
  <c r="DG399"/>
  <c r="DF399"/>
  <c r="DE399"/>
  <c r="DD399"/>
  <c r="DC399"/>
  <c r="DB399"/>
  <c r="DA399"/>
  <c r="CZ399"/>
  <c r="CX399"/>
  <c r="DI402"/>
  <c r="DH402"/>
  <c r="DG402"/>
  <c r="DF402"/>
  <c r="DE402"/>
  <c r="DD402"/>
  <c r="DC402"/>
  <c r="DB402"/>
  <c r="DA402"/>
  <c r="CZ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60" i="4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D409" i="6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G116" i="4"/>
  <c r="O116"/>
  <c r="N110"/>
  <c r="R114"/>
  <c r="T103"/>
  <c r="N157"/>
  <c r="G245" i="2"/>
  <c r="B102" i="10"/>
  <c r="G244" i="2"/>
  <c r="B7" i="10"/>
  <c r="I107" i="4"/>
  <c r="L119"/>
  <c r="L123"/>
  <c r="L108"/>
  <c r="M111"/>
  <c r="L159"/>
  <c r="J152"/>
  <c r="J158"/>
  <c r="M113"/>
  <c r="L118"/>
  <c r="N108"/>
  <c r="J112"/>
  <c r="P120"/>
  <c r="P124"/>
  <c r="P152"/>
  <c r="R152"/>
  <c r="R158"/>
  <c r="P112"/>
  <c r="O107"/>
  <c r="P123"/>
  <c r="Q109"/>
  <c r="K117"/>
  <c r="H121"/>
  <c r="N145"/>
  <c r="N153"/>
  <c r="DG398" i="6"/>
  <c r="J154" i="4"/>
  <c r="H112"/>
  <c r="L120"/>
  <c r="H110"/>
  <c r="L114"/>
  <c r="G118"/>
  <c r="H122"/>
  <c r="P154"/>
  <c r="P158"/>
  <c r="I109"/>
  <c r="R154"/>
  <c r="N159"/>
  <c r="J114"/>
  <c r="K111"/>
  <c r="L122"/>
  <c r="M116"/>
  <c r="P119"/>
  <c r="P145"/>
  <c r="H153"/>
  <c r="H157"/>
  <c r="H159"/>
  <c r="G113"/>
  <c r="K113"/>
  <c r="Q111"/>
  <c r="L110"/>
  <c r="N158"/>
  <c r="R159"/>
  <c r="G111"/>
  <c r="N114"/>
  <c r="I113"/>
  <c r="M109"/>
  <c r="H108"/>
  <c r="K107"/>
  <c r="O117"/>
  <c r="H123"/>
  <c r="CM362" i="6"/>
  <c r="CQ362"/>
  <c r="L143" i="9"/>
  <c r="CU362" i="6"/>
  <c r="P148" i="4"/>
  <c r="K157" i="9"/>
  <c r="K144"/>
  <c r="K158"/>
  <c r="G158"/>
  <c r="G157"/>
  <c r="G156"/>
  <c r="G144"/>
  <c r="G143"/>
  <c r="K156"/>
  <c r="K143"/>
  <c r="K153"/>
  <c r="O156"/>
  <c r="Q108"/>
  <c r="O153"/>
  <c r="Q106"/>
  <c r="G153"/>
  <c r="L106"/>
  <c r="R107"/>
  <c r="J109"/>
  <c r="L110"/>
  <c r="R111"/>
  <c r="J113"/>
  <c r="N115"/>
  <c r="L116"/>
  <c r="R117"/>
  <c r="P118"/>
  <c r="Q120"/>
  <c r="J121"/>
  <c r="H122"/>
  <c r="N123"/>
  <c r="R127"/>
  <c r="K130"/>
  <c r="G133"/>
  <c r="O135"/>
  <c r="O139"/>
  <c r="K142"/>
  <c r="G147"/>
  <c r="R106"/>
  <c r="P107"/>
  <c r="Q109"/>
  <c r="J110"/>
  <c r="H111"/>
  <c r="N112"/>
  <c r="L113"/>
  <c r="L115"/>
  <c r="R116"/>
  <c r="P117"/>
  <c r="Q119"/>
  <c r="J120"/>
  <c r="H121"/>
  <c r="H123"/>
  <c r="G128"/>
  <c r="O130"/>
  <c r="K133"/>
  <c r="G136"/>
  <c r="K139"/>
  <c r="G142"/>
  <c r="R128"/>
  <c r="J128"/>
  <c r="O157"/>
  <c r="O158"/>
  <c r="H127"/>
  <c r="Q112"/>
  <c r="J122"/>
  <c r="Q110"/>
  <c r="G146"/>
  <c r="P106"/>
  <c r="H108"/>
  <c r="N109"/>
  <c r="P110"/>
  <c r="H112"/>
  <c r="N113"/>
  <c r="R115"/>
  <c r="P116"/>
  <c r="Q118"/>
  <c r="J119"/>
  <c r="H120"/>
  <c r="K152"/>
  <c r="K151"/>
  <c r="P127"/>
  <c r="O152"/>
  <c r="R122"/>
  <c r="G152"/>
  <c r="O146"/>
  <c r="H106"/>
  <c r="N107"/>
  <c r="P108"/>
  <c r="H110"/>
  <c r="N111"/>
  <c r="P112"/>
  <c r="J115"/>
  <c r="H116"/>
  <c r="N117"/>
  <c r="L118"/>
  <c r="R119"/>
  <c r="P120"/>
  <c r="Q122"/>
  <c r="J123"/>
  <c r="N127"/>
  <c r="O129"/>
  <c r="K132"/>
  <c r="G135"/>
  <c r="G139"/>
  <c r="O141"/>
  <c r="K146"/>
  <c r="N106"/>
  <c r="L107"/>
  <c r="R108"/>
  <c r="P109"/>
  <c r="Q111"/>
  <c r="J112"/>
  <c r="H113"/>
  <c r="H115"/>
  <c r="N116"/>
  <c r="L117"/>
  <c r="R118"/>
  <c r="P119"/>
  <c r="Q121"/>
  <c r="Q123"/>
  <c r="Q127"/>
  <c r="G130"/>
  <c r="O132"/>
  <c r="K135"/>
  <c r="O138"/>
  <c r="K141"/>
  <c r="L128"/>
  <c r="P129"/>
  <c r="H129"/>
  <c r="L130"/>
  <c r="P131"/>
  <c r="H131"/>
  <c r="L132"/>
  <c r="P133"/>
  <c r="H133"/>
  <c r="L134"/>
  <c r="P135"/>
  <c r="H135"/>
  <c r="L136"/>
  <c r="P138"/>
  <c r="H138"/>
  <c r="L139"/>
  <c r="P140"/>
  <c r="H140"/>
  <c r="L141"/>
  <c r="P142"/>
  <c r="H142"/>
  <c r="P144"/>
  <c r="H144"/>
  <c r="L145"/>
  <c r="P146"/>
  <c r="H146"/>
  <c r="L147"/>
  <c r="P151"/>
  <c r="H151"/>
  <c r="L152"/>
  <c r="P153"/>
  <c r="H153"/>
  <c r="O144"/>
  <c r="O151"/>
  <c r="R109"/>
  <c r="Q116"/>
  <c r="L120"/>
  <c r="P122"/>
  <c r="G129"/>
  <c r="K134"/>
  <c r="G141"/>
  <c r="J106"/>
  <c r="N108"/>
  <c r="R110"/>
  <c r="Q113"/>
  <c r="J116"/>
  <c r="N118"/>
  <c r="R120"/>
  <c r="P123"/>
  <c r="G132"/>
  <c r="G138"/>
  <c r="K145"/>
  <c r="R129"/>
  <c r="R130"/>
  <c r="H130"/>
  <c r="J131"/>
  <c r="J132"/>
  <c r="L133"/>
  <c r="N134"/>
  <c r="N135"/>
  <c r="P136"/>
  <c r="R138"/>
  <c r="R139"/>
  <c r="H139"/>
  <c r="J140"/>
  <c r="J141"/>
  <c r="L142"/>
  <c r="N143"/>
  <c r="N144"/>
  <c r="P145"/>
  <c r="R146"/>
  <c r="R147"/>
  <c r="H147"/>
  <c r="J151"/>
  <c r="J152"/>
  <c r="L153"/>
  <c r="N156"/>
  <c r="R157"/>
  <c r="J157"/>
  <c r="N158"/>
  <c r="G106"/>
  <c r="O106"/>
  <c r="K108"/>
  <c r="O110"/>
  <c r="I113"/>
  <c r="M116"/>
  <c r="I118"/>
  <c r="M120"/>
  <c r="G123"/>
  <c r="Q128"/>
  <c r="Q132"/>
  <c r="Q136"/>
  <c r="Q141"/>
  <c r="M144"/>
  <c r="M151"/>
  <c r="M157"/>
  <c r="M121"/>
  <c r="G127"/>
  <c r="Q131"/>
  <c r="I138"/>
  <c r="Q151"/>
  <c r="Q157"/>
  <c r="L112"/>
  <c r="O131"/>
  <c r="O145"/>
  <c r="Q115"/>
  <c r="K129"/>
  <c r="N130"/>
  <c r="R134"/>
  <c r="J136"/>
  <c r="R142"/>
  <c r="J144"/>
  <c r="N151"/>
  <c r="J156"/>
  <c r="K106"/>
  <c r="N122"/>
  <c r="J111"/>
  <c r="J117"/>
  <c r="N121"/>
  <c r="R123"/>
  <c r="G131"/>
  <c r="K136"/>
  <c r="G145"/>
  <c r="Q107"/>
  <c r="H109"/>
  <c r="L111"/>
  <c r="P113"/>
  <c r="Q117"/>
  <c r="H119"/>
  <c r="L121"/>
  <c r="O128"/>
  <c r="G134"/>
  <c r="G140"/>
  <c r="P128"/>
  <c r="N129"/>
  <c r="P130"/>
  <c r="R131"/>
  <c r="R132"/>
  <c r="H132"/>
  <c r="J133"/>
  <c r="J134"/>
  <c r="L135"/>
  <c r="N136"/>
  <c r="N138"/>
  <c r="P139"/>
  <c r="R140"/>
  <c r="R141"/>
  <c r="H141"/>
  <c r="J142"/>
  <c r="J143"/>
  <c r="L144"/>
  <c r="N145"/>
  <c r="N146"/>
  <c r="P147"/>
  <c r="R151"/>
  <c r="R152"/>
  <c r="H152"/>
  <c r="J153"/>
  <c r="L156"/>
  <c r="P157"/>
  <c r="H157"/>
  <c r="L158"/>
  <c r="I106"/>
  <c r="G107"/>
  <c r="O107"/>
  <c r="M108"/>
  <c r="K109"/>
  <c r="I110"/>
  <c r="G111"/>
  <c r="O111"/>
  <c r="M112"/>
  <c r="K113"/>
  <c r="I115"/>
  <c r="G116"/>
  <c r="O116"/>
  <c r="M117"/>
  <c r="K118"/>
  <c r="I119"/>
  <c r="G120"/>
  <c r="K122"/>
  <c r="I129"/>
  <c r="M134"/>
  <c r="Q140"/>
  <c r="Q144"/>
  <c r="I153"/>
  <c r="J107"/>
  <c r="J127"/>
  <c r="H107"/>
  <c r="H117"/>
  <c r="O134"/>
  <c r="L129"/>
  <c r="R133"/>
  <c r="L138"/>
  <c r="P141"/>
  <c r="H143"/>
  <c r="N147"/>
  <c r="R156"/>
  <c r="J158"/>
  <c r="L127"/>
  <c r="K147"/>
  <c r="L108"/>
  <c r="R113"/>
  <c r="N119"/>
  <c r="L122"/>
  <c r="K128"/>
  <c r="O133"/>
  <c r="K140"/>
  <c r="O147"/>
  <c r="J108"/>
  <c r="N110"/>
  <c r="R112"/>
  <c r="P115"/>
  <c r="J118"/>
  <c r="N120"/>
  <c r="L123"/>
  <c r="K131"/>
  <c r="O136"/>
  <c r="O142"/>
  <c r="H128"/>
  <c r="J129"/>
  <c r="J130"/>
  <c r="L131"/>
  <c r="N132"/>
  <c r="N133"/>
  <c r="P134"/>
  <c r="R135"/>
  <c r="R136"/>
  <c r="H136"/>
  <c r="J138"/>
  <c r="J139"/>
  <c r="L140"/>
  <c r="N141"/>
  <c r="N142"/>
  <c r="P143"/>
  <c r="R144"/>
  <c r="R145"/>
  <c r="H145"/>
  <c r="J146"/>
  <c r="J147"/>
  <c r="L151"/>
  <c r="N152"/>
  <c r="N153"/>
  <c r="P156"/>
  <c r="H156"/>
  <c r="L157"/>
  <c r="P158"/>
  <c r="H158"/>
  <c r="M106"/>
  <c r="K107"/>
  <c r="I108"/>
  <c r="G109"/>
  <c r="O109"/>
  <c r="M110"/>
  <c r="K111"/>
  <c r="I112"/>
  <c r="G113"/>
  <c r="O113"/>
  <c r="M115"/>
  <c r="K116"/>
  <c r="I117"/>
  <c r="G118"/>
  <c r="O118"/>
  <c r="M119"/>
  <c r="K120"/>
  <c r="I121"/>
  <c r="G122"/>
  <c r="O122"/>
  <c r="M123"/>
  <c r="K127"/>
  <c r="M128"/>
  <c r="Q129"/>
  <c r="I131"/>
  <c r="M132"/>
  <c r="Q133"/>
  <c r="I135"/>
  <c r="M136"/>
  <c r="Q138"/>
  <c r="I140"/>
  <c r="M141"/>
  <c r="Q142"/>
  <c r="I144"/>
  <c r="M145"/>
  <c r="Q146"/>
  <c r="I151"/>
  <c r="M152"/>
  <c r="Q153"/>
  <c r="I157"/>
  <c r="M158"/>
  <c r="M107"/>
  <c r="I109"/>
  <c r="G110"/>
  <c r="M111"/>
  <c r="K112"/>
  <c r="G115"/>
  <c r="O115"/>
  <c r="K117"/>
  <c r="G119"/>
  <c r="O119"/>
  <c r="K121"/>
  <c r="I122"/>
  <c r="O123"/>
  <c r="M127"/>
  <c r="I130"/>
  <c r="M131"/>
  <c r="I134"/>
  <c r="M135"/>
  <c r="I139"/>
  <c r="M140"/>
  <c r="Q145"/>
  <c r="I147"/>
  <c r="Q152"/>
  <c r="I156"/>
  <c r="Q158"/>
  <c r="O120"/>
  <c r="I123"/>
  <c r="O127"/>
  <c r="M130"/>
  <c r="I133"/>
  <c r="Q135"/>
  <c r="M139"/>
  <c r="I142"/>
  <c r="I146"/>
  <c r="M147"/>
  <c r="M156"/>
  <c r="G151"/>
  <c r="H118"/>
  <c r="R121"/>
  <c r="K138"/>
  <c r="L109"/>
  <c r="P111"/>
  <c r="L119"/>
  <c r="P121"/>
  <c r="O140"/>
  <c r="N128"/>
  <c r="N131"/>
  <c r="P132"/>
  <c r="H134"/>
  <c r="J135"/>
  <c r="N139"/>
  <c r="N140"/>
  <c r="R143"/>
  <c r="J145"/>
  <c r="L146"/>
  <c r="P152"/>
  <c r="R153"/>
  <c r="N157"/>
  <c r="R158"/>
  <c r="I107"/>
  <c r="G108"/>
  <c r="K110"/>
  <c r="M113"/>
  <c r="O117"/>
  <c r="G121"/>
  <c r="I127"/>
  <c r="I132"/>
  <c r="M138"/>
  <c r="M153"/>
  <c r="O108"/>
  <c r="M122"/>
  <c r="Q156"/>
  <c r="I111"/>
  <c r="K115"/>
  <c r="M118"/>
  <c r="O121"/>
  <c r="I128"/>
  <c r="M133"/>
  <c r="Q139"/>
  <c r="I145"/>
  <c r="I116"/>
  <c r="M129"/>
  <c r="M146"/>
  <c r="M109"/>
  <c r="O112"/>
  <c r="G117"/>
  <c r="I120"/>
  <c r="K123"/>
  <c r="Q130"/>
  <c r="I136"/>
  <c r="M142"/>
  <c r="Q147"/>
  <c r="I158"/>
  <c r="I152"/>
  <c r="G112"/>
  <c r="K119"/>
  <c r="Q134"/>
  <c r="I141"/>
  <c r="H145" i="4"/>
  <c r="L152"/>
  <c r="P153"/>
  <c r="L154"/>
  <c r="P157"/>
  <c r="L158"/>
  <c r="P159"/>
  <c r="P114"/>
  <c r="H114"/>
  <c r="N112"/>
  <c r="I111"/>
  <c r="O109"/>
  <c r="R108"/>
  <c r="J108"/>
  <c r="M107"/>
  <c r="I116"/>
  <c r="Q116"/>
  <c r="M117"/>
  <c r="P118"/>
  <c r="H120"/>
  <c r="L121"/>
  <c r="P122"/>
  <c r="H124"/>
  <c r="J145"/>
  <c r="R145"/>
  <c r="N152"/>
  <c r="J153"/>
  <c r="R153"/>
  <c r="N154"/>
  <c r="J157"/>
  <c r="R157"/>
  <c r="J159"/>
  <c r="Q113"/>
  <c r="L112"/>
  <c r="O111"/>
  <c r="R110"/>
  <c r="J110"/>
  <c r="P108"/>
  <c r="K116"/>
  <c r="G117"/>
  <c r="H119"/>
  <c r="P121"/>
  <c r="L124"/>
  <c r="L145"/>
  <c r="H152"/>
  <c r="L153"/>
  <c r="H154"/>
  <c r="L157"/>
  <c r="H158"/>
  <c r="G109"/>
  <c r="O113"/>
  <c r="R112"/>
  <c r="P110"/>
  <c r="K109"/>
  <c r="Q107"/>
  <c r="I117"/>
  <c r="DC398" i="6"/>
  <c r="DA362"/>
  <c r="J144" i="4"/>
  <c r="DE362" i="6"/>
  <c r="N144" i="4"/>
  <c r="B102" i="8"/>
  <c r="B101" i="9"/>
  <c r="B7" i="4"/>
  <c r="B7" i="9"/>
  <c r="H128" i="4"/>
  <c r="L129"/>
  <c r="H132"/>
  <c r="L133"/>
  <c r="P134"/>
  <c r="H136"/>
  <c r="L137"/>
  <c r="P139"/>
  <c r="H141"/>
  <c r="L142"/>
  <c r="P146"/>
  <c r="H148"/>
  <c r="L143"/>
  <c r="DB398" i="6"/>
  <c r="DA333"/>
  <c r="DE333"/>
  <c r="DI333"/>
  <c r="G145" i="4"/>
  <c r="I145"/>
  <c r="K145"/>
  <c r="M145"/>
  <c r="O145"/>
  <c r="Q145"/>
  <c r="G152"/>
  <c r="I152"/>
  <c r="K152"/>
  <c r="M152"/>
  <c r="O152"/>
  <c r="Q152"/>
  <c r="G153"/>
  <c r="I153"/>
  <c r="K153"/>
  <c r="M153"/>
  <c r="O153"/>
  <c r="Q153"/>
  <c r="G154"/>
  <c r="R61" i="11"/>
  <c r="I154" i="4"/>
  <c r="K154"/>
  <c r="M154"/>
  <c r="O154"/>
  <c r="Q154"/>
  <c r="G157"/>
  <c r="I157"/>
  <c r="K157"/>
  <c r="M157"/>
  <c r="O157"/>
  <c r="Q157"/>
  <c r="G158"/>
  <c r="I158"/>
  <c r="K158"/>
  <c r="M158"/>
  <c r="O158"/>
  <c r="Q158"/>
  <c r="G159"/>
  <c r="I159"/>
  <c r="K159"/>
  <c r="M159"/>
  <c r="O159"/>
  <c r="Q159"/>
  <c r="G114"/>
  <c r="G112"/>
  <c r="G110"/>
  <c r="G108"/>
  <c r="Q114"/>
  <c r="O114"/>
  <c r="M114"/>
  <c r="K114"/>
  <c r="I114"/>
  <c r="R113"/>
  <c r="P113"/>
  <c r="N113"/>
  <c r="L113"/>
  <c r="J113"/>
  <c r="H113"/>
  <c r="Q112"/>
  <c r="O112"/>
  <c r="M112"/>
  <c r="K112"/>
  <c r="I112"/>
  <c r="R111"/>
  <c r="P111"/>
  <c r="N111"/>
  <c r="L111"/>
  <c r="J111"/>
  <c r="H111"/>
  <c r="Q110"/>
  <c r="O110"/>
  <c r="M110"/>
  <c r="K110"/>
  <c r="I110"/>
  <c r="R109"/>
  <c r="P109"/>
  <c r="N109"/>
  <c r="L109"/>
  <c r="J109"/>
  <c r="H109"/>
  <c r="Q108"/>
  <c r="O108"/>
  <c r="M108"/>
  <c r="K108"/>
  <c r="I108"/>
  <c r="R107"/>
  <c r="P107"/>
  <c r="N107"/>
  <c r="L107"/>
  <c r="J107"/>
  <c r="H107"/>
  <c r="H116"/>
  <c r="J116"/>
  <c r="L116"/>
  <c r="N116"/>
  <c r="P116"/>
  <c r="R116"/>
  <c r="H117"/>
  <c r="J117"/>
  <c r="L117"/>
  <c r="N117"/>
  <c r="Q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J124"/>
  <c r="N124"/>
  <c r="R124"/>
  <c r="L128"/>
  <c r="H129"/>
  <c r="P129"/>
  <c r="H131"/>
  <c r="P131"/>
  <c r="L132"/>
  <c r="H133"/>
  <c r="P133"/>
  <c r="L134"/>
  <c r="H135"/>
  <c r="P135"/>
  <c r="L136"/>
  <c r="H137"/>
  <c r="P137"/>
  <c r="L139"/>
  <c r="H140"/>
  <c r="P140"/>
  <c r="L141"/>
  <c r="H142"/>
  <c r="P142"/>
  <c r="L146"/>
  <c r="H147"/>
  <c r="P147"/>
  <c r="L148"/>
  <c r="H143"/>
  <c r="P143"/>
  <c r="DA398" i="6"/>
  <c r="DE398"/>
  <c r="DI398"/>
  <c r="CX333"/>
  <c r="CZ333"/>
  <c r="DB333"/>
  <c r="DD333"/>
  <c r="DF333"/>
  <c r="DH333"/>
  <c r="CN362"/>
  <c r="I143" i="9"/>
  <c r="CR362" i="6"/>
  <c r="M143" i="9"/>
  <c r="CT362" i="6"/>
  <c r="O143" i="9"/>
  <c r="CV362" i="6"/>
  <c r="Q144" i="8"/>
  <c r="P128" i="4"/>
  <c r="L131"/>
  <c r="P132"/>
  <c r="H134"/>
  <c r="L135"/>
  <c r="P136"/>
  <c r="H139"/>
  <c r="L140"/>
  <c r="P141"/>
  <c r="H146"/>
  <c r="L147"/>
  <c r="CX398" i="6"/>
  <c r="CZ398"/>
  <c r="DD398"/>
  <c r="DF398"/>
  <c r="DH398"/>
  <c r="CY333"/>
  <c r="DC333"/>
  <c r="DG333"/>
  <c r="K140" i="8"/>
  <c r="O139"/>
  <c r="O137"/>
  <c r="G137"/>
  <c r="O136"/>
  <c r="G136"/>
  <c r="O135"/>
  <c r="G135"/>
  <c r="O134"/>
  <c r="K133"/>
  <c r="K132"/>
  <c r="K131"/>
  <c r="K130"/>
  <c r="G129"/>
  <c r="R128"/>
  <c r="N128"/>
  <c r="J128"/>
  <c r="R124"/>
  <c r="N124"/>
  <c r="J124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4"/>
  <c r="N114"/>
  <c r="J114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Q143" i="4"/>
  <c r="O143"/>
  <c r="M143"/>
  <c r="K143"/>
  <c r="I143"/>
  <c r="G143"/>
  <c r="Q148"/>
  <c r="O148"/>
  <c r="M148"/>
  <c r="K148"/>
  <c r="I148"/>
  <c r="G148"/>
  <c r="Q147"/>
  <c r="O147"/>
  <c r="M147"/>
  <c r="K147"/>
  <c r="I147"/>
  <c r="G147"/>
  <c r="Q146"/>
  <c r="O146"/>
  <c r="M146"/>
  <c r="K146"/>
  <c r="I146"/>
  <c r="G146"/>
  <c r="Q142"/>
  <c r="O142"/>
  <c r="M142"/>
  <c r="K142"/>
  <c r="I142"/>
  <c r="G142"/>
  <c r="Q141"/>
  <c r="O141"/>
  <c r="M141"/>
  <c r="K141"/>
  <c r="I141"/>
  <c r="G141"/>
  <c r="Q140"/>
  <c r="O140"/>
  <c r="M140"/>
  <c r="K140"/>
  <c r="I140"/>
  <c r="G140"/>
  <c r="Q139"/>
  <c r="O139"/>
  <c r="M139"/>
  <c r="K139"/>
  <c r="I139"/>
  <c r="G139"/>
  <c r="Q137"/>
  <c r="O137"/>
  <c r="M137"/>
  <c r="K137"/>
  <c r="I137"/>
  <c r="G137"/>
  <c r="Q136"/>
  <c r="O136"/>
  <c r="M136"/>
  <c r="K136"/>
  <c r="I136"/>
  <c r="G136"/>
  <c r="Q135"/>
  <c r="O135"/>
  <c r="M135"/>
  <c r="K135"/>
  <c r="I135"/>
  <c r="G135"/>
  <c r="Q134"/>
  <c r="O134"/>
  <c r="M134"/>
  <c r="K134"/>
  <c r="I134"/>
  <c r="G134"/>
  <c r="Q133"/>
  <c r="O133"/>
  <c r="M133"/>
  <c r="K133"/>
  <c r="I133"/>
  <c r="G133"/>
  <c r="Q132"/>
  <c r="O132"/>
  <c r="M132"/>
  <c r="K132"/>
  <c r="I132"/>
  <c r="G132"/>
  <c r="Q131"/>
  <c r="O131"/>
  <c r="M131"/>
  <c r="K131"/>
  <c r="I131"/>
  <c r="G131"/>
  <c r="Q129"/>
  <c r="O129"/>
  <c r="M129"/>
  <c r="K129"/>
  <c r="I129"/>
  <c r="G129"/>
  <c r="Q128"/>
  <c r="O128"/>
  <c r="M128"/>
  <c r="K128"/>
  <c r="I128"/>
  <c r="G128"/>
  <c r="H118"/>
  <c r="Q124"/>
  <c r="O124"/>
  <c r="M124"/>
  <c r="K124"/>
  <c r="I124"/>
  <c r="G124"/>
  <c r="Q123"/>
  <c r="O123"/>
  <c r="M123"/>
  <c r="K123"/>
  <c r="I123"/>
  <c r="G123"/>
  <c r="Q122"/>
  <c r="O122"/>
  <c r="M122"/>
  <c r="K122"/>
  <c r="I122"/>
  <c r="G122"/>
  <c r="Q121"/>
  <c r="O121"/>
  <c r="M121"/>
  <c r="K121"/>
  <c r="I121"/>
  <c r="G121"/>
  <c r="Q120"/>
  <c r="O120"/>
  <c r="M120"/>
  <c r="K120"/>
  <c r="I120"/>
  <c r="G120"/>
  <c r="Q119"/>
  <c r="O119"/>
  <c r="M119"/>
  <c r="K119"/>
  <c r="I119"/>
  <c r="G119"/>
  <c r="Q118"/>
  <c r="O118"/>
  <c r="M118"/>
  <c r="K118"/>
  <c r="I118"/>
  <c r="R117"/>
  <c r="P117"/>
  <c r="G109" i="8"/>
  <c r="K139"/>
  <c r="K137"/>
  <c r="K136"/>
  <c r="K135"/>
  <c r="G134"/>
  <c r="O133"/>
  <c r="G133"/>
  <c r="O132"/>
  <c r="G132"/>
  <c r="O131"/>
  <c r="G131"/>
  <c r="O130"/>
  <c r="G130"/>
  <c r="K129"/>
  <c r="P128"/>
  <c r="L128"/>
  <c r="H128"/>
  <c r="P124"/>
  <c r="L124"/>
  <c r="H124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4"/>
  <c r="L114"/>
  <c r="H114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J128" i="4"/>
  <c r="N128"/>
  <c r="R128"/>
  <c r="J129"/>
  <c r="N129"/>
  <c r="R129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7"/>
  <c r="N137"/>
  <c r="R137"/>
  <c r="J139"/>
  <c r="N139"/>
  <c r="R139"/>
  <c r="J140"/>
  <c r="N140"/>
  <c r="R140"/>
  <c r="J141"/>
  <c r="N141"/>
  <c r="R141"/>
  <c r="J142"/>
  <c r="N142"/>
  <c r="R142"/>
  <c r="J146"/>
  <c r="N146"/>
  <c r="R146"/>
  <c r="J147"/>
  <c r="N147"/>
  <c r="R147"/>
  <c r="J148"/>
  <c r="N148"/>
  <c r="R148"/>
  <c r="J143"/>
  <c r="N143"/>
  <c r="R143"/>
  <c r="CY362" i="6"/>
  <c r="H144" i="4"/>
  <c r="DC362" i="6"/>
  <c r="L144" i="4"/>
  <c r="DG362" i="6"/>
  <c r="P144" i="4"/>
  <c r="Q107" i="8"/>
  <c r="Q108"/>
  <c r="Q109"/>
  <c r="Q110"/>
  <c r="Q111"/>
  <c r="Q112"/>
  <c r="Q113"/>
  <c r="Q114"/>
  <c r="Q116"/>
  <c r="Q117"/>
  <c r="Q118"/>
  <c r="Q119"/>
  <c r="Q120"/>
  <c r="Q121"/>
  <c r="Q122"/>
  <c r="Q123"/>
  <c r="Q124"/>
  <c r="Q143"/>
  <c r="Q145"/>
  <c r="Q147"/>
  <c r="Q153"/>
  <c r="Q157"/>
  <c r="Q159"/>
  <c r="G140"/>
  <c r="K134"/>
  <c r="CX362" i="6"/>
  <c r="CZ362"/>
  <c r="I144" i="4"/>
  <c r="DB362" i="6"/>
  <c r="K144" i="4"/>
  <c r="DD362" i="6"/>
  <c r="M144" i="4"/>
  <c r="DF362" i="6"/>
  <c r="O144" i="4"/>
  <c r="DH362" i="6"/>
  <c r="Q144" i="4"/>
  <c r="Q142" i="8"/>
  <c r="Q146"/>
  <c r="Q148"/>
  <c r="Q152"/>
  <c r="Q154"/>
  <c r="Q158"/>
  <c r="O129"/>
  <c r="O140"/>
  <c r="CO333" i="6"/>
  <c r="CW333"/>
  <c r="CM333"/>
  <c r="CQ333"/>
  <c r="CU333"/>
  <c r="CN333"/>
  <c r="CP333"/>
  <c r="CR333"/>
  <c r="CT333"/>
  <c r="CV333"/>
  <c r="Q128" i="8"/>
  <c r="B102" i="4"/>
  <c r="B7" i="8"/>
  <c r="G139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7"/>
  <c r="P137"/>
  <c r="N137"/>
  <c r="L137"/>
  <c r="J137"/>
  <c r="H137"/>
  <c r="R139"/>
  <c r="P139"/>
  <c r="N139"/>
  <c r="L139"/>
  <c r="J139"/>
  <c r="H139"/>
  <c r="R140"/>
  <c r="P140"/>
  <c r="N140"/>
  <c r="L140"/>
  <c r="J140"/>
  <c r="H140"/>
  <c r="Q141"/>
  <c r="O141"/>
  <c r="M141"/>
  <c r="K141"/>
  <c r="I141"/>
  <c r="G141"/>
  <c r="R141"/>
  <c r="P141"/>
  <c r="N141"/>
  <c r="L141"/>
  <c r="J141"/>
  <c r="H141"/>
  <c r="G107"/>
  <c r="I107"/>
  <c r="K107"/>
  <c r="M107"/>
  <c r="O107"/>
  <c r="G108"/>
  <c r="I108"/>
  <c r="K108"/>
  <c r="M108"/>
  <c r="O108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4"/>
  <c r="I114"/>
  <c r="K114"/>
  <c r="M114"/>
  <c r="O114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4"/>
  <c r="I124"/>
  <c r="K124"/>
  <c r="M124"/>
  <c r="O124"/>
  <c r="G128"/>
  <c r="I128"/>
  <c r="K128"/>
  <c r="M128"/>
  <c r="O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7"/>
  <c r="M137"/>
  <c r="Q137"/>
  <c r="I139"/>
  <c r="M139"/>
  <c r="Q139"/>
  <c r="I140"/>
  <c r="M140"/>
  <c r="Q140"/>
  <c r="H142"/>
  <c r="J142"/>
  <c r="L142"/>
  <c r="N142"/>
  <c r="P142"/>
  <c r="R142"/>
  <c r="H143"/>
  <c r="J143"/>
  <c r="L143"/>
  <c r="N143"/>
  <c r="P143"/>
  <c r="R143"/>
  <c r="H144"/>
  <c r="J144"/>
  <c r="L144"/>
  <c r="N144"/>
  <c r="P144"/>
  <c r="R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48"/>
  <c r="J148"/>
  <c r="L148"/>
  <c r="N148"/>
  <c r="P148"/>
  <c r="R148"/>
  <c r="H152"/>
  <c r="J152"/>
  <c r="L152"/>
  <c r="N152"/>
  <c r="P152"/>
  <c r="R152"/>
  <c r="H153"/>
  <c r="J153"/>
  <c r="L153"/>
  <c r="N153"/>
  <c r="P153"/>
  <c r="R153"/>
  <c r="H154"/>
  <c r="J154"/>
  <c r="L154"/>
  <c r="N154"/>
  <c r="P154"/>
  <c r="R154"/>
  <c r="H157"/>
  <c r="J157"/>
  <c r="L157"/>
  <c r="N157"/>
  <c r="P157"/>
  <c r="R157"/>
  <c r="H158"/>
  <c r="J158"/>
  <c r="L158"/>
  <c r="N158"/>
  <c r="P158"/>
  <c r="R158"/>
  <c r="H159"/>
  <c r="J159"/>
  <c r="L159"/>
  <c r="N159"/>
  <c r="P159"/>
  <c r="R159"/>
  <c r="G142"/>
  <c r="I142"/>
  <c r="K142"/>
  <c r="M142"/>
  <c r="O142"/>
  <c r="G143"/>
  <c r="I143"/>
  <c r="K143"/>
  <c r="M143"/>
  <c r="O143"/>
  <c r="G144"/>
  <c r="I144"/>
  <c r="K144"/>
  <c r="M144"/>
  <c r="G145"/>
  <c r="I145"/>
  <c r="K145"/>
  <c r="M145"/>
  <c r="O145"/>
  <c r="G146"/>
  <c r="I146"/>
  <c r="K146"/>
  <c r="M146"/>
  <c r="O146"/>
  <c r="G147"/>
  <c r="I147"/>
  <c r="K147"/>
  <c r="M147"/>
  <c r="O147"/>
  <c r="G148"/>
  <c r="I148"/>
  <c r="K148"/>
  <c r="M148"/>
  <c r="O148"/>
  <c r="G152"/>
  <c r="I152"/>
  <c r="K152"/>
  <c r="M152"/>
  <c r="O152"/>
  <c r="G153"/>
  <c r="I153"/>
  <c r="K153"/>
  <c r="M153"/>
  <c r="O153"/>
  <c r="G154"/>
  <c r="I154"/>
  <c r="K154"/>
  <c r="M154"/>
  <c r="O154"/>
  <c r="G157"/>
  <c r="I157"/>
  <c r="K157"/>
  <c r="M157"/>
  <c r="O157"/>
  <c r="G158"/>
  <c r="I158"/>
  <c r="K158"/>
  <c r="M158"/>
  <c r="O158"/>
  <c r="G159"/>
  <c r="I159"/>
  <c r="K159"/>
  <c r="M159"/>
  <c r="O159"/>
  <c r="R65" i="4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T64" i="3"/>
  <c r="Q63" i="4"/>
  <c r="P63"/>
  <c r="O63"/>
  <c r="N63"/>
  <c r="M63"/>
  <c r="L63"/>
  <c r="K63"/>
  <c r="J63"/>
  <c r="I63"/>
  <c r="H63"/>
  <c r="G63"/>
  <c r="Q54"/>
  <c r="P54"/>
  <c r="O54"/>
  <c r="N54"/>
  <c r="M54"/>
  <c r="L54"/>
  <c r="K54"/>
  <c r="J54"/>
  <c r="I54"/>
  <c r="H54"/>
  <c r="G54"/>
  <c r="R60"/>
  <c r="S60" i="3"/>
  <c r="Q60" i="4"/>
  <c r="P60"/>
  <c r="O60"/>
  <c r="N60"/>
  <c r="M60"/>
  <c r="L60"/>
  <c r="K60"/>
  <c r="J60"/>
  <c r="I60"/>
  <c r="H60"/>
  <c r="G60"/>
  <c r="R59"/>
  <c r="Q59"/>
  <c r="Q58"/>
  <c r="P59"/>
  <c r="P58"/>
  <c r="O59"/>
  <c r="O58"/>
  <c r="N59"/>
  <c r="M59"/>
  <c r="M58"/>
  <c r="L59"/>
  <c r="L58"/>
  <c r="K59"/>
  <c r="K58"/>
  <c r="J59"/>
  <c r="I59"/>
  <c r="I58"/>
  <c r="H59"/>
  <c r="G59"/>
  <c r="R144"/>
  <c r="O144" i="8"/>
  <c r="G144" i="4"/>
  <c r="P54" i="3"/>
  <c r="Q143" i="9"/>
  <c r="G218" i="2"/>
  <c r="G217"/>
  <c r="G216"/>
  <c r="G215"/>
  <c r="G214"/>
  <c r="G213"/>
  <c r="B55" i="9"/>
  <c r="G212" i="2"/>
  <c r="R49" i="4"/>
  <c r="Q49"/>
  <c r="P49"/>
  <c r="O49"/>
  <c r="N49"/>
  <c r="M49"/>
  <c r="L49"/>
  <c r="K49"/>
  <c r="J49"/>
  <c r="I49"/>
  <c r="H49"/>
  <c r="G49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P43"/>
  <c r="O44"/>
  <c r="N44"/>
  <c r="N43"/>
  <c r="M44"/>
  <c r="M43"/>
  <c r="L44"/>
  <c r="L43"/>
  <c r="K44"/>
  <c r="K43"/>
  <c r="J44"/>
  <c r="I44"/>
  <c r="I43"/>
  <c r="H44"/>
  <c r="H43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/>
  <c r="O33"/>
  <c r="O32"/>
  <c r="N33"/>
  <c r="M33"/>
  <c r="L33"/>
  <c r="L32"/>
  <c r="K33"/>
  <c r="K32"/>
  <c r="J33"/>
  <c r="I33"/>
  <c r="I32"/>
  <c r="H33"/>
  <c r="G33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G235" i="2"/>
  <c r="G234"/>
  <c r="Q8" i="9"/>
  <c r="Q102"/>
  <c r="G233" i="2"/>
  <c r="P8" i="10"/>
  <c r="P103"/>
  <c r="P8" i="9"/>
  <c r="P102"/>
  <c r="G232" i="2"/>
  <c r="O8" i="9"/>
  <c r="O102"/>
  <c r="G231" i="2"/>
  <c r="N8" i="9"/>
  <c r="N102"/>
  <c r="G230" i="2"/>
  <c r="M8" i="4"/>
  <c r="M103"/>
  <c r="G229" i="2"/>
  <c r="L8" i="9"/>
  <c r="L102"/>
  <c r="G228" i="2"/>
  <c r="K8" i="10"/>
  <c r="K103"/>
  <c r="K8" i="9"/>
  <c r="K102"/>
  <c r="G227" i="2"/>
  <c r="G226"/>
  <c r="I8" i="9"/>
  <c r="I102"/>
  <c r="G225" i="2"/>
  <c r="H8" i="10"/>
  <c r="H103"/>
  <c r="H8" i="9"/>
  <c r="H102"/>
  <c r="G224" i="2"/>
  <c r="G8" i="9"/>
  <c r="G102"/>
  <c r="G181" i="2"/>
  <c r="G75"/>
  <c r="B126" i="9"/>
  <c r="G19" i="2"/>
  <c r="G18"/>
  <c r="G8" i="11"/>
  <c r="N8"/>
  <c r="G8" i="3"/>
  <c r="N8"/>
  <c r="G17" i="2"/>
  <c r="G273"/>
  <c r="G269"/>
  <c r="D22" i="1"/>
  <c r="G271" i="2"/>
  <c r="T46" i="3"/>
  <c r="T17"/>
  <c r="S18" i="4"/>
  <c r="T18"/>
  <c r="B154" i="9"/>
  <c r="B54"/>
  <c r="B148"/>
  <c r="B61"/>
  <c r="B65"/>
  <c r="B159"/>
  <c r="B32" i="4"/>
  <c r="B137"/>
  <c r="L17" i="3"/>
  <c r="H8" i="4"/>
  <c r="H103"/>
  <c r="H8" i="8"/>
  <c r="H103"/>
  <c r="J8" i="4"/>
  <c r="J103"/>
  <c r="L8"/>
  <c r="L103"/>
  <c r="N8"/>
  <c r="N103"/>
  <c r="P8"/>
  <c r="P103"/>
  <c r="P8" i="8"/>
  <c r="P103"/>
  <c r="G239" i="2"/>
  <c r="S103" i="10"/>
  <c r="B57" i="3"/>
  <c r="B62"/>
  <c r="B61" i="8"/>
  <c r="B155"/>
  <c r="G8" i="4"/>
  <c r="G103"/>
  <c r="I8"/>
  <c r="I103"/>
  <c r="K8"/>
  <c r="K103"/>
  <c r="K8" i="8"/>
  <c r="K103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/>
  <c r="G241"/>
  <c r="G223"/>
  <c r="G237"/>
  <c r="G238"/>
  <c r="G222"/>
  <c r="G210"/>
  <c r="G209"/>
  <c r="G208"/>
  <c r="G207"/>
  <c r="G205"/>
  <c r="G204"/>
  <c r="G203"/>
  <c r="G202"/>
  <c r="G201"/>
  <c r="B59" i="4"/>
  <c r="G200" i="2"/>
  <c r="G199"/>
  <c r="G198"/>
  <c r="G197"/>
  <c r="G196"/>
  <c r="G195"/>
  <c r="G194"/>
  <c r="G193"/>
  <c r="B146" i="10"/>
  <c r="G192" i="2"/>
  <c r="G191"/>
  <c r="G190"/>
  <c r="G189"/>
  <c r="G188"/>
  <c r="G187"/>
  <c r="G186"/>
  <c r="G185"/>
  <c r="G184"/>
  <c r="G183"/>
  <c r="G182"/>
  <c r="G180"/>
  <c r="B145" i="4"/>
  <c r="G179" i="2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B47" i="8"/>
  <c r="G155" i="2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B132" i="4"/>
  <c r="G107" i="2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B129" i="10"/>
  <c r="G82" i="2"/>
  <c r="G81"/>
  <c r="G80"/>
  <c r="G79"/>
  <c r="G78"/>
  <c r="G77"/>
  <c r="G76"/>
  <c r="G74"/>
  <c r="G73"/>
  <c r="G72"/>
  <c r="G71"/>
  <c r="G70"/>
  <c r="G69"/>
  <c r="G68"/>
  <c r="G67"/>
  <c r="B124" i="4"/>
  <c r="G66" i="2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B116" i="9"/>
  <c r="G34" i="2"/>
  <c r="G33"/>
  <c r="G32"/>
  <c r="G31"/>
  <c r="B113" i="4"/>
  <c r="G30" i="2"/>
  <c r="G29"/>
  <c r="G28"/>
  <c r="G27"/>
  <c r="G26"/>
  <c r="G25"/>
  <c r="G24"/>
  <c r="G23"/>
  <c r="G22"/>
  <c r="G21"/>
  <c r="G20"/>
  <c r="G16"/>
  <c r="G15"/>
  <c r="G14"/>
  <c r="G13"/>
  <c r="G12"/>
  <c r="G10"/>
  <c r="G9"/>
  <c r="G8"/>
  <c r="E4" i="9"/>
  <c r="G7" i="2"/>
  <c r="E3" i="9"/>
  <c r="G6" i="2"/>
  <c r="E2" i="9"/>
  <c r="G5" i="2"/>
  <c r="G3"/>
  <c r="B10" i="9"/>
  <c r="B104"/>
  <c r="B11"/>
  <c r="B105"/>
  <c r="B107"/>
  <c r="B13"/>
  <c r="B109"/>
  <c r="B15"/>
  <c r="B111"/>
  <c r="B17"/>
  <c r="B113"/>
  <c r="B19"/>
  <c r="B115"/>
  <c r="B21"/>
  <c r="B117"/>
  <c r="B23"/>
  <c r="B119"/>
  <c r="B25"/>
  <c r="B122"/>
  <c r="B28"/>
  <c r="B62"/>
  <c r="B156"/>
  <c r="E198" i="6"/>
  <c r="B30" i="9"/>
  <c r="B127"/>
  <c r="B33"/>
  <c r="B128"/>
  <c r="B35"/>
  <c r="B129"/>
  <c r="B133"/>
  <c r="B40"/>
  <c r="B134"/>
  <c r="B135"/>
  <c r="B43"/>
  <c r="B137"/>
  <c r="B58"/>
  <c r="B152"/>
  <c r="B59"/>
  <c r="B153"/>
  <c r="B12"/>
  <c r="B14"/>
  <c r="B20"/>
  <c r="B24"/>
  <c r="B120"/>
  <c r="B64"/>
  <c r="B158"/>
  <c r="B63"/>
  <c r="B157"/>
  <c r="B31"/>
  <c r="B130"/>
  <c r="B38"/>
  <c r="B138"/>
  <c r="B45"/>
  <c r="B139"/>
  <c r="B142"/>
  <c r="B143"/>
  <c r="B51"/>
  <c r="B150"/>
  <c r="B151"/>
  <c r="B52"/>
  <c r="B146"/>
  <c r="E3" i="8"/>
  <c r="B11" i="4"/>
  <c r="B11" i="3"/>
  <c r="B106" i="4"/>
  <c r="B106" i="8"/>
  <c r="B11"/>
  <c r="B13" i="4"/>
  <c r="B13" i="3"/>
  <c r="B108" i="8"/>
  <c r="B13"/>
  <c r="B15" i="4"/>
  <c r="B110"/>
  <c r="B15" i="3"/>
  <c r="B110" i="8"/>
  <c r="B15"/>
  <c r="B17" i="4"/>
  <c r="B112"/>
  <c r="B17" i="3"/>
  <c r="B17" i="8"/>
  <c r="B19" i="4"/>
  <c r="B114"/>
  <c r="B19" i="3"/>
  <c r="B114" i="8"/>
  <c r="B19"/>
  <c r="B21" i="4"/>
  <c r="B21" i="3"/>
  <c r="B116" i="8"/>
  <c r="B21"/>
  <c r="B23" i="4"/>
  <c r="B118"/>
  <c r="B23" i="3"/>
  <c r="B118" i="8"/>
  <c r="B23"/>
  <c r="B25" i="4"/>
  <c r="B120"/>
  <c r="B25" i="3"/>
  <c r="B25" i="8"/>
  <c r="B28" i="4"/>
  <c r="B28" i="8"/>
  <c r="B28" i="3"/>
  <c r="B123" i="8"/>
  <c r="B123" i="4"/>
  <c r="B63"/>
  <c r="B157"/>
  <c r="B64" i="3"/>
  <c r="B63" i="8"/>
  <c r="B157"/>
  <c r="B33" i="4"/>
  <c r="B128" i="8"/>
  <c r="B33"/>
  <c r="B33" i="3"/>
  <c r="B128" i="4"/>
  <c r="B34"/>
  <c r="B129"/>
  <c r="B34" i="3"/>
  <c r="B129" i="8"/>
  <c r="B35" i="4"/>
  <c r="B35" i="8"/>
  <c r="B130" i="4"/>
  <c r="B130" i="8"/>
  <c r="B39" i="4"/>
  <c r="B39" i="3"/>
  <c r="B134" i="4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 i="4"/>
  <c r="E2" i="8"/>
  <c r="E4" i="4"/>
  <c r="E4" i="8"/>
  <c r="B12" i="4"/>
  <c r="B107" i="8"/>
  <c r="B107" i="4"/>
  <c r="B14" i="8"/>
  <c r="B16" i="4"/>
  <c r="B16" i="8"/>
  <c r="B111" i="4"/>
  <c r="B18" i="8"/>
  <c r="B20" i="4"/>
  <c r="B20" i="3"/>
  <c r="B115" i="4"/>
  <c r="B22" i="3"/>
  <c r="B24" i="4"/>
  <c r="B24" i="8"/>
  <c r="B24" i="3"/>
  <c r="B26" i="4"/>
  <c r="B26" i="8"/>
  <c r="B121"/>
  <c r="B122"/>
  <c r="B159" i="4"/>
  <c r="B66" i="3"/>
  <c r="B65" i="8"/>
  <c r="B29"/>
  <c r="B64"/>
  <c r="B158" i="4"/>
  <c r="B158" i="8"/>
  <c r="B31" i="3"/>
  <c r="B36" i="4"/>
  <c r="B131"/>
  <c r="B36" i="3"/>
  <c r="B131" i="8"/>
  <c r="B37"/>
  <c r="B38" i="4"/>
  <c r="B133" i="8"/>
  <c r="B44" i="3"/>
  <c r="B139" i="4"/>
  <c r="B44" i="8"/>
  <c r="B45" i="4"/>
  <c r="B45" i="3"/>
  <c r="B45" i="8"/>
  <c r="B140"/>
  <c r="B46" i="3"/>
  <c r="B47" i="4"/>
  <c r="B142" i="8"/>
  <c r="B48" i="3"/>
  <c r="B143" i="4"/>
  <c r="B48" i="8"/>
  <c r="B49" i="4"/>
  <c r="B49" i="3"/>
  <c r="B49" i="8"/>
  <c r="B144"/>
  <c r="B50" i="3"/>
  <c r="B51" i="4"/>
  <c r="B146" i="8"/>
  <c r="B30" i="4"/>
  <c r="B30" i="3"/>
  <c r="B125" i="8"/>
  <c r="B30"/>
  <c r="B125" i="4"/>
  <c r="B10"/>
  <c r="B10" i="3"/>
  <c r="B105" i="8"/>
  <c r="B105" i="4"/>
  <c r="B10" i="8"/>
  <c r="J12" i="3"/>
  <c r="B58"/>
  <c r="B58" i="8"/>
  <c r="B151" i="4"/>
  <c r="B59" i="8"/>
  <c r="B53" i="4"/>
  <c r="B53" i="8"/>
  <c r="B53" i="3"/>
  <c r="B148" i="8"/>
  <c r="B52" i="4"/>
  <c r="B52" i="3"/>
  <c r="B52" i="8"/>
  <c r="B147" i="4"/>
  <c r="B147" i="8"/>
  <c r="B60" i="4"/>
  <c r="B60" i="3"/>
  <c r="B60" i="8"/>
  <c r="B153" i="4"/>
  <c r="B153" i="8"/>
  <c r="B54" i="3"/>
  <c r="B61"/>
  <c r="B54" i="8"/>
  <c r="B154" i="4"/>
  <c r="B154" i="8"/>
  <c r="G242" i="2"/>
  <c r="T9" i="10"/>
  <c r="T104"/>
  <c r="E3" i="1"/>
  <c r="E3" i="3"/>
  <c r="E2" i="1"/>
  <c r="E2" i="3"/>
  <c r="E4" i="1"/>
  <c r="E4" i="3"/>
  <c r="T9" i="9"/>
  <c r="T103"/>
  <c r="T9" i="8"/>
  <c r="T104"/>
  <c r="DE291" i="6"/>
  <c r="N130" i="4"/>
  <c r="DH291" i="6"/>
  <c r="Q130" i="4"/>
  <c r="CZ291" i="6"/>
  <c r="I130" i="4"/>
  <c r="DC291" i="6"/>
  <c r="L130" i="4"/>
  <c r="DD291" i="6"/>
  <c r="M130" i="4"/>
  <c r="CY291" i="6"/>
  <c r="H130" i="4"/>
  <c r="DA291" i="6"/>
  <c r="J130" i="4"/>
  <c r="DB291" i="6"/>
  <c r="K130" i="4"/>
  <c r="DG291" i="6"/>
  <c r="P130" i="4"/>
  <c r="DF291" i="6"/>
  <c r="O130" i="4"/>
  <c r="DI291" i="6"/>
  <c r="CX291"/>
  <c r="G130" i="4"/>
  <c r="R130"/>
  <c r="R17" i="11"/>
  <c r="K17"/>
  <c r="L17"/>
  <c r="R24"/>
  <c r="K24"/>
  <c r="M24"/>
  <c r="R36"/>
  <c r="S36"/>
  <c r="K36"/>
  <c r="M36"/>
  <c r="R40"/>
  <c r="K40"/>
  <c r="L40"/>
  <c r="R41"/>
  <c r="K41"/>
  <c r="M41"/>
  <c r="R47"/>
  <c r="K47"/>
  <c r="L47"/>
  <c r="R52"/>
  <c r="T52"/>
  <c r="K52"/>
  <c r="L52"/>
  <c r="R59"/>
  <c r="K59"/>
  <c r="M59"/>
  <c r="R55"/>
  <c r="S55"/>
  <c r="K55"/>
  <c r="M55"/>
  <c r="R27"/>
  <c r="K27"/>
  <c r="L27"/>
  <c r="K19"/>
  <c r="K15"/>
  <c r="L15"/>
  <c r="R65"/>
  <c r="K65"/>
  <c r="L65"/>
  <c r="R66"/>
  <c r="T66"/>
  <c r="K66"/>
  <c r="R29"/>
  <c r="K29"/>
  <c r="M29"/>
  <c r="R25"/>
  <c r="T25"/>
  <c r="K25"/>
  <c r="L25"/>
  <c r="R13"/>
  <c r="K13"/>
  <c r="M13"/>
  <c r="R21"/>
  <c r="S21"/>
  <c r="K21"/>
  <c r="M21"/>
  <c r="R23"/>
  <c r="K23"/>
  <c r="R34"/>
  <c r="T34"/>
  <c r="K34"/>
  <c r="L34"/>
  <c r="R35"/>
  <c r="K35"/>
  <c r="L35"/>
  <c r="R38"/>
  <c r="S38"/>
  <c r="K38"/>
  <c r="L38"/>
  <c r="R39"/>
  <c r="K39"/>
  <c r="L39"/>
  <c r="R42"/>
  <c r="T42"/>
  <c r="K42"/>
  <c r="L42"/>
  <c r="R46"/>
  <c r="T46"/>
  <c r="K46"/>
  <c r="M46"/>
  <c r="R48"/>
  <c r="S48"/>
  <c r="K48"/>
  <c r="M48"/>
  <c r="R51"/>
  <c r="K51"/>
  <c r="L51"/>
  <c r="R53"/>
  <c r="K53"/>
  <c r="M53"/>
  <c r="R60"/>
  <c r="K60"/>
  <c r="L60"/>
  <c r="R54"/>
  <c r="T54"/>
  <c r="K54"/>
  <c r="L54"/>
  <c r="P11" i="8"/>
  <c r="P10"/>
  <c r="CU197" i="6"/>
  <c r="K11" i="9"/>
  <c r="K10"/>
  <c r="R26" i="11"/>
  <c r="T26"/>
  <c r="K26"/>
  <c r="L26"/>
  <c r="R18"/>
  <c r="K18"/>
  <c r="L18"/>
  <c r="R14"/>
  <c r="K14"/>
  <c r="L14"/>
  <c r="R64"/>
  <c r="K64"/>
  <c r="M64"/>
  <c r="R22"/>
  <c r="S22"/>
  <c r="K22"/>
  <c r="M22"/>
  <c r="K33"/>
  <c r="R37"/>
  <c r="T37"/>
  <c r="K37"/>
  <c r="L37"/>
  <c r="R44"/>
  <c r="T44"/>
  <c r="K44"/>
  <c r="R45"/>
  <c r="S45"/>
  <c r="K45"/>
  <c r="R50"/>
  <c r="T50"/>
  <c r="K50"/>
  <c r="R49"/>
  <c r="S49"/>
  <c r="K49"/>
  <c r="R28"/>
  <c r="T28"/>
  <c r="K28"/>
  <c r="R20"/>
  <c r="S20"/>
  <c r="K20"/>
  <c r="M20"/>
  <c r="R16"/>
  <c r="S16"/>
  <c r="K16"/>
  <c r="R12"/>
  <c r="T12"/>
  <c r="K12"/>
  <c r="L12"/>
  <c r="R151" i="10"/>
  <c r="S37" i="11"/>
  <c r="B14"/>
  <c r="B109" i="10"/>
  <c r="B14"/>
  <c r="B14" i="4"/>
  <c r="B109"/>
  <c r="B27" i="11"/>
  <c r="B27" i="10"/>
  <c r="B122"/>
  <c r="B121" i="9"/>
  <c r="B122" i="4"/>
  <c r="B38" i="11"/>
  <c r="B38" i="10"/>
  <c r="B133"/>
  <c r="B46" i="11"/>
  <c r="B46" i="10"/>
  <c r="B46" i="9"/>
  <c r="B141" i="10"/>
  <c r="B59" i="3"/>
  <c r="B145" i="8"/>
  <c r="B142" i="4"/>
  <c r="B46"/>
  <c r="B38" i="8"/>
  <c r="B144" i="9"/>
  <c r="B131"/>
  <c r="B32" i="8"/>
  <c r="B149" i="9"/>
  <c r="B42" i="11"/>
  <c r="B42" i="10"/>
  <c r="B42" i="9"/>
  <c r="B42" i="4"/>
  <c r="B137" i="8"/>
  <c r="B137" i="10"/>
  <c r="J8"/>
  <c r="J103"/>
  <c r="J8" i="9"/>
  <c r="J102"/>
  <c r="J8" i="8"/>
  <c r="J103"/>
  <c r="Q8" i="10"/>
  <c r="Q103"/>
  <c r="Q8" i="8"/>
  <c r="Q103"/>
  <c r="B109"/>
  <c r="B22" i="9"/>
  <c r="B12" i="11"/>
  <c r="B107" i="10"/>
  <c r="B12"/>
  <c r="B106" i="9"/>
  <c r="B12" i="8"/>
  <c r="B16" i="11"/>
  <c r="B111" i="10"/>
  <c r="B16"/>
  <c r="B110" i="9"/>
  <c r="B111" i="8"/>
  <c r="B20" i="11"/>
  <c r="B20" i="10"/>
  <c r="B115"/>
  <c r="B114" i="9"/>
  <c r="B20" i="8"/>
  <c r="B65" i="11"/>
  <c r="B64" i="10"/>
  <c r="B158"/>
  <c r="B65" i="3"/>
  <c r="B36" i="11"/>
  <c r="B36" i="10"/>
  <c r="B131"/>
  <c r="B44" i="11"/>
  <c r="B44" i="10"/>
  <c r="B139"/>
  <c r="B44" i="9"/>
  <c r="B49" i="11"/>
  <c r="B144" i="10"/>
  <c r="B49"/>
  <c r="B18" i="11"/>
  <c r="B113" i="10"/>
  <c r="B18"/>
  <c r="B18" i="3"/>
  <c r="B29" i="11"/>
  <c r="B29" i="10"/>
  <c r="B123" i="9"/>
  <c r="B124" i="8"/>
  <c r="B124" i="10"/>
  <c r="B31" i="11"/>
  <c r="B31" i="10"/>
  <c r="B126"/>
  <c r="B125" i="9"/>
  <c r="B37" i="11"/>
  <c r="B132" i="10"/>
  <c r="B37"/>
  <c r="B37" i="9"/>
  <c r="B47" i="11"/>
  <c r="B47" i="10"/>
  <c r="B142"/>
  <c r="B59" i="11"/>
  <c r="B59" i="10"/>
  <c r="B152"/>
  <c r="H59" i="11"/>
  <c r="I59"/>
  <c r="T9" i="4"/>
  <c r="T104"/>
  <c r="B50"/>
  <c r="B141" i="8"/>
  <c r="B132"/>
  <c r="B29" i="3"/>
  <c r="B27"/>
  <c r="B57" i="9"/>
  <c r="B141"/>
  <c r="B18"/>
  <c r="B108"/>
  <c r="S7" i="10"/>
  <c r="S102"/>
  <c r="S7" i="9"/>
  <c r="S101"/>
  <c r="B150" i="4"/>
  <c r="E13" i="1"/>
  <c r="S7" i="4"/>
  <c r="S102"/>
  <c r="S103" i="8"/>
  <c r="B152"/>
  <c r="B51"/>
  <c r="B50"/>
  <c r="B46"/>
  <c r="B38" i="3"/>
  <c r="B126" i="8"/>
  <c r="B27" i="4"/>
  <c r="B47" i="9"/>
  <c r="B27"/>
  <c r="B112"/>
  <c r="B24" i="11"/>
  <c r="B24" i="10"/>
  <c r="B118" i="9"/>
  <c r="B119" i="8"/>
  <c r="B26" i="11"/>
  <c r="B26" i="10"/>
  <c r="B121"/>
  <c r="B26" i="3"/>
  <c r="B66" i="11"/>
  <c r="B65" i="10"/>
  <c r="B159"/>
  <c r="B65" i="4"/>
  <c r="B159" i="8"/>
  <c r="B45" i="11"/>
  <c r="B140" i="10"/>
  <c r="B45"/>
  <c r="B48" i="11"/>
  <c r="B48" i="10"/>
  <c r="B48" i="9"/>
  <c r="B58" i="11"/>
  <c r="B58" i="10"/>
  <c r="B56" i="9"/>
  <c r="B53" i="11"/>
  <c r="B148" i="10"/>
  <c r="B53"/>
  <c r="B53" i="9"/>
  <c r="O8" i="4"/>
  <c r="O103"/>
  <c r="B57" i="8"/>
  <c r="B42"/>
  <c r="B127" i="4"/>
  <c r="B32" i="9"/>
  <c r="L8" i="10"/>
  <c r="L103"/>
  <c r="L8" i="8"/>
  <c r="L103"/>
  <c r="N8" i="10"/>
  <c r="N103"/>
  <c r="N8" i="8"/>
  <c r="N103"/>
  <c r="R8" i="10"/>
  <c r="R103"/>
  <c r="R8" i="9"/>
  <c r="R102"/>
  <c r="R8" i="8"/>
  <c r="R103"/>
  <c r="B62" i="11"/>
  <c r="B61" i="10"/>
  <c r="B60" i="9"/>
  <c r="B155" i="4"/>
  <c r="B155" i="10"/>
  <c r="G261" i="2"/>
  <c r="S7" i="8"/>
  <c r="S102"/>
  <c r="S103" i="4"/>
  <c r="B148"/>
  <c r="B152"/>
  <c r="B151" i="8"/>
  <c r="B58" i="4"/>
  <c r="B51" i="3"/>
  <c r="B144" i="4"/>
  <c r="B143" i="8"/>
  <c r="B48" i="4"/>
  <c r="B47" i="3"/>
  <c r="B141" i="4"/>
  <c r="B140"/>
  <c r="B139" i="8"/>
  <c r="B44" i="4"/>
  <c r="B133"/>
  <c r="B37" i="3"/>
  <c r="B36" i="8"/>
  <c r="B126" i="4"/>
  <c r="B31"/>
  <c r="B64"/>
  <c r="B29"/>
  <c r="B27" i="8"/>
  <c r="B121" i="4"/>
  <c r="B119"/>
  <c r="B117" i="8"/>
  <c r="B115"/>
  <c r="B113"/>
  <c r="B16" i="3"/>
  <c r="B14"/>
  <c r="B12"/>
  <c r="B147" i="9"/>
  <c r="B145"/>
  <c r="B49"/>
  <c r="B140"/>
  <c r="B132"/>
  <c r="B36"/>
  <c r="B29"/>
  <c r="B26"/>
  <c r="B16"/>
  <c r="E3" i="11"/>
  <c r="E3" i="10"/>
  <c r="E3" i="4"/>
  <c r="B10" i="11"/>
  <c r="B10" i="10"/>
  <c r="B105"/>
  <c r="E197" i="6"/>
  <c r="B13" i="11"/>
  <c r="B108" i="10"/>
  <c r="B13"/>
  <c r="B108" i="4"/>
  <c r="B17" i="11"/>
  <c r="B112" i="10"/>
  <c r="B17"/>
  <c r="B112" i="8"/>
  <c r="B21" i="11"/>
  <c r="B21" i="10"/>
  <c r="B116"/>
  <c r="B116" i="4"/>
  <c r="B25" i="11"/>
  <c r="B25" i="10"/>
  <c r="B120"/>
  <c r="B120" i="8"/>
  <c r="B30" i="11"/>
  <c r="B30" i="10"/>
  <c r="B125"/>
  <c r="B124" i="9"/>
  <c r="B34" i="11"/>
  <c r="B34" i="10"/>
  <c r="B34" i="9"/>
  <c r="B34" i="8"/>
  <c r="B35" i="11"/>
  <c r="B35" i="10"/>
  <c r="B130"/>
  <c r="B35" i="3"/>
  <c r="B39" i="11"/>
  <c r="B39" i="10"/>
  <c r="B134"/>
  <c r="B39" i="9"/>
  <c r="B39" i="8"/>
  <c r="B40" i="11"/>
  <c r="B40" i="10"/>
  <c r="B40" i="4"/>
  <c r="B135" i="8"/>
  <c r="B41" i="11"/>
  <c r="B136" i="10"/>
  <c r="B41"/>
  <c r="B41" i="9"/>
  <c r="B136" i="4"/>
  <c r="Q8"/>
  <c r="Q103"/>
  <c r="B61"/>
  <c r="S102" i="9"/>
  <c r="R8" i="4"/>
  <c r="R103"/>
  <c r="B42" i="3"/>
  <c r="B127" i="8"/>
  <c r="B136" i="9"/>
  <c r="H8" i="11"/>
  <c r="O8"/>
  <c r="H8" i="3"/>
  <c r="O8"/>
  <c r="G8" i="10"/>
  <c r="G103"/>
  <c r="G8" i="8"/>
  <c r="G103"/>
  <c r="T24" i="11"/>
  <c r="B56"/>
  <c r="B149" i="10"/>
  <c r="B56"/>
  <c r="E199" i="6"/>
  <c r="B56" i="8"/>
  <c r="B63" i="11"/>
  <c r="B62" i="10"/>
  <c r="B156"/>
  <c r="B155" i="9"/>
  <c r="B63" i="3"/>
  <c r="T64" i="11"/>
  <c r="T65"/>
  <c r="B143" i="10"/>
  <c r="H66" i="11"/>
  <c r="B22"/>
  <c r="B22" i="10"/>
  <c r="B117"/>
  <c r="B22" i="4"/>
  <c r="B117"/>
  <c r="B50" i="11"/>
  <c r="B145" i="10"/>
  <c r="B50"/>
  <c r="B50" i="9"/>
  <c r="B51" i="11"/>
  <c r="B51" i="10"/>
  <c r="B32" i="11"/>
  <c r="B32" i="10"/>
  <c r="B32" i="3"/>
  <c r="I8" i="10"/>
  <c r="I103"/>
  <c r="I8" i="8"/>
  <c r="I103"/>
  <c r="M8" i="10"/>
  <c r="M103"/>
  <c r="M8" i="9"/>
  <c r="M102"/>
  <c r="M8" i="8"/>
  <c r="M103"/>
  <c r="O8" i="10"/>
  <c r="O103"/>
  <c r="O8" i="8"/>
  <c r="O103"/>
  <c r="B57" i="11"/>
  <c r="B57" i="10"/>
  <c r="B150"/>
  <c r="B57" i="4"/>
  <c r="B150" i="8"/>
  <c r="B146" i="4"/>
  <c r="B37"/>
  <c r="B31" i="8"/>
  <c r="B22"/>
  <c r="B18" i="4"/>
  <c r="B127" i="10"/>
  <c r="Q55" i="11"/>
  <c r="E2"/>
  <c r="E2" i="10"/>
  <c r="E4" i="11"/>
  <c r="E4" i="10"/>
  <c r="B11" i="11"/>
  <c r="B106" i="10"/>
  <c r="B11"/>
  <c r="B15" i="11"/>
  <c r="B15" i="10"/>
  <c r="B110"/>
  <c r="B19" i="11"/>
  <c r="B114" i="10"/>
  <c r="B19"/>
  <c r="B23" i="11"/>
  <c r="B23" i="10"/>
  <c r="B118"/>
  <c r="B28" i="11"/>
  <c r="B28" i="10"/>
  <c r="B64" i="11"/>
  <c r="B63" i="10"/>
  <c r="B33" i="11"/>
  <c r="B33" i="10"/>
  <c r="B128"/>
  <c r="B43" i="11"/>
  <c r="B43" i="10"/>
  <c r="B138"/>
  <c r="B60" i="11"/>
  <c r="B60" i="10"/>
  <c r="B52" i="11"/>
  <c r="B52" i="10"/>
  <c r="B67" i="11"/>
  <c r="B160" i="10"/>
  <c r="B66"/>
  <c r="B55" i="11"/>
  <c r="B55" i="10"/>
  <c r="B147"/>
  <c r="L8" i="11"/>
  <c r="P8"/>
  <c r="S8"/>
  <c r="B54"/>
  <c r="B61"/>
  <c r="B54" i="10"/>
  <c r="B154"/>
  <c r="G32" i="11"/>
  <c r="L8" i="3"/>
  <c r="H61" i="11"/>
  <c r="H64"/>
  <c r="J64"/>
  <c r="H60"/>
  <c r="G58"/>
  <c r="G11"/>
  <c r="H11" i="9"/>
  <c r="H10"/>
  <c r="H65" i="11"/>
  <c r="G43"/>
  <c r="R32" i="8"/>
  <c r="R30"/>
  <c r="O32"/>
  <c r="O30"/>
  <c r="M32" i="4"/>
  <c r="M30"/>
  <c r="M31"/>
  <c r="J58"/>
  <c r="N32" i="8"/>
  <c r="N30"/>
  <c r="CS198" i="6"/>
  <c r="J43" i="9"/>
  <c r="Q43" i="4"/>
  <c r="N58"/>
  <c r="J43"/>
  <c r="J32" i="9"/>
  <c r="J30"/>
  <c r="J31"/>
  <c r="L30" i="10"/>
  <c r="L31"/>
  <c r="R30"/>
  <c r="R31"/>
  <c r="P49" i="11"/>
  <c r="Q59"/>
  <c r="R11" i="9"/>
  <c r="R10"/>
  <c r="N32" i="4"/>
  <c r="N30"/>
  <c r="N31"/>
  <c r="N11" i="8"/>
  <c r="N10"/>
  <c r="CS197" i="6"/>
  <c r="R32" i="9"/>
  <c r="R30"/>
  <c r="R31"/>
  <c r="R43" i="4"/>
  <c r="N32" i="9"/>
  <c r="N58" i="8"/>
  <c r="Q32" i="4"/>
  <c r="N43" i="9"/>
  <c r="T27" i="11"/>
  <c r="S35"/>
  <c r="S40"/>
  <c r="T47"/>
  <c r="S16" i="4"/>
  <c r="T16"/>
  <c r="Q66" i="11"/>
  <c r="P55"/>
  <c r="H43" i="9"/>
  <c r="H30"/>
  <c r="J30" i="10"/>
  <c r="J31"/>
  <c r="O151" i="4"/>
  <c r="S107" i="9"/>
  <c r="T107"/>
  <c r="H150"/>
  <c r="S14" i="11"/>
  <c r="T18"/>
  <c r="G127" i="4"/>
  <c r="S34" i="11"/>
  <c r="T41"/>
  <c r="O43" i="4"/>
  <c r="O30"/>
  <c r="P30" i="8"/>
  <c r="CU198" i="6"/>
  <c r="S28" i="4"/>
  <c r="T28"/>
  <c r="S26"/>
  <c r="T26"/>
  <c r="S135" i="8"/>
  <c r="T135"/>
  <c r="J11" i="9"/>
  <c r="J10"/>
  <c r="L138" i="4"/>
  <c r="L127" i="8"/>
  <c r="G151" i="4"/>
  <c r="S25"/>
  <c r="T25"/>
  <c r="S13"/>
  <c r="T13"/>
  <c r="S17"/>
  <c r="T17"/>
  <c r="I151"/>
  <c r="S27" i="11"/>
  <c r="T17"/>
  <c r="Q12"/>
  <c r="J127" i="8"/>
  <c r="S141"/>
  <c r="T141"/>
  <c r="Q32" i="9"/>
  <c r="Q30"/>
  <c r="Q31"/>
  <c r="G43" i="4"/>
  <c r="J138" i="8"/>
  <c r="P127"/>
  <c r="R115"/>
  <c r="N151" i="4"/>
  <c r="P150" i="9"/>
  <c r="K137"/>
  <c r="M115" i="4"/>
  <c r="S18" i="8"/>
  <c r="T18"/>
  <c r="S27"/>
  <c r="T27"/>
  <c r="M30"/>
  <c r="CR198" i="6"/>
  <c r="S48" i="8"/>
  <c r="T48"/>
  <c r="Q115" i="10"/>
  <c r="J30" i="8"/>
  <c r="J31"/>
  <c r="S18" i="11"/>
  <c r="S27" i="4"/>
  <c r="T27"/>
  <c r="I30" i="10"/>
  <c r="I56"/>
  <c r="P127" i="4"/>
  <c r="K151"/>
  <c r="N151" i="8"/>
  <c r="G138" i="4"/>
  <c r="L16" i="11"/>
  <c r="L19"/>
  <c r="M23"/>
  <c r="L45"/>
  <c r="L49"/>
  <c r="H49"/>
  <c r="I49"/>
  <c r="H12"/>
  <c r="J12"/>
  <c r="H15"/>
  <c r="I15"/>
  <c r="T55"/>
  <c r="J151" i="8"/>
  <c r="K127" i="4"/>
  <c r="J137" i="9"/>
  <c r="L127" i="4"/>
  <c r="S14"/>
  <c r="T14"/>
  <c r="Q30" i="10"/>
  <c r="Q31"/>
  <c r="T14" i="11"/>
  <c r="S42"/>
  <c r="T29"/>
  <c r="T13"/>
  <c r="N30" i="10"/>
  <c r="N31"/>
  <c r="S39" i="11"/>
  <c r="G58" i="4"/>
  <c r="L28" i="11"/>
  <c r="G32" i="8"/>
  <c r="G30"/>
  <c r="CL198" i="6"/>
  <c r="L33" i="11"/>
  <c r="M44"/>
  <c r="G32" i="4"/>
  <c r="R33" i="11"/>
  <c r="H127" i="8"/>
  <c r="O27" i="11"/>
  <c r="H27"/>
  <c r="J27"/>
  <c r="O38"/>
  <c r="P38"/>
  <c r="H38"/>
  <c r="I38"/>
  <c r="O25"/>
  <c r="Q25"/>
  <c r="H25"/>
  <c r="J25"/>
  <c r="N61"/>
  <c r="O54"/>
  <c r="O16"/>
  <c r="P16"/>
  <c r="H16"/>
  <c r="J16"/>
  <c r="O48"/>
  <c r="P48"/>
  <c r="H48"/>
  <c r="I48"/>
  <c r="O64"/>
  <c r="Q64"/>
  <c r="O60"/>
  <c r="Q60"/>
  <c r="N43"/>
  <c r="S65"/>
  <c r="S46"/>
  <c r="S47"/>
  <c r="T38"/>
  <c r="S64"/>
  <c r="O127" i="4"/>
  <c r="S12"/>
  <c r="T12"/>
  <c r="S143" i="8"/>
  <c r="T143"/>
  <c r="S128"/>
  <c r="T128"/>
  <c r="I106"/>
  <c r="S35"/>
  <c r="T35"/>
  <c r="S15"/>
  <c r="T15"/>
  <c r="S17"/>
  <c r="T17"/>
  <c r="S22"/>
  <c r="T22"/>
  <c r="S34"/>
  <c r="T34"/>
  <c r="S54"/>
  <c r="T54"/>
  <c r="S24" i="9"/>
  <c r="T24"/>
  <c r="I56"/>
  <c r="L56"/>
  <c r="L50" i="11"/>
  <c r="S19" i="4"/>
  <c r="T19"/>
  <c r="R19" i="11"/>
  <c r="T19"/>
  <c r="S15" i="4"/>
  <c r="T15"/>
  <c r="R15" i="11"/>
  <c r="S15"/>
  <c r="S29" i="4"/>
  <c r="T29"/>
  <c r="S20"/>
  <c r="T20"/>
  <c r="H39" i="11"/>
  <c r="J39"/>
  <c r="O39"/>
  <c r="Q39"/>
  <c r="O35"/>
  <c r="P35"/>
  <c r="H35"/>
  <c r="I35"/>
  <c r="H23"/>
  <c r="I23"/>
  <c r="O23"/>
  <c r="Q23"/>
  <c r="O47"/>
  <c r="Q47"/>
  <c r="H47"/>
  <c r="J47"/>
  <c r="O34"/>
  <c r="H34"/>
  <c r="I34"/>
  <c r="O26"/>
  <c r="Q26"/>
  <c r="H26"/>
  <c r="J26"/>
  <c r="O40"/>
  <c r="Q40"/>
  <c r="H40"/>
  <c r="J40"/>
  <c r="O29"/>
  <c r="P29"/>
  <c r="H29"/>
  <c r="J29"/>
  <c r="O46"/>
  <c r="H46"/>
  <c r="I46"/>
  <c r="O52"/>
  <c r="P52"/>
  <c r="H52"/>
  <c r="I52"/>
  <c r="O45"/>
  <c r="P45"/>
  <c r="H45"/>
  <c r="I45"/>
  <c r="O53"/>
  <c r="Q53"/>
  <c r="H53"/>
  <c r="I53"/>
  <c r="O28"/>
  <c r="Q28"/>
  <c r="H28"/>
  <c r="J28"/>
  <c r="N32"/>
  <c r="S41"/>
  <c r="T53"/>
  <c r="S23"/>
  <c r="P15"/>
  <c r="S24"/>
  <c r="S13"/>
  <c r="S17"/>
  <c r="T60"/>
  <c r="S51"/>
  <c r="S107" i="4"/>
  <c r="T107"/>
  <c r="J106"/>
  <c r="Q151"/>
  <c r="Q137" i="9"/>
  <c r="L137"/>
  <c r="M150"/>
  <c r="Q126"/>
  <c r="O44" i="11"/>
  <c r="P44"/>
  <c r="H44"/>
  <c r="I44"/>
  <c r="O22"/>
  <c r="Q22"/>
  <c r="H22"/>
  <c r="I22"/>
  <c r="O65"/>
  <c r="P65"/>
  <c r="O36"/>
  <c r="P36"/>
  <c r="H36"/>
  <c r="I36"/>
  <c r="O13"/>
  <c r="P13"/>
  <c r="H13"/>
  <c r="I13"/>
  <c r="O14"/>
  <c r="H14"/>
  <c r="I14"/>
  <c r="N58"/>
  <c r="N11"/>
  <c r="T39"/>
  <c r="S26"/>
  <c r="T40"/>
  <c r="S59"/>
  <c r="S53"/>
  <c r="T22"/>
  <c r="T23"/>
  <c r="S60"/>
  <c r="S29"/>
  <c r="S64" i="4"/>
  <c r="T64"/>
  <c r="Q138" i="8"/>
  <c r="I127"/>
  <c r="O115"/>
  <c r="G115"/>
  <c r="K115"/>
  <c r="G10"/>
  <c r="CL197" i="6"/>
  <c r="S136" i="4"/>
  <c r="T136"/>
  <c r="N127"/>
  <c r="S147"/>
  <c r="T147"/>
  <c r="N106" i="8"/>
  <c r="J115"/>
  <c r="O51" i="11"/>
  <c r="Q51"/>
  <c r="H51"/>
  <c r="J51"/>
  <c r="O41"/>
  <c r="H41"/>
  <c r="I41"/>
  <c r="O37"/>
  <c r="P37"/>
  <c r="H37"/>
  <c r="I37"/>
  <c r="O33"/>
  <c r="H33"/>
  <c r="I33"/>
  <c r="O19"/>
  <c r="P19"/>
  <c r="H19"/>
  <c r="I19"/>
  <c r="O42"/>
  <c r="P42"/>
  <c r="H42"/>
  <c r="I42"/>
  <c r="O50"/>
  <c r="Q50"/>
  <c r="H50"/>
  <c r="I50"/>
  <c r="O21"/>
  <c r="H21"/>
  <c r="J21"/>
  <c r="O17"/>
  <c r="P17"/>
  <c r="H17"/>
  <c r="J17"/>
  <c r="O18"/>
  <c r="H18"/>
  <c r="I18"/>
  <c r="O24"/>
  <c r="Q24"/>
  <c r="H24"/>
  <c r="J24"/>
  <c r="O30" i="10"/>
  <c r="O31"/>
  <c r="P30"/>
  <c r="P31"/>
  <c r="T59" i="11"/>
  <c r="T51"/>
  <c r="T35"/>
  <c r="G262" i="2"/>
  <c r="D15" i="1"/>
  <c r="G263" i="2"/>
  <c r="D19" i="1"/>
  <c r="G265" i="2"/>
  <c r="H11" i="1"/>
  <c r="G266" i="2"/>
  <c r="H15" i="1"/>
  <c r="G267" i="2"/>
  <c r="H19" i="1"/>
  <c r="P66" i="11"/>
  <c r="T14" i="3"/>
  <c r="Q15" i="11"/>
  <c r="E246" i="2"/>
  <c r="G246"/>
  <c r="S8" i="9"/>
  <c r="F246" i="2"/>
  <c r="Q29" i="3"/>
  <c r="T16"/>
  <c r="T41"/>
  <c r="Q49" i="11"/>
  <c r="P12"/>
  <c r="Q14" i="3"/>
  <c r="T12"/>
  <c r="S26"/>
  <c r="P18"/>
  <c r="P49"/>
  <c r="S21"/>
  <c r="T23"/>
  <c r="S24"/>
  <c r="S34"/>
  <c r="S36"/>
  <c r="S37"/>
  <c r="T38"/>
  <c r="T40"/>
  <c r="T42"/>
  <c r="T43"/>
  <c r="T45"/>
  <c r="T47"/>
  <c r="Q50"/>
  <c r="P52"/>
  <c r="I12"/>
  <c r="Q65"/>
  <c r="P17"/>
  <c r="P66"/>
  <c r="S27"/>
  <c r="P59" i="11"/>
  <c r="P48" i="3"/>
  <c r="K8" i="11"/>
  <c r="S8" i="10"/>
  <c r="Q16" i="3"/>
  <c r="N7" i="11"/>
  <c r="R8"/>
  <c r="P12" i="3"/>
  <c r="S15"/>
  <c r="T18"/>
  <c r="T15"/>
  <c r="P25"/>
  <c r="P13"/>
  <c r="P28"/>
  <c r="P64"/>
  <c r="P42"/>
  <c r="P51"/>
  <c r="Q39"/>
  <c r="Q34"/>
  <c r="Q19"/>
  <c r="Q55"/>
  <c r="T50"/>
  <c r="S52"/>
  <c r="T53"/>
  <c r="S53"/>
  <c r="S19"/>
  <c r="Q127" i="8"/>
  <c r="S129"/>
  <c r="T129"/>
  <c r="S140"/>
  <c r="T140"/>
  <c r="Q127" i="4"/>
  <c r="S18" i="3"/>
  <c r="Q48"/>
  <c r="S111" i="8"/>
  <c r="T111"/>
  <c r="P65" i="3"/>
  <c r="S148" i="8"/>
  <c r="T148"/>
  <c r="S108" i="4"/>
  <c r="T108"/>
  <c r="M151"/>
  <c r="M137" i="9"/>
  <c r="S141"/>
  <c r="T141"/>
  <c r="S14" i="8"/>
  <c r="T14"/>
  <c r="M14" i="3"/>
  <c r="S19" i="8"/>
  <c r="T19"/>
  <c r="S20"/>
  <c r="T20"/>
  <c r="H32"/>
  <c r="H30"/>
  <c r="H56"/>
  <c r="S33"/>
  <c r="T33"/>
  <c r="S37"/>
  <c r="T37"/>
  <c r="S40"/>
  <c r="T40"/>
  <c r="H58" i="4"/>
  <c r="T51" i="3"/>
  <c r="P15"/>
  <c r="Q15"/>
  <c r="S48"/>
  <c r="T48"/>
  <c r="S154" i="8"/>
  <c r="T154"/>
  <c r="M138"/>
  <c r="O127"/>
  <c r="I115"/>
  <c r="O106"/>
  <c r="S107"/>
  <c r="T107"/>
  <c r="N127"/>
  <c r="S50"/>
  <c r="T50"/>
  <c r="M30" i="10"/>
  <c r="M56"/>
  <c r="M127" i="4"/>
  <c r="I127"/>
  <c r="S51" i="3"/>
  <c r="T19"/>
  <c r="M20"/>
  <c r="S23" i="4"/>
  <c r="T23"/>
  <c r="L30"/>
  <c r="L31"/>
  <c r="P30"/>
  <c r="P31"/>
  <c r="J115"/>
  <c r="K30" i="8"/>
  <c r="K56"/>
  <c r="S65"/>
  <c r="T65"/>
  <c r="M17" i="3"/>
  <c r="S12" i="8"/>
  <c r="T12"/>
  <c r="L12" i="3"/>
  <c r="S13" i="8"/>
  <c r="T13"/>
  <c r="L15" i="3"/>
  <c r="S16" i="8"/>
  <c r="T16"/>
  <c r="S21"/>
  <c r="T21"/>
  <c r="S23"/>
  <c r="T23"/>
  <c r="S24"/>
  <c r="T24"/>
  <c r="L25" i="3"/>
  <c r="M26"/>
  <c r="S26" i="8"/>
  <c r="T26"/>
  <c r="L27" i="3"/>
  <c r="S29" i="8"/>
  <c r="T29"/>
  <c r="S36"/>
  <c r="T36"/>
  <c r="S39"/>
  <c r="T39"/>
  <c r="S42"/>
  <c r="T42"/>
  <c r="S45"/>
  <c r="T45"/>
  <c r="S46"/>
  <c r="T46"/>
  <c r="S49"/>
  <c r="T49"/>
  <c r="S51"/>
  <c r="T51"/>
  <c r="G58"/>
  <c r="S59"/>
  <c r="T59"/>
  <c r="S60"/>
  <c r="T60"/>
  <c r="K30" i="10"/>
  <c r="K31"/>
  <c r="S52" i="4"/>
  <c r="T52"/>
  <c r="M60" i="3"/>
  <c r="M65"/>
  <c r="I151" i="8"/>
  <c r="K151"/>
  <c r="M151"/>
  <c r="I138"/>
  <c r="O138"/>
  <c r="Q151"/>
  <c r="Q115"/>
  <c r="Q106"/>
  <c r="S144" i="4"/>
  <c r="T144"/>
  <c r="S108" i="8"/>
  <c r="T108"/>
  <c r="S112"/>
  <c r="T112"/>
  <c r="S114"/>
  <c r="T114"/>
  <c r="S119"/>
  <c r="T119"/>
  <c r="S121"/>
  <c r="T121"/>
  <c r="S130"/>
  <c r="T130"/>
  <c r="S134"/>
  <c r="T134"/>
  <c r="Q115" i="4"/>
  <c r="S132"/>
  <c r="T132"/>
  <c r="S139"/>
  <c r="T139"/>
  <c r="J106" i="8"/>
  <c r="S116"/>
  <c r="T116"/>
  <c r="S124"/>
  <c r="T124"/>
  <c r="Q56" i="9"/>
  <c r="M11" i="4"/>
  <c r="M10"/>
  <c r="M115" i="8"/>
  <c r="M106"/>
  <c r="S110"/>
  <c r="T110"/>
  <c r="N138"/>
  <c r="Q30"/>
  <c r="Q56"/>
  <c r="I138" i="4"/>
  <c r="Q114" i="9"/>
  <c r="O150"/>
  <c r="L150"/>
  <c r="L13" i="3"/>
  <c r="M16"/>
  <c r="L18"/>
  <c r="S25" i="8"/>
  <c r="T25"/>
  <c r="L29" i="3"/>
  <c r="S38" i="8"/>
  <c r="T38"/>
  <c r="S41"/>
  <c r="T41"/>
  <c r="S52"/>
  <c r="T52"/>
  <c r="S53"/>
  <c r="T53"/>
  <c r="M59" i="3"/>
  <c r="S64" i="8"/>
  <c r="T64"/>
  <c r="S13" i="9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5"/>
  <c r="T25"/>
  <c r="S26"/>
  <c r="T26"/>
  <c r="S27"/>
  <c r="T27"/>
  <c r="S28"/>
  <c r="T28"/>
  <c r="S29"/>
  <c r="T29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59"/>
  <c r="T59"/>
  <c r="S62"/>
  <c r="T62"/>
  <c r="N115" i="4"/>
  <c r="L106"/>
  <c r="S111"/>
  <c r="T111"/>
  <c r="J151"/>
  <c r="P115"/>
  <c r="R150" i="9"/>
  <c r="N137"/>
  <c r="I114"/>
  <c r="R114"/>
  <c r="S29" i="3"/>
  <c r="H56" i="9"/>
  <c r="S107" i="10"/>
  <c r="T107"/>
  <c r="O138"/>
  <c r="S21" i="4"/>
  <c r="T21"/>
  <c r="S50"/>
  <c r="T50"/>
  <c r="R127"/>
  <c r="Q45" i="3"/>
  <c r="M21"/>
  <c r="L23"/>
  <c r="L33"/>
  <c r="I30" i="4"/>
  <c r="CZ198" i="6"/>
  <c r="S45" i="4"/>
  <c r="T45"/>
  <c r="R151" i="8"/>
  <c r="R115" i="4"/>
  <c r="Q20" i="3"/>
  <c r="J17"/>
  <c r="G105" i="9"/>
  <c r="S130" i="4"/>
  <c r="T130"/>
  <c r="H127"/>
  <c r="Q25" i="3"/>
  <c r="S42"/>
  <c r="S128" i="4"/>
  <c r="T128"/>
  <c r="S139" i="8"/>
  <c r="T139"/>
  <c r="P45" i="3"/>
  <c r="K30" i="4"/>
  <c r="H115" i="8"/>
  <c r="S117"/>
  <c r="T117"/>
  <c r="P138" i="4"/>
  <c r="H106"/>
  <c r="I106"/>
  <c r="Q106"/>
  <c r="G106"/>
  <c r="S152"/>
  <c r="T152"/>
  <c r="I11"/>
  <c r="I10"/>
  <c r="J127"/>
  <c r="S12" i="3"/>
  <c r="M13"/>
  <c r="T25"/>
  <c r="S45"/>
  <c r="P50"/>
  <c r="S43" i="8"/>
  <c r="T43"/>
  <c r="L151"/>
  <c r="S142"/>
  <c r="T142"/>
  <c r="S123"/>
  <c r="T123"/>
  <c r="K106"/>
  <c r="R138"/>
  <c r="S131"/>
  <c r="T131"/>
  <c r="R127"/>
  <c r="Q11" i="4"/>
  <c r="Q10"/>
  <c r="S47"/>
  <c r="T47"/>
  <c r="S49"/>
  <c r="T49"/>
  <c r="I30" i="8"/>
  <c r="I56"/>
  <c r="S133" i="4"/>
  <c r="T133"/>
  <c r="H115"/>
  <c r="S120"/>
  <c r="T120"/>
  <c r="O106"/>
  <c r="I150" i="9"/>
  <c r="S117"/>
  <c r="T117"/>
  <c r="S129"/>
  <c r="T129"/>
  <c r="K114"/>
  <c r="S110"/>
  <c r="T110"/>
  <c r="S145"/>
  <c r="T145"/>
  <c r="S135"/>
  <c r="T135"/>
  <c r="S147"/>
  <c r="T147"/>
  <c r="S109"/>
  <c r="T109"/>
  <c r="Q150"/>
  <c r="S122"/>
  <c r="T122"/>
  <c r="O114"/>
  <c r="M114"/>
  <c r="N150"/>
  <c r="L126"/>
  <c r="S142"/>
  <c r="T142"/>
  <c r="N105"/>
  <c r="O126"/>
  <c r="R105"/>
  <c r="S116"/>
  <c r="T116"/>
  <c r="M105"/>
  <c r="P126"/>
  <c r="S121"/>
  <c r="T121"/>
  <c r="O105"/>
  <c r="O104"/>
  <c r="S130"/>
  <c r="T130"/>
  <c r="L114"/>
  <c r="K150"/>
  <c r="P114"/>
  <c r="R126"/>
  <c r="N114"/>
  <c r="P151" i="4"/>
  <c r="K115"/>
  <c r="M18" i="3"/>
  <c r="S28" i="8"/>
  <c r="T28"/>
  <c r="S44"/>
  <c r="T44"/>
  <c r="L47" i="3"/>
  <c r="S47" i="8"/>
  <c r="T47"/>
  <c r="S63"/>
  <c r="T63"/>
  <c r="M55" i="3"/>
  <c r="S143" i="4"/>
  <c r="T143"/>
  <c r="S148"/>
  <c r="T148"/>
  <c r="P106" i="8"/>
  <c r="L106"/>
  <c r="P115"/>
  <c r="L115"/>
  <c r="S133"/>
  <c r="T133"/>
  <c r="S137"/>
  <c r="T137"/>
  <c r="O115" i="4"/>
  <c r="S121"/>
  <c r="T121"/>
  <c r="S131"/>
  <c r="T131"/>
  <c r="M138"/>
  <c r="Q138"/>
  <c r="R106" i="8"/>
  <c r="N115"/>
  <c r="K138"/>
  <c r="G11" i="9"/>
  <c r="G10"/>
  <c r="S12"/>
  <c r="T12"/>
  <c r="G11" i="4"/>
  <c r="S55" i="8"/>
  <c r="T55"/>
  <c r="S55" i="4"/>
  <c r="T55"/>
  <c r="P106" i="10"/>
  <c r="L127"/>
  <c r="I30" i="9"/>
  <c r="I31"/>
  <c r="S45"/>
  <c r="T45"/>
  <c r="K43"/>
  <c r="K30"/>
  <c r="K31"/>
  <c r="O43"/>
  <c r="O30"/>
  <c r="O31"/>
  <c r="S46"/>
  <c r="T46"/>
  <c r="S47"/>
  <c r="T47"/>
  <c r="S48"/>
  <c r="T48"/>
  <c r="S49"/>
  <c r="T49"/>
  <c r="S50"/>
  <c r="T50"/>
  <c r="S51"/>
  <c r="T51"/>
  <c r="S52"/>
  <c r="T52"/>
  <c r="S53"/>
  <c r="T53"/>
  <c r="J56"/>
  <c r="S58"/>
  <c r="T58"/>
  <c r="S63"/>
  <c r="T63"/>
  <c r="S64"/>
  <c r="T64"/>
  <c r="P115" i="10"/>
  <c r="J115"/>
  <c r="I115"/>
  <c r="O115"/>
  <c r="S58"/>
  <c r="T58"/>
  <c r="S32"/>
  <c r="T32"/>
  <c r="T60" i="3"/>
  <c r="G151" i="8"/>
  <c r="G138"/>
  <c r="H151"/>
  <c r="H138"/>
  <c r="L138"/>
  <c r="G127"/>
  <c r="R11"/>
  <c r="K138" i="4"/>
  <c r="O138"/>
  <c r="K56" i="9"/>
  <c r="N56"/>
  <c r="K151" i="10"/>
  <c r="H115"/>
  <c r="H56"/>
  <c r="I151"/>
  <c r="P151"/>
  <c r="S144"/>
  <c r="T144"/>
  <c r="L138"/>
  <c r="K138"/>
  <c r="L115"/>
  <c r="S145"/>
  <c r="T145"/>
  <c r="Q127"/>
  <c r="Q138"/>
  <c r="M151"/>
  <c r="H106"/>
  <c r="H105"/>
  <c r="S141"/>
  <c r="T141"/>
  <c r="L151"/>
  <c r="S110"/>
  <c r="T110"/>
  <c r="S159"/>
  <c r="T159"/>
  <c r="J127"/>
  <c r="L106"/>
  <c r="Q106"/>
  <c r="O106"/>
  <c r="K106"/>
  <c r="S11"/>
  <c r="T11"/>
  <c r="R127"/>
  <c r="R138"/>
  <c r="S111"/>
  <c r="T111"/>
  <c r="S123"/>
  <c r="T123"/>
  <c r="S130"/>
  <c r="T130"/>
  <c r="I127"/>
  <c r="I138"/>
  <c r="S133"/>
  <c r="T133"/>
  <c r="S120"/>
  <c r="T120"/>
  <c r="S154"/>
  <c r="T154"/>
  <c r="N115"/>
  <c r="S147"/>
  <c r="T147"/>
  <c r="S140"/>
  <c r="T140"/>
  <c r="H151"/>
  <c r="S152"/>
  <c r="T152"/>
  <c r="S146"/>
  <c r="T146"/>
  <c r="J138"/>
  <c r="S136"/>
  <c r="T136"/>
  <c r="S132"/>
  <c r="T132"/>
  <c r="M127"/>
  <c r="S128"/>
  <c r="T128"/>
  <c r="G127"/>
  <c r="S114"/>
  <c r="T114"/>
  <c r="M138"/>
  <c r="S139"/>
  <c r="T139"/>
  <c r="G138"/>
  <c r="S117"/>
  <c r="T117"/>
  <c r="N106"/>
  <c r="S158"/>
  <c r="T158"/>
  <c r="R115"/>
  <c r="K115"/>
  <c r="S112"/>
  <c r="T112"/>
  <c r="S113"/>
  <c r="T113"/>
  <c r="J151"/>
  <c r="K127"/>
  <c r="S122"/>
  <c r="T122"/>
  <c r="S137"/>
  <c r="T137"/>
  <c r="S135"/>
  <c r="T135"/>
  <c r="S124"/>
  <c r="T124"/>
  <c r="S143"/>
  <c r="T143"/>
  <c r="M106"/>
  <c r="S134"/>
  <c r="T134"/>
  <c r="P127"/>
  <c r="O127"/>
  <c r="S118"/>
  <c r="T118"/>
  <c r="P138"/>
  <c r="S131"/>
  <c r="T131"/>
  <c r="S148"/>
  <c r="T148"/>
  <c r="S43"/>
  <c r="T43"/>
  <c r="S157"/>
  <c r="T157"/>
  <c r="S153"/>
  <c r="T153"/>
  <c r="G151"/>
  <c r="N151"/>
  <c r="I106"/>
  <c r="H127"/>
  <c r="N127"/>
  <c r="J106"/>
  <c r="S142"/>
  <c r="T142"/>
  <c r="H138"/>
  <c r="N138"/>
  <c r="S129"/>
  <c r="T129"/>
  <c r="S121"/>
  <c r="T121"/>
  <c r="M115"/>
  <c r="R106"/>
  <c r="S116"/>
  <c r="T116"/>
  <c r="G115"/>
  <c r="S108"/>
  <c r="T108"/>
  <c r="G106"/>
  <c r="S109"/>
  <c r="T109"/>
  <c r="O151"/>
  <c r="S119"/>
  <c r="T119"/>
  <c r="S10"/>
  <c r="T10"/>
  <c r="P37" i="3"/>
  <c r="T37"/>
  <c r="T22"/>
  <c r="P22"/>
  <c r="S22"/>
  <c r="Q22"/>
  <c r="I33"/>
  <c r="P36"/>
  <c r="Q36"/>
  <c r="T39"/>
  <c r="S39"/>
  <c r="I46"/>
  <c r="S47"/>
  <c r="S35"/>
  <c r="T35"/>
  <c r="Q35"/>
  <c r="J59"/>
  <c r="R151" i="4"/>
  <c r="S154"/>
  <c r="T154"/>
  <c r="L151"/>
  <c r="I126" i="9"/>
  <c r="S157"/>
  <c r="T157"/>
  <c r="M126"/>
  <c r="G114"/>
  <c r="S111"/>
  <c r="T111"/>
  <c r="I105"/>
  <c r="S108"/>
  <c r="T108"/>
  <c r="S120"/>
  <c r="T120"/>
  <c r="S158"/>
  <c r="T158"/>
  <c r="S119"/>
  <c r="T119"/>
  <c r="J150"/>
  <c r="S151"/>
  <c r="T151"/>
  <c r="S132"/>
  <c r="T132"/>
  <c r="S146"/>
  <c r="T146"/>
  <c r="H137"/>
  <c r="S140"/>
  <c r="T140"/>
  <c r="S134"/>
  <c r="T134"/>
  <c r="S131"/>
  <c r="T131"/>
  <c r="H126"/>
  <c r="K126"/>
  <c r="S139"/>
  <c r="T139"/>
  <c r="J114"/>
  <c r="H105"/>
  <c r="S112"/>
  <c r="T112"/>
  <c r="P105"/>
  <c r="S128"/>
  <c r="T128"/>
  <c r="J126"/>
  <c r="S123"/>
  <c r="T123"/>
  <c r="O137"/>
  <c r="Q105"/>
  <c r="S144"/>
  <c r="T144"/>
  <c r="J28" i="3"/>
  <c r="S123" i="4"/>
  <c r="T123"/>
  <c r="K106"/>
  <c r="S113"/>
  <c r="T113"/>
  <c r="S153"/>
  <c r="T153"/>
  <c r="H151"/>
  <c r="I15" i="3"/>
  <c r="S110" i="4"/>
  <c r="T110"/>
  <c r="P35" i="3"/>
  <c r="I35"/>
  <c r="L35"/>
  <c r="T20"/>
  <c r="I59"/>
  <c r="S22" i="4"/>
  <c r="T22"/>
  <c r="S24"/>
  <c r="T24"/>
  <c r="S33"/>
  <c r="T33"/>
  <c r="H32"/>
  <c r="S34"/>
  <c r="T34"/>
  <c r="S35"/>
  <c r="T35"/>
  <c r="S36"/>
  <c r="T36"/>
  <c r="S37"/>
  <c r="T37"/>
  <c r="S38"/>
  <c r="T38"/>
  <c r="S39"/>
  <c r="T39"/>
  <c r="S40"/>
  <c r="T40"/>
  <c r="S41"/>
  <c r="T41"/>
  <c r="S46"/>
  <c r="T46"/>
  <c r="S48"/>
  <c r="T48"/>
  <c r="S51"/>
  <c r="T51"/>
  <c r="S53"/>
  <c r="T53"/>
  <c r="S115" i="9"/>
  <c r="T115"/>
  <c r="S20" i="3"/>
  <c r="Q40"/>
  <c r="L14"/>
  <c r="S42" i="4"/>
  <c r="T42"/>
  <c r="P53" i="3"/>
  <c r="Q53"/>
  <c r="G137" i="9"/>
  <c r="S156"/>
  <c r="T156"/>
  <c r="S54" i="3"/>
  <c r="Q54"/>
  <c r="T54"/>
  <c r="P24"/>
  <c r="Q24"/>
  <c r="S117" i="4"/>
  <c r="T117"/>
  <c r="I115"/>
  <c r="S116"/>
  <c r="T116"/>
  <c r="S133" i="9"/>
  <c r="T133"/>
  <c r="S153"/>
  <c r="T153"/>
  <c r="S106"/>
  <c r="T106"/>
  <c r="J105"/>
  <c r="S138"/>
  <c r="T138"/>
  <c r="P137"/>
  <c r="L105"/>
  <c r="N126"/>
  <c r="G150"/>
  <c r="S152"/>
  <c r="T152"/>
  <c r="S136"/>
  <c r="T136"/>
  <c r="I14" i="3"/>
  <c r="P106" i="4"/>
  <c r="L115"/>
  <c r="T24" i="3"/>
  <c r="Q47"/>
  <c r="J32" i="4"/>
  <c r="L26" i="3"/>
  <c r="S49"/>
  <c r="Q46"/>
  <c r="P46"/>
  <c r="S46"/>
  <c r="K105" i="9"/>
  <c r="S113"/>
  <c r="T113"/>
  <c r="S112" i="4"/>
  <c r="T112"/>
  <c r="L60" i="3"/>
  <c r="M47"/>
  <c r="P23"/>
  <c r="Q23"/>
  <c r="R32" i="4"/>
  <c r="S157"/>
  <c r="T157"/>
  <c r="S118" i="9"/>
  <c r="T118"/>
  <c r="H114"/>
  <c r="I137"/>
  <c r="S143"/>
  <c r="T143"/>
  <c r="S127"/>
  <c r="T127"/>
  <c r="G126"/>
  <c r="R137"/>
  <c r="G115" i="4"/>
  <c r="T26" i="3"/>
  <c r="S17"/>
  <c r="S64"/>
  <c r="Q64"/>
  <c r="S60" i="4"/>
  <c r="T60"/>
  <c r="J66" i="3"/>
  <c r="S157" i="8"/>
  <c r="T157"/>
  <c r="R58" i="4"/>
  <c r="T65" i="3"/>
  <c r="S65"/>
  <c r="S66"/>
  <c r="Q66"/>
  <c r="T66"/>
  <c r="S159" i="8"/>
  <c r="T159"/>
  <c r="S153"/>
  <c r="T153"/>
  <c r="CO197" i="6"/>
  <c r="R138" i="4"/>
  <c r="S120" i="8"/>
  <c r="T120"/>
  <c r="S44" i="4"/>
  <c r="T44"/>
  <c r="S147" i="8"/>
  <c r="T147"/>
  <c r="S146"/>
  <c r="T146"/>
  <c r="P151"/>
  <c r="S141" i="4"/>
  <c r="T141"/>
  <c r="J138"/>
  <c r="S109" i="8"/>
  <c r="T109"/>
  <c r="H106"/>
  <c r="S122" i="4"/>
  <c r="T122"/>
  <c r="S124"/>
  <c r="T124"/>
  <c r="S135"/>
  <c r="T135"/>
  <c r="S137"/>
  <c r="T137"/>
  <c r="S122" i="8"/>
  <c r="T122"/>
  <c r="S118"/>
  <c r="T118"/>
  <c r="S113"/>
  <c r="T113"/>
  <c r="P138"/>
  <c r="S136"/>
  <c r="T136"/>
  <c r="S132"/>
  <c r="T132"/>
  <c r="S146" i="4"/>
  <c r="T146"/>
  <c r="S140"/>
  <c r="T140"/>
  <c r="S118"/>
  <c r="T118"/>
  <c r="M106"/>
  <c r="R106"/>
  <c r="S114"/>
  <c r="T114"/>
  <c r="S159"/>
  <c r="T159"/>
  <c r="I66" i="3"/>
  <c r="S145" i="4"/>
  <c r="T145"/>
  <c r="S59"/>
  <c r="T59"/>
  <c r="S54"/>
  <c r="T54"/>
  <c r="S63"/>
  <c r="T63"/>
  <c r="S65"/>
  <c r="T65"/>
  <c r="S158" i="8"/>
  <c r="T158"/>
  <c r="O151"/>
  <c r="S152"/>
  <c r="T152"/>
  <c r="S145"/>
  <c r="T145"/>
  <c r="S144"/>
  <c r="T144"/>
  <c r="M127"/>
  <c r="K127"/>
  <c r="N138" i="4"/>
  <c r="S119"/>
  <c r="T119"/>
  <c r="I26" i="3"/>
  <c r="S134" i="4"/>
  <c r="T134"/>
  <c r="J47" i="3"/>
  <c r="S142" i="4"/>
  <c r="T142"/>
  <c r="G106" i="8"/>
  <c r="L30"/>
  <c r="H138" i="4"/>
  <c r="S129"/>
  <c r="T129"/>
  <c r="N106"/>
  <c r="S109"/>
  <c r="T109"/>
  <c r="S158"/>
  <c r="T158"/>
  <c r="L54" i="9"/>
  <c r="K11" i="4"/>
  <c r="K10"/>
  <c r="P11"/>
  <c r="P10"/>
  <c r="P54" i="9"/>
  <c r="J55" i="3"/>
  <c r="J11" i="4"/>
  <c r="J10"/>
  <c r="O11"/>
  <c r="O10"/>
  <c r="M54" i="9"/>
  <c r="S33"/>
  <c r="T33"/>
  <c r="G32"/>
  <c r="S44"/>
  <c r="T44"/>
  <c r="O56"/>
  <c r="H11" i="4"/>
  <c r="N11"/>
  <c r="N10"/>
  <c r="G56" i="9"/>
  <c r="S57"/>
  <c r="T57"/>
  <c r="L11" i="4"/>
  <c r="L10"/>
  <c r="R11"/>
  <c r="S52" i="11"/>
  <c r="S54"/>
  <c r="T36"/>
  <c r="S66"/>
  <c r="S25"/>
  <c r="T21"/>
  <c r="T48"/>
  <c r="T45"/>
  <c r="T20"/>
  <c r="S12"/>
  <c r="T49"/>
  <c r="S28"/>
  <c r="S50"/>
  <c r="H58"/>
  <c r="I58"/>
  <c r="S44"/>
  <c r="R58"/>
  <c r="K58"/>
  <c r="M58"/>
  <c r="T16"/>
  <c r="R11"/>
  <c r="T11"/>
  <c r="K11"/>
  <c r="R32"/>
  <c r="S32"/>
  <c r="K32"/>
  <c r="M32"/>
  <c r="R43"/>
  <c r="S43"/>
  <c r="K43"/>
  <c r="I13" i="1"/>
  <c r="I21"/>
  <c r="I17"/>
  <c r="E17"/>
  <c r="E21"/>
  <c r="L36" i="11"/>
  <c r="G31" i="10"/>
  <c r="N31" i="11"/>
  <c r="G125" i="8"/>
  <c r="G126"/>
  <c r="M104" i="9"/>
  <c r="Q30" i="4"/>
  <c r="Q31"/>
  <c r="L11" i="11"/>
  <c r="J30" i="4"/>
  <c r="DA198" i="6"/>
  <c r="R56" i="10"/>
  <c r="R61"/>
  <c r="R66"/>
  <c r="R62"/>
  <c r="L56"/>
  <c r="L57"/>
  <c r="N30" i="9"/>
  <c r="N31"/>
  <c r="J104"/>
  <c r="M105" i="4"/>
  <c r="Q48" i="11"/>
  <c r="P60"/>
  <c r="M45"/>
  <c r="J15"/>
  <c r="J46"/>
  <c r="L20"/>
  <c r="H124" i="9"/>
  <c r="H125"/>
  <c r="P31" i="8"/>
  <c r="M12" i="11"/>
  <c r="M16"/>
  <c r="M37"/>
  <c r="M28"/>
  <c r="J23"/>
  <c r="M35"/>
  <c r="H31" i="9"/>
  <c r="H54"/>
  <c r="H60"/>
  <c r="H65"/>
  <c r="H61"/>
  <c r="I31" i="10"/>
  <c r="Q105"/>
  <c r="L125" i="8"/>
  <c r="L126"/>
  <c r="I40" i="11"/>
  <c r="M14"/>
  <c r="N31" i="8"/>
  <c r="Q125"/>
  <c r="Q126"/>
  <c r="M26" i="11"/>
  <c r="L48"/>
  <c r="I25"/>
  <c r="N105" i="4"/>
  <c r="P124" i="9"/>
  <c r="P125"/>
  <c r="DC198" i="6"/>
  <c r="P64" i="11"/>
  <c r="S19"/>
  <c r="I27"/>
  <c r="I47"/>
  <c r="L29"/>
  <c r="Q52"/>
  <c r="M15"/>
  <c r="J38"/>
  <c r="J56" i="10"/>
  <c r="P53" i="11"/>
  <c r="L23"/>
  <c r="M19"/>
  <c r="J37"/>
  <c r="J48"/>
  <c r="M49"/>
  <c r="M18"/>
  <c r="P56" i="8"/>
  <c r="CU199" i="6"/>
  <c r="K124" i="9"/>
  <c r="K125"/>
  <c r="DE198" i="6"/>
  <c r="J124" i="9"/>
  <c r="J125"/>
  <c r="Q45" i="11"/>
  <c r="P28"/>
  <c r="L22"/>
  <c r="L53"/>
  <c r="L44"/>
  <c r="M65"/>
  <c r="M40"/>
  <c r="L64"/>
  <c r="N124" i="9"/>
  <c r="N125"/>
  <c r="Q104"/>
  <c r="P56" i="10"/>
  <c r="P57"/>
  <c r="M125" i="4"/>
  <c r="M126"/>
  <c r="S58" i="8"/>
  <c r="T58"/>
  <c r="K105"/>
  <c r="M105"/>
  <c r="J105"/>
  <c r="Q105"/>
  <c r="N56"/>
  <c r="N57"/>
  <c r="I12" i="11"/>
  <c r="L125" i="4"/>
  <c r="L126"/>
  <c r="G125"/>
  <c r="G126"/>
  <c r="M31" i="8"/>
  <c r="Q56" i="10"/>
  <c r="Q57"/>
  <c r="M56" i="8"/>
  <c r="M61"/>
  <c r="M66"/>
  <c r="M62"/>
  <c r="I24" i="11"/>
  <c r="N125" i="4"/>
  <c r="N126"/>
  <c r="S10" i="9"/>
  <c r="T10"/>
  <c r="R10" i="8"/>
  <c r="R56"/>
  <c r="M54" i="11"/>
  <c r="L13"/>
  <c r="I16"/>
  <c r="Q19"/>
  <c r="L104" i="9"/>
  <c r="P51" i="11"/>
  <c r="J44"/>
  <c r="I29"/>
  <c r="P105" i="10"/>
  <c r="N104" i="9"/>
  <c r="Q38" i="11"/>
  <c r="P39"/>
  <c r="Q37"/>
  <c r="M47"/>
  <c r="M27"/>
  <c r="L41"/>
  <c r="M51"/>
  <c r="J125" i="8"/>
  <c r="J126"/>
  <c r="P47" i="11"/>
  <c r="J49"/>
  <c r="L21"/>
  <c r="S11" i="9"/>
  <c r="T11"/>
  <c r="J125" i="4"/>
  <c r="J56" i="8"/>
  <c r="J57"/>
  <c r="R104" i="9"/>
  <c r="L124"/>
  <c r="L125"/>
  <c r="Q105" i="4"/>
  <c r="O105" i="8"/>
  <c r="Q35" i="11"/>
  <c r="M17"/>
  <c r="M25"/>
  <c r="M39"/>
  <c r="L59"/>
  <c r="K31" i="8"/>
  <c r="K125" i="4"/>
  <c r="K126"/>
  <c r="J105"/>
  <c r="O56" i="10"/>
  <c r="O61"/>
  <c r="O66"/>
  <c r="O62"/>
  <c r="I125" i="8"/>
  <c r="I126"/>
  <c r="M38" i="11"/>
  <c r="CO198" i="6"/>
  <c r="Q16" i="11"/>
  <c r="Q65"/>
  <c r="P23"/>
  <c r="T15"/>
  <c r="G10" i="4"/>
  <c r="R10" i="11"/>
  <c r="T10"/>
  <c r="S30" i="8"/>
  <c r="T30"/>
  <c r="G30" i="4"/>
  <c r="P125"/>
  <c r="P126"/>
  <c r="L24" i="11"/>
  <c r="M33"/>
  <c r="I64"/>
  <c r="I28"/>
  <c r="J59"/>
  <c r="O124" i="9"/>
  <c r="O125"/>
  <c r="J22" i="11"/>
  <c r="M52"/>
  <c r="Q124" i="9"/>
  <c r="Q125"/>
  <c r="CP198" i="6"/>
  <c r="I31" i="4"/>
  <c r="K56" i="10"/>
  <c r="K61"/>
  <c r="K66"/>
  <c r="K62"/>
  <c r="L125"/>
  <c r="L126"/>
  <c r="R105" i="8"/>
  <c r="G105" i="4"/>
  <c r="S43"/>
  <c r="T43"/>
  <c r="N56" i="10"/>
  <c r="N61"/>
  <c r="N66"/>
  <c r="N62"/>
  <c r="N125" i="8"/>
  <c r="N126"/>
  <c r="Q29" i="11"/>
  <c r="P26"/>
  <c r="I17"/>
  <c r="L46"/>
  <c r="M34"/>
  <c r="Q57" i="8"/>
  <c r="CV199" i="6"/>
  <c r="Q61" i="8"/>
  <c r="Q66"/>
  <c r="Q62"/>
  <c r="O54" i="9"/>
  <c r="O55"/>
  <c r="H105" i="8"/>
  <c r="I105" i="4"/>
  <c r="I104" i="9"/>
  <c r="O125" i="4"/>
  <c r="O126"/>
  <c r="P22" i="11"/>
  <c r="J53"/>
  <c r="J52"/>
  <c r="I26"/>
  <c r="J35"/>
  <c r="I54" i="9"/>
  <c r="I55"/>
  <c r="J54"/>
  <c r="J55"/>
  <c r="M125" i="8"/>
  <c r="M126"/>
  <c r="R124" i="9"/>
  <c r="O125" i="10"/>
  <c r="O126"/>
  <c r="H125" i="8"/>
  <c r="H126"/>
  <c r="N105"/>
  <c r="S32"/>
  <c r="T32"/>
  <c r="I105"/>
  <c r="P25" i="11"/>
  <c r="Q17"/>
  <c r="Q13"/>
  <c r="P50"/>
  <c r="L55"/>
  <c r="M60"/>
  <c r="M42"/>
  <c r="M124" i="9"/>
  <c r="M125"/>
  <c r="O105" i="10"/>
  <c r="Q36" i="11"/>
  <c r="O11"/>
  <c r="Q11"/>
  <c r="H11"/>
  <c r="J11"/>
  <c r="O58"/>
  <c r="Q58"/>
  <c r="Q18"/>
  <c r="P18"/>
  <c r="P21"/>
  <c r="Q21"/>
  <c r="P33"/>
  <c r="Q33"/>
  <c r="Q41"/>
  <c r="P41"/>
  <c r="J33"/>
  <c r="S58"/>
  <c r="T58"/>
  <c r="J18"/>
  <c r="J19"/>
  <c r="J14"/>
  <c r="I51"/>
  <c r="J36"/>
  <c r="J42"/>
  <c r="J50"/>
  <c r="Q54"/>
  <c r="P54"/>
  <c r="J41"/>
  <c r="J13"/>
  <c r="I21"/>
  <c r="J45"/>
  <c r="I39"/>
  <c r="Q44"/>
  <c r="J34"/>
  <c r="M50"/>
  <c r="S33"/>
  <c r="T33"/>
  <c r="O20"/>
  <c r="H20"/>
  <c r="O43"/>
  <c r="P43"/>
  <c r="H43"/>
  <c r="I43"/>
  <c r="O32"/>
  <c r="H32"/>
  <c r="I32"/>
  <c r="G31" i="8"/>
  <c r="Q14" i="11"/>
  <c r="P14"/>
  <c r="M43"/>
  <c r="L43"/>
  <c r="P24"/>
  <c r="Q42"/>
  <c r="Q46"/>
  <c r="P46"/>
  <c r="Q34"/>
  <c r="P34"/>
  <c r="P27"/>
  <c r="Q27"/>
  <c r="P40"/>
  <c r="Q17" i="3"/>
  <c r="S23"/>
  <c r="P47"/>
  <c r="T36"/>
  <c r="T29"/>
  <c r="P40"/>
  <c r="P29"/>
  <c r="P14"/>
  <c r="S14"/>
  <c r="Q51"/>
  <c r="P41"/>
  <c r="S40"/>
  <c r="Q18"/>
  <c r="P19"/>
  <c r="T52"/>
  <c r="S55"/>
  <c r="P55"/>
  <c r="I55"/>
  <c r="I65"/>
  <c r="Q26"/>
  <c r="S41"/>
  <c r="Q49"/>
  <c r="Q38"/>
  <c r="I23"/>
  <c r="S38"/>
  <c r="I17"/>
  <c r="J60"/>
  <c r="Q37"/>
  <c r="L46"/>
  <c r="Q12"/>
  <c r="P16"/>
  <c r="L65"/>
  <c r="P26"/>
  <c r="M23"/>
  <c r="Q41"/>
  <c r="Q52"/>
  <c r="P43"/>
  <c r="J65"/>
  <c r="T49"/>
  <c r="S43"/>
  <c r="J21"/>
  <c r="P38"/>
  <c r="J35"/>
  <c r="T21"/>
  <c r="T34"/>
  <c r="P21"/>
  <c r="L21"/>
  <c r="S16"/>
  <c r="T28"/>
  <c r="P27"/>
  <c r="T55"/>
  <c r="P39"/>
  <c r="Q27"/>
  <c r="Q21"/>
  <c r="S50"/>
  <c r="T27"/>
  <c r="Q42"/>
  <c r="P20"/>
  <c r="P34"/>
  <c r="S28"/>
  <c r="S25"/>
  <c r="Q28"/>
  <c r="T13"/>
  <c r="S13"/>
  <c r="Q13"/>
  <c r="M15"/>
  <c r="L105" i="4"/>
  <c r="G56" i="8"/>
  <c r="CL199" i="6"/>
  <c r="M46" i="3"/>
  <c r="M33"/>
  <c r="I105" i="10"/>
  <c r="K105"/>
  <c r="M31"/>
  <c r="L105" i="8"/>
  <c r="CT198" i="6"/>
  <c r="O56" i="8"/>
  <c r="O31"/>
  <c r="L16" i="3"/>
  <c r="I125" i="4"/>
  <c r="I126"/>
  <c r="M27" i="3"/>
  <c r="T44"/>
  <c r="S44"/>
  <c r="S115" i="8"/>
  <c r="T115"/>
  <c r="S43" i="9"/>
  <c r="T43"/>
  <c r="L59" i="3"/>
  <c r="S56" i="9"/>
  <c r="T56"/>
  <c r="P105" i="4"/>
  <c r="J46" i="3"/>
  <c r="J33"/>
  <c r="J105" i="10"/>
  <c r="S30"/>
  <c r="T30"/>
  <c r="S151" i="8"/>
  <c r="T151"/>
  <c r="L55" i="3"/>
  <c r="Q125" i="4"/>
  <c r="Q126"/>
  <c r="P105" i="8"/>
  <c r="O105" i="4"/>
  <c r="L20" i="3"/>
  <c r="R54" i="9"/>
  <c r="M35" i="3"/>
  <c r="L19"/>
  <c r="M19"/>
  <c r="I28"/>
  <c r="DG198" i="6"/>
  <c r="S105" i="9"/>
  <c r="T105"/>
  <c r="S151" i="4"/>
  <c r="T151"/>
  <c r="CV198" i="6"/>
  <c r="Q31" i="8"/>
  <c r="M66" i="3"/>
  <c r="L66"/>
  <c r="M12"/>
  <c r="M25"/>
  <c r="O125" i="8"/>
  <c r="H31"/>
  <c r="CM198" i="6"/>
  <c r="M29" i="3"/>
  <c r="I61" i="8"/>
  <c r="I66"/>
  <c r="I62"/>
  <c r="CN199" i="6"/>
  <c r="I57" i="8"/>
  <c r="J26" i="3"/>
  <c r="S137" i="9"/>
  <c r="T137"/>
  <c r="I60" i="3"/>
  <c r="K104" i="9"/>
  <c r="S150"/>
  <c r="T150"/>
  <c r="K105" i="4"/>
  <c r="R31" i="8"/>
  <c r="CW198" i="6"/>
  <c r="R125" i="8"/>
  <c r="R126"/>
  <c r="J15" i="3"/>
  <c r="P104" i="9"/>
  <c r="DD198" i="6"/>
  <c r="J23" i="3"/>
  <c r="M28"/>
  <c r="L28"/>
  <c r="I13"/>
  <c r="J13"/>
  <c r="H105" i="4"/>
  <c r="DB198" i="6"/>
  <c r="K31" i="4"/>
  <c r="S127"/>
  <c r="T127"/>
  <c r="CN198" i="6"/>
  <c r="I31" i="8"/>
  <c r="S11"/>
  <c r="T11"/>
  <c r="K125" i="10"/>
  <c r="K126"/>
  <c r="Q125"/>
  <c r="H61"/>
  <c r="H66"/>
  <c r="H62"/>
  <c r="H57"/>
  <c r="L105"/>
  <c r="J125"/>
  <c r="J126"/>
  <c r="H125"/>
  <c r="S138"/>
  <c r="T138"/>
  <c r="S127"/>
  <c r="T127"/>
  <c r="G125"/>
  <c r="S115"/>
  <c r="T115"/>
  <c r="M105"/>
  <c r="I61"/>
  <c r="I66"/>
  <c r="I62"/>
  <c r="I57"/>
  <c r="N105"/>
  <c r="M125"/>
  <c r="M126"/>
  <c r="I125"/>
  <c r="I126"/>
  <c r="R125"/>
  <c r="R126"/>
  <c r="G105"/>
  <c r="S106"/>
  <c r="T106"/>
  <c r="R105"/>
  <c r="N125"/>
  <c r="N126"/>
  <c r="S151"/>
  <c r="T151"/>
  <c r="P125"/>
  <c r="P126"/>
  <c r="M61"/>
  <c r="M66"/>
  <c r="M62"/>
  <c r="M57"/>
  <c r="H10" i="4"/>
  <c r="S11"/>
  <c r="T11"/>
  <c r="I18" i="3"/>
  <c r="J18"/>
  <c r="S33"/>
  <c r="Q33"/>
  <c r="P33"/>
  <c r="T33"/>
  <c r="I45"/>
  <c r="L45"/>
  <c r="M45"/>
  <c r="J45"/>
  <c r="I38"/>
  <c r="J38"/>
  <c r="L38"/>
  <c r="M38"/>
  <c r="H30" i="4"/>
  <c r="CQ198" i="6"/>
  <c r="L56" i="8"/>
  <c r="L31"/>
  <c r="R10" i="4"/>
  <c r="CZ197" i="6"/>
  <c r="CZ199"/>
  <c r="I56" i="4"/>
  <c r="DF197" i="6"/>
  <c r="O56" i="4"/>
  <c r="DH197" i="6"/>
  <c r="I54" i="3"/>
  <c r="L54"/>
  <c r="J54"/>
  <c r="M54"/>
  <c r="R105" i="4"/>
  <c r="I25" i="3"/>
  <c r="J25"/>
  <c r="I47"/>
  <c r="Q43"/>
  <c r="K61" i="8"/>
  <c r="K66"/>
  <c r="K62"/>
  <c r="K57"/>
  <c r="CP199" i="6"/>
  <c r="I50" i="3"/>
  <c r="M50"/>
  <c r="L50"/>
  <c r="J50"/>
  <c r="O31" i="4"/>
  <c r="DF198" i="6"/>
  <c r="S58" i="4"/>
  <c r="T58"/>
  <c r="I51" i="3"/>
  <c r="J51"/>
  <c r="M51"/>
  <c r="L51"/>
  <c r="I36"/>
  <c r="L36"/>
  <c r="J36"/>
  <c r="M36"/>
  <c r="I34"/>
  <c r="L34"/>
  <c r="J34"/>
  <c r="M34"/>
  <c r="S106" i="4"/>
  <c r="T106"/>
  <c r="I52" i="3"/>
  <c r="J52"/>
  <c r="L52"/>
  <c r="M52"/>
  <c r="K54" i="9"/>
  <c r="J61" i="3"/>
  <c r="I61"/>
  <c r="M56" i="4"/>
  <c r="DD197" i="6"/>
  <c r="P56" i="4"/>
  <c r="DG197" i="6"/>
  <c r="I29" i="3"/>
  <c r="J29"/>
  <c r="L40"/>
  <c r="M40"/>
  <c r="J40"/>
  <c r="I40"/>
  <c r="DC197" i="6"/>
  <c r="L56" i="4"/>
  <c r="G30" i="9"/>
  <c r="S32"/>
  <c r="T32"/>
  <c r="P60"/>
  <c r="P65"/>
  <c r="P61"/>
  <c r="P55"/>
  <c r="DB197" i="6"/>
  <c r="K56" i="4"/>
  <c r="J16" i="3"/>
  <c r="I16"/>
  <c r="I43"/>
  <c r="S138" i="4"/>
  <c r="T138"/>
  <c r="L64" i="3"/>
  <c r="M64"/>
  <c r="I64"/>
  <c r="J64"/>
  <c r="I19"/>
  <c r="J19"/>
  <c r="CM199" i="6"/>
  <c r="H61" i="8"/>
  <c r="H66"/>
  <c r="H62"/>
  <c r="H57"/>
  <c r="Q58" i="3"/>
  <c r="P58"/>
  <c r="S58"/>
  <c r="T58"/>
  <c r="G124" i="9"/>
  <c r="S126"/>
  <c r="T126"/>
  <c r="R30" i="4"/>
  <c r="S32"/>
  <c r="T32"/>
  <c r="L53" i="3"/>
  <c r="M53"/>
  <c r="I53"/>
  <c r="J53"/>
  <c r="I48"/>
  <c r="L48"/>
  <c r="M48"/>
  <c r="J48"/>
  <c r="I42"/>
  <c r="M42"/>
  <c r="L42"/>
  <c r="J42"/>
  <c r="H104" i="9"/>
  <c r="S114"/>
  <c r="T114"/>
  <c r="G104"/>
  <c r="I124"/>
  <c r="I125"/>
  <c r="P60" i="3"/>
  <c r="Q60"/>
  <c r="I21"/>
  <c r="DA197" i="6"/>
  <c r="K125" i="8"/>
  <c r="S127"/>
  <c r="T127"/>
  <c r="S138"/>
  <c r="T138"/>
  <c r="P125"/>
  <c r="P126"/>
  <c r="M43" i="3"/>
  <c r="J43"/>
  <c r="L43"/>
  <c r="L49"/>
  <c r="I49"/>
  <c r="J49"/>
  <c r="M49"/>
  <c r="I22"/>
  <c r="J22"/>
  <c r="M22"/>
  <c r="L22"/>
  <c r="DE197" i="6"/>
  <c r="N56" i="4"/>
  <c r="M60" i="9"/>
  <c r="M65"/>
  <c r="M61"/>
  <c r="M55"/>
  <c r="Q54"/>
  <c r="L60"/>
  <c r="L65"/>
  <c r="L61"/>
  <c r="L55"/>
  <c r="S106" i="8"/>
  <c r="T106"/>
  <c r="G105"/>
  <c r="J27" i="3"/>
  <c r="I27"/>
  <c r="Q44"/>
  <c r="P44"/>
  <c r="P59"/>
  <c r="Q59"/>
  <c r="T59"/>
  <c r="S59"/>
  <c r="S115" i="4"/>
  <c r="T115"/>
  <c r="H125"/>
  <c r="J14" i="3"/>
  <c r="I37"/>
  <c r="J37"/>
  <c r="L37"/>
  <c r="M37"/>
  <c r="J41"/>
  <c r="I41"/>
  <c r="L41"/>
  <c r="M41"/>
  <c r="M39"/>
  <c r="I39"/>
  <c r="J39"/>
  <c r="L39"/>
  <c r="I24"/>
  <c r="L24"/>
  <c r="M24"/>
  <c r="J24"/>
  <c r="M44"/>
  <c r="I44"/>
  <c r="J44"/>
  <c r="L44"/>
  <c r="R125" i="4"/>
  <c r="J58" i="11"/>
  <c r="T43"/>
  <c r="T32"/>
  <c r="R30"/>
  <c r="S30"/>
  <c r="K30"/>
  <c r="S11"/>
  <c r="G31"/>
  <c r="H10"/>
  <c r="Q56" i="4"/>
  <c r="DH198" i="6"/>
  <c r="DH199"/>
  <c r="M11" i="11"/>
  <c r="J31" i="4"/>
  <c r="J56"/>
  <c r="R57" i="10"/>
  <c r="L61"/>
  <c r="L66"/>
  <c r="L62"/>
  <c r="N54" i="9"/>
  <c r="N55"/>
  <c r="H148"/>
  <c r="H149"/>
  <c r="H55"/>
  <c r="L58" i="11"/>
  <c r="DC199" i="6"/>
  <c r="J61" i="8"/>
  <c r="J66"/>
  <c r="J62"/>
  <c r="N148" i="9"/>
  <c r="N149"/>
  <c r="CX198" i="6"/>
  <c r="CW197"/>
  <c r="CO199"/>
  <c r="M149" i="4"/>
  <c r="M150"/>
  <c r="K149"/>
  <c r="K150"/>
  <c r="O60" i="9"/>
  <c r="O65"/>
  <c r="O61"/>
  <c r="S10" i="8"/>
  <c r="T10"/>
  <c r="P148" i="9"/>
  <c r="P154"/>
  <c r="P159"/>
  <c r="P155"/>
  <c r="CR199" i="6"/>
  <c r="I60" i="9"/>
  <c r="I65"/>
  <c r="I61"/>
  <c r="N61" i="8"/>
  <c r="N66"/>
  <c r="N62"/>
  <c r="N149" i="4"/>
  <c r="N155"/>
  <c r="N160"/>
  <c r="N156"/>
  <c r="J60" i="9"/>
  <c r="J65"/>
  <c r="J61"/>
  <c r="I149" i="8"/>
  <c r="I155"/>
  <c r="I160"/>
  <c r="I156"/>
  <c r="L149"/>
  <c r="L155"/>
  <c r="L160"/>
  <c r="L156"/>
  <c r="Q149"/>
  <c r="Q155"/>
  <c r="Q160"/>
  <c r="Q156"/>
  <c r="J61" i="10"/>
  <c r="J66"/>
  <c r="J62"/>
  <c r="J57"/>
  <c r="CS199" i="6"/>
  <c r="DE199"/>
  <c r="G149" i="4"/>
  <c r="G155"/>
  <c r="G61" i="10"/>
  <c r="G57"/>
  <c r="K148" i="9"/>
  <c r="K154"/>
  <c r="K159"/>
  <c r="K155"/>
  <c r="J149" i="8"/>
  <c r="J155"/>
  <c r="J160"/>
  <c r="J156"/>
  <c r="M57"/>
  <c r="L149" i="4"/>
  <c r="L150"/>
  <c r="J149"/>
  <c r="J150"/>
  <c r="J126"/>
  <c r="Q61" i="10"/>
  <c r="Q66"/>
  <c r="Q62"/>
  <c r="P61"/>
  <c r="P66"/>
  <c r="P62"/>
  <c r="G56" i="4"/>
  <c r="P11" i="11"/>
  <c r="P61" i="8"/>
  <c r="P66"/>
  <c r="P62"/>
  <c r="P57"/>
  <c r="DB199" i="6"/>
  <c r="N57" i="10"/>
  <c r="J148" i="9"/>
  <c r="J149"/>
  <c r="K57" i="10"/>
  <c r="P149" i="4"/>
  <c r="P150"/>
  <c r="M149" i="8"/>
  <c r="M150"/>
  <c r="CX197" i="6"/>
  <c r="G57" i="8"/>
  <c r="L148" i="9"/>
  <c r="L149"/>
  <c r="J149" i="10"/>
  <c r="J150"/>
  <c r="P58" i="11"/>
  <c r="Q43"/>
  <c r="O149" i="10"/>
  <c r="O155"/>
  <c r="O160"/>
  <c r="O156"/>
  <c r="O57"/>
  <c r="G31" i="4"/>
  <c r="K10" i="11"/>
  <c r="H149" i="8"/>
  <c r="O149" i="4"/>
  <c r="O155"/>
  <c r="O160"/>
  <c r="O156"/>
  <c r="R148" i="9"/>
  <c r="R149"/>
  <c r="I11" i="11"/>
  <c r="M148" i="9"/>
  <c r="M149"/>
  <c r="O148"/>
  <c r="O149"/>
  <c r="R125"/>
  <c r="S31" i="10"/>
  <c r="T31"/>
  <c r="Q148" i="9"/>
  <c r="S10" i="11"/>
  <c r="J43"/>
  <c r="L32"/>
  <c r="DD199" i="6"/>
  <c r="S56" i="10"/>
  <c r="T56"/>
  <c r="L149"/>
  <c r="L155"/>
  <c r="L160"/>
  <c r="L156"/>
  <c r="S30" i="4"/>
  <c r="T30"/>
  <c r="Q149"/>
  <c r="N149" i="8"/>
  <c r="G61"/>
  <c r="G66"/>
  <c r="DG199" i="6"/>
  <c r="I149" i="4"/>
  <c r="I150"/>
  <c r="I20" i="11"/>
  <c r="J20"/>
  <c r="J32"/>
  <c r="O30"/>
  <c r="Q30"/>
  <c r="H30"/>
  <c r="Q32"/>
  <c r="P32"/>
  <c r="Q20"/>
  <c r="P20"/>
  <c r="O10"/>
  <c r="S31" i="8"/>
  <c r="T31"/>
  <c r="O57"/>
  <c r="O61"/>
  <c r="O66"/>
  <c r="O62"/>
  <c r="CT199" i="6"/>
  <c r="O126" i="8"/>
  <c r="O149"/>
  <c r="R55" i="9"/>
  <c r="R60"/>
  <c r="R65"/>
  <c r="R61"/>
  <c r="S105" i="4"/>
  <c r="T105"/>
  <c r="DA199" i="6"/>
  <c r="P149" i="8"/>
  <c r="P150"/>
  <c r="R149"/>
  <c r="N149" i="10"/>
  <c r="N150"/>
  <c r="Q126"/>
  <c r="Q149"/>
  <c r="R149"/>
  <c r="R150"/>
  <c r="I149"/>
  <c r="I150"/>
  <c r="K149"/>
  <c r="H126"/>
  <c r="H149"/>
  <c r="G149"/>
  <c r="S105"/>
  <c r="T105"/>
  <c r="P149"/>
  <c r="M149"/>
  <c r="G126"/>
  <c r="S125"/>
  <c r="T125"/>
  <c r="I20" i="3"/>
  <c r="J20"/>
  <c r="O57" i="4"/>
  <c r="O61"/>
  <c r="O66"/>
  <c r="O62"/>
  <c r="N61"/>
  <c r="N66"/>
  <c r="N62"/>
  <c r="N57"/>
  <c r="K126" i="8"/>
  <c r="K149"/>
  <c r="S125"/>
  <c r="T125"/>
  <c r="G148" i="9"/>
  <c r="S104"/>
  <c r="T104"/>
  <c r="R126" i="4"/>
  <c r="Q60" i="9"/>
  <c r="Q65"/>
  <c r="Q61"/>
  <c r="Q55"/>
  <c r="J61" i="4"/>
  <c r="J66"/>
  <c r="J62"/>
  <c r="J57"/>
  <c r="R31"/>
  <c r="DI198" i="6"/>
  <c r="M57" i="4"/>
  <c r="M61"/>
  <c r="M66"/>
  <c r="M62"/>
  <c r="R149"/>
  <c r="Q57"/>
  <c r="Q61"/>
  <c r="Q66"/>
  <c r="Q62"/>
  <c r="DI197" i="6"/>
  <c r="R56" i="4"/>
  <c r="J32" i="3"/>
  <c r="I32"/>
  <c r="L32"/>
  <c r="M32"/>
  <c r="J11"/>
  <c r="M11"/>
  <c r="I11"/>
  <c r="L11"/>
  <c r="I57" i="4"/>
  <c r="I61"/>
  <c r="I66"/>
  <c r="I62"/>
  <c r="H31"/>
  <c r="CY198" i="6"/>
  <c r="H56" i="4"/>
  <c r="CY197" i="6"/>
  <c r="S105" i="8"/>
  <c r="T105"/>
  <c r="G149"/>
  <c r="G125" i="9"/>
  <c r="S124"/>
  <c r="T124"/>
  <c r="G31"/>
  <c r="S31"/>
  <c r="T31"/>
  <c r="S30"/>
  <c r="T30"/>
  <c r="G54"/>
  <c r="S10" i="4"/>
  <c r="T10"/>
  <c r="CW199" i="6"/>
  <c r="R57" i="8"/>
  <c r="R61"/>
  <c r="P61" i="4"/>
  <c r="P66"/>
  <c r="P62"/>
  <c r="P57"/>
  <c r="S56" i="8"/>
  <c r="T56"/>
  <c r="I148" i="9"/>
  <c r="DF199" i="6"/>
  <c r="CQ199"/>
  <c r="L61" i="8"/>
  <c r="L66"/>
  <c r="L62"/>
  <c r="L57"/>
  <c r="I58" i="3"/>
  <c r="L58"/>
  <c r="J58"/>
  <c r="M58"/>
  <c r="H126" i="4"/>
  <c r="S125"/>
  <c r="T125"/>
  <c r="H149"/>
  <c r="J10" i="3"/>
  <c r="M10"/>
  <c r="L10"/>
  <c r="I10"/>
  <c r="K55" i="9"/>
  <c r="K60"/>
  <c r="K65"/>
  <c r="K61"/>
  <c r="T32" i="3"/>
  <c r="P32"/>
  <c r="S32"/>
  <c r="Q32"/>
  <c r="K57" i="4"/>
  <c r="K61"/>
  <c r="K66"/>
  <c r="K62"/>
  <c r="L57"/>
  <c r="L61"/>
  <c r="L66"/>
  <c r="L62"/>
  <c r="T11" i="3"/>
  <c r="S11"/>
  <c r="P11"/>
  <c r="Q11"/>
  <c r="T30" i="11"/>
  <c r="R56"/>
  <c r="T56"/>
  <c r="K56"/>
  <c r="R31"/>
  <c r="T31"/>
  <c r="K31"/>
  <c r="L31"/>
  <c r="H56"/>
  <c r="N62"/>
  <c r="G61"/>
  <c r="M61"/>
  <c r="G62"/>
  <c r="N57"/>
  <c r="G57"/>
  <c r="G150" i="4"/>
  <c r="L150" i="8"/>
  <c r="H154" i="9"/>
  <c r="H159"/>
  <c r="H155"/>
  <c r="N60"/>
  <c r="N65"/>
  <c r="N61"/>
  <c r="K155" i="4"/>
  <c r="K160"/>
  <c r="K156"/>
  <c r="O150" i="10"/>
  <c r="CX199" i="6"/>
  <c r="M155" i="8"/>
  <c r="M160"/>
  <c r="M156"/>
  <c r="P149" i="9"/>
  <c r="Q150" i="8"/>
  <c r="K149" i="9"/>
  <c r="M155" i="4"/>
  <c r="M160"/>
  <c r="M156"/>
  <c r="N150"/>
  <c r="J150" i="8"/>
  <c r="J155" i="4"/>
  <c r="J160"/>
  <c r="J156"/>
  <c r="N154" i="9"/>
  <c r="N159"/>
  <c r="N155"/>
  <c r="G57" i="4"/>
  <c r="G61"/>
  <c r="I150" i="8"/>
  <c r="S57" i="10"/>
  <c r="T57"/>
  <c r="G66"/>
  <c r="G67" i="11"/>
  <c r="S125" i="9"/>
  <c r="T125"/>
  <c r="L154"/>
  <c r="L159"/>
  <c r="L155"/>
  <c r="J154"/>
  <c r="J159"/>
  <c r="J155"/>
  <c r="L155" i="4"/>
  <c r="L160"/>
  <c r="L156"/>
  <c r="J155" i="10"/>
  <c r="J160"/>
  <c r="J156"/>
  <c r="M154" i="9"/>
  <c r="M159"/>
  <c r="M155"/>
  <c r="S61" i="10"/>
  <c r="T61"/>
  <c r="S31" i="11"/>
  <c r="R154" i="9"/>
  <c r="R159"/>
  <c r="R155"/>
  <c r="L150" i="10"/>
  <c r="P155" i="4"/>
  <c r="P160"/>
  <c r="P156"/>
  <c r="O154" i="9"/>
  <c r="O159"/>
  <c r="O155"/>
  <c r="H150" i="8"/>
  <c r="H155"/>
  <c r="H160"/>
  <c r="H156"/>
  <c r="O150" i="4"/>
  <c r="R155" i="10"/>
  <c r="R160"/>
  <c r="R156"/>
  <c r="N155"/>
  <c r="N160"/>
  <c r="N156"/>
  <c r="N155" i="8"/>
  <c r="N160"/>
  <c r="N156"/>
  <c r="N150"/>
  <c r="DI199" i="6"/>
  <c r="S126" i="8"/>
  <c r="T126"/>
  <c r="I155" i="10"/>
  <c r="I160"/>
  <c r="I156"/>
  <c r="Q150" i="4"/>
  <c r="Q155"/>
  <c r="Q160"/>
  <c r="Q156"/>
  <c r="Q154" i="9"/>
  <c r="Q159"/>
  <c r="Q155"/>
  <c r="Q149"/>
  <c r="I155" i="4"/>
  <c r="I160"/>
  <c r="I156"/>
  <c r="P30" i="11"/>
  <c r="O31"/>
  <c r="H31"/>
  <c r="O56"/>
  <c r="Q10"/>
  <c r="P10"/>
  <c r="P155" i="8"/>
  <c r="P160"/>
  <c r="P156"/>
  <c r="I56" i="3"/>
  <c r="O150" i="8"/>
  <c r="O155"/>
  <c r="O160"/>
  <c r="O156"/>
  <c r="S61"/>
  <c r="T61"/>
  <c r="S31" i="4"/>
  <c r="T31"/>
  <c r="L31" i="3"/>
  <c r="R155" i="8"/>
  <c r="R160"/>
  <c r="R156"/>
  <c r="R150"/>
  <c r="K150" i="10"/>
  <c r="K155"/>
  <c r="K160"/>
  <c r="K156"/>
  <c r="Q155"/>
  <c r="Q160"/>
  <c r="Q156"/>
  <c r="Q150"/>
  <c r="S126"/>
  <c r="T126"/>
  <c r="M155"/>
  <c r="M160"/>
  <c r="M156"/>
  <c r="M150"/>
  <c r="P155"/>
  <c r="P160"/>
  <c r="P156"/>
  <c r="P150"/>
  <c r="H155"/>
  <c r="H160"/>
  <c r="H156"/>
  <c r="H150"/>
  <c r="S149"/>
  <c r="T149"/>
  <c r="G150"/>
  <c r="G155"/>
  <c r="T10" i="3"/>
  <c r="P10"/>
  <c r="E12" i="1"/>
  <c r="S10" i="3"/>
  <c r="Q10"/>
  <c r="K150" i="8"/>
  <c r="K155"/>
  <c r="K160"/>
  <c r="K156"/>
  <c r="J30" i="3"/>
  <c r="M30"/>
  <c r="L30"/>
  <c r="I30"/>
  <c r="R61" i="4"/>
  <c r="R57"/>
  <c r="R150"/>
  <c r="R155"/>
  <c r="S57" i="8"/>
  <c r="T57"/>
  <c r="S56" i="4"/>
  <c r="T56"/>
  <c r="S148" i="9"/>
  <c r="T148"/>
  <c r="G154"/>
  <c r="G149"/>
  <c r="R66" i="8"/>
  <c r="S66"/>
  <c r="T66"/>
  <c r="G60" i="9"/>
  <c r="S54"/>
  <c r="T54"/>
  <c r="G55"/>
  <c r="S55"/>
  <c r="T55"/>
  <c r="CY199" i="6"/>
  <c r="L56" i="3"/>
  <c r="M56"/>
  <c r="J56"/>
  <c r="Q30"/>
  <c r="S30"/>
  <c r="E16" i="1"/>
  <c r="T30" i="3"/>
  <c r="P30"/>
  <c r="S149" i="4"/>
  <c r="T149"/>
  <c r="G62" i="8"/>
  <c r="J31" i="3"/>
  <c r="S126" i="4"/>
  <c r="T126"/>
  <c r="H150"/>
  <c r="H155"/>
  <c r="H160"/>
  <c r="H156"/>
  <c r="I154" i="9"/>
  <c r="I159"/>
  <c r="I155"/>
  <c r="I149"/>
  <c r="S149" i="8"/>
  <c r="T149"/>
  <c r="G155"/>
  <c r="G150"/>
  <c r="H61" i="4"/>
  <c r="H66"/>
  <c r="H62"/>
  <c r="H57"/>
  <c r="T31" i="3"/>
  <c r="Q31"/>
  <c r="S31"/>
  <c r="P31"/>
  <c r="G160" i="4"/>
  <c r="M31" i="11"/>
  <c r="R57"/>
  <c r="T57"/>
  <c r="K57"/>
  <c r="M57"/>
  <c r="R62"/>
  <c r="T62"/>
  <c r="K62"/>
  <c r="S56"/>
  <c r="H57"/>
  <c r="J57"/>
  <c r="H62"/>
  <c r="G66" i="4"/>
  <c r="S62" i="11"/>
  <c r="N67"/>
  <c r="S66" i="10"/>
  <c r="T66"/>
  <c r="G62"/>
  <c r="L61" i="11"/>
  <c r="J54"/>
  <c r="I54"/>
  <c r="P56"/>
  <c r="Q56"/>
  <c r="O62"/>
  <c r="L66"/>
  <c r="I66"/>
  <c r="M66"/>
  <c r="J66"/>
  <c r="J31"/>
  <c r="I31"/>
  <c r="O57"/>
  <c r="P31"/>
  <c r="Q31"/>
  <c r="M31" i="3"/>
  <c r="S150" i="8"/>
  <c r="T150"/>
  <c r="S61" i="4"/>
  <c r="T61"/>
  <c r="S150"/>
  <c r="T150"/>
  <c r="S149" i="9"/>
  <c r="T149"/>
  <c r="S57" i="4"/>
  <c r="T57"/>
  <c r="I31" i="3"/>
  <c r="S155" i="10"/>
  <c r="T155"/>
  <c r="G160"/>
  <c r="H67" i="11"/>
  <c r="I67"/>
  <c r="S150" i="10"/>
  <c r="T150"/>
  <c r="L57" i="3"/>
  <c r="J57"/>
  <c r="M57"/>
  <c r="I57"/>
  <c r="S155" i="8"/>
  <c r="T155"/>
  <c r="G160"/>
  <c r="S155" i="4"/>
  <c r="T155"/>
  <c r="R62" i="8"/>
  <c r="S57" i="3"/>
  <c r="T57"/>
  <c r="Q57"/>
  <c r="P57"/>
  <c r="G156" i="4"/>
  <c r="S60" i="9"/>
  <c r="T60"/>
  <c r="G65"/>
  <c r="S154"/>
  <c r="T154"/>
  <c r="G159"/>
  <c r="R160" i="4"/>
  <c r="E20" i="1"/>
  <c r="T56" i="3"/>
  <c r="S56"/>
  <c r="Q56"/>
  <c r="P56"/>
  <c r="I62"/>
  <c r="L62"/>
  <c r="M62"/>
  <c r="J62"/>
  <c r="R66" i="4"/>
  <c r="L57" i="11"/>
  <c r="I57"/>
  <c r="S57"/>
  <c r="R67"/>
  <c r="K67"/>
  <c r="L67"/>
  <c r="G63"/>
  <c r="N63"/>
  <c r="J67"/>
  <c r="G62" i="4"/>
  <c r="S67" i="11"/>
  <c r="S66" i="4"/>
  <c r="T66"/>
  <c r="T67" i="11"/>
  <c r="S62" i="10"/>
  <c r="T62"/>
  <c r="M62" i="11"/>
  <c r="O67"/>
  <c r="J55"/>
  <c r="I55"/>
  <c r="J60"/>
  <c r="I60"/>
  <c r="Q62"/>
  <c r="P62"/>
  <c r="Q57"/>
  <c r="P57"/>
  <c r="S62" i="8"/>
  <c r="T62"/>
  <c r="M67" i="3"/>
  <c r="S160" i="10"/>
  <c r="T160"/>
  <c r="G156"/>
  <c r="H63" i="11"/>
  <c r="R156" i="4"/>
  <c r="G61" i="9"/>
  <c r="S61"/>
  <c r="T61"/>
  <c r="S65"/>
  <c r="T65"/>
  <c r="J67" i="3"/>
  <c r="P62"/>
  <c r="S62"/>
  <c r="Q62"/>
  <c r="T62"/>
  <c r="S159" i="9"/>
  <c r="T159"/>
  <c r="G155"/>
  <c r="S155"/>
  <c r="T155"/>
  <c r="L67" i="3"/>
  <c r="R62" i="4"/>
  <c r="S160" i="8"/>
  <c r="T160"/>
  <c r="G156"/>
  <c r="S156"/>
  <c r="T156"/>
  <c r="S160" i="4"/>
  <c r="T160"/>
  <c r="M67" i="11"/>
  <c r="R63"/>
  <c r="T63"/>
  <c r="K63"/>
  <c r="L63"/>
  <c r="J63"/>
  <c r="I63"/>
  <c r="I62"/>
  <c r="J62"/>
  <c r="L62"/>
  <c r="Q67"/>
  <c r="P67"/>
  <c r="I65"/>
  <c r="J65"/>
  <c r="S156" i="10"/>
  <c r="T156"/>
  <c r="O63" i="11"/>
  <c r="I67" i="3"/>
  <c r="S156" i="4"/>
  <c r="T156"/>
  <c r="S63" i="3"/>
  <c r="P63"/>
  <c r="T63"/>
  <c r="Q63"/>
  <c r="S62" i="4"/>
  <c r="T62"/>
  <c r="Q67" i="3"/>
  <c r="S67"/>
  <c r="T67"/>
  <c r="P67"/>
  <c r="S63" i="11"/>
  <c r="M63"/>
  <c r="P63"/>
  <c r="Q63"/>
  <c r="J61"/>
  <c r="I61"/>
  <c r="L63" i="3"/>
  <c r="J63"/>
  <c r="I63"/>
  <c r="M63"/>
  <c r="G56" i="11"/>
  <c r="I56"/>
  <c r="H20" i="1"/>
  <c r="I20"/>
  <c r="G30" i="11"/>
  <c r="H16" i="1"/>
  <c r="I16"/>
  <c r="M56" i="11"/>
  <c r="G10"/>
  <c r="J10"/>
  <c r="I10"/>
  <c r="J30"/>
  <c r="M10"/>
  <c r="J56"/>
  <c r="L56"/>
  <c r="L30"/>
  <c r="H12" i="1"/>
  <c r="I12"/>
  <c r="I30" i="11"/>
  <c r="L10"/>
  <c r="M30"/>
</calcChain>
</file>

<file path=xl/sharedStrings.xml><?xml version="1.0" encoding="utf-8"?>
<sst xmlns="http://schemas.openxmlformats.org/spreadsheetml/2006/main" count="1342" uniqueCount="718">
  <si>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</si>
  <si>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</si>
  <si>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</si>
  <si>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</si>
  <si>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</si>
  <si>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</si>
  <si>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</si>
  <si>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</si>
  <si>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</si>
  <si>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</si>
  <si>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</si>
  <si>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</si>
  <si>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</si>
  <si>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</si>
  <si>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</si>
  <si>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</si>
  <si>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</si>
  <si>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</si>
  <si>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</si>
  <si>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</si>
  <si>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</si>
  <si>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</si>
  <si>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</si>
  <si>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</si>
  <si>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</si>
  <si>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</si>
  <si>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</si>
  <si>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</si>
  <si>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</si>
  <si>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</si>
  <si>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</si>
  <si>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</si>
  <si>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</si>
  <si>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</si>
  <si>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</si>
  <si>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</si>
  <si>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</si>
  <si>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</si>
  <si>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</si>
  <si>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</si>
  <si>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</si>
  <si>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</si>
  <si>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</si>
  <si>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</si>
  <si>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</si>
  <si>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</si>
  <si>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</si>
  <si>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</si>
  <si>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</si>
  <si>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</si>
  <si>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</si>
  <si>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</si>
  <si>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</si>
  <si>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</si>
  <si>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</si>
  <si>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</si>
  <si>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</si>
  <si>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</si>
  <si>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</si>
  <si>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</si>
  <si>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</si>
  <si>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</si>
  <si>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</si>
  <si>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</si>
  <si>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</si>
  <si>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</si>
  <si>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</si>
  <si>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</si>
  <si>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</si>
  <si>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</si>
  <si>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</si>
  <si>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</si>
  <si>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</si>
  <si>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</si>
  <si>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</si>
  <si>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</si>
  <si>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</si>
  <si>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</si>
  <si>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</si>
  <si>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</si>
  <si>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</si>
  <si>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</si>
  <si>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</si>
  <si>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</si>
  <si>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</si>
  <si>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</si>
  <si>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</si>
  <si>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</si>
  <si>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</si>
  <si>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</si>
  <si>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</si>
  <si>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</si>
  <si>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</si>
  <si>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</si>
  <si>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</si>
  <si>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</si>
  <si>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</si>
  <si>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</si>
  <si>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</si>
  <si>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</si>
  <si>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</si>
  <si>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</si>
  <si>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</si>
  <si>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</si>
  <si>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</si>
  <si>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</si>
  <si>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</si>
  <si>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</si>
  <si>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</si>
  <si>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</si>
  <si>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</si>
  <si>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</si>
  <si>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</si>
  <si>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</si>
  <si>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</si>
  <si>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</si>
  <si>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</si>
  <si>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</si>
  <si>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</si>
  <si>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</si>
  <si>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</si>
  <si>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</si>
  <si>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</si>
  <si>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</si>
  <si>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</si>
  <si>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</si>
  <si>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</si>
  <si>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</si>
  <si>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</si>
  <si>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</si>
  <si>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</si>
  <si>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</si>
  <si>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</si>
  <si>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</si>
  <si>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</si>
  <si>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</si>
  <si>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</si>
  <si>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</si>
  <si>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</si>
  <si>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</si>
  <si>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</si>
  <si>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</si>
  <si>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</si>
  <si>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</si>
  <si>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</si>
  <si>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</si>
  <si>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</si>
  <si>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</si>
  <si>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</si>
  <si>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</si>
  <si>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</si>
  <si>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</si>
  <si>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</si>
  <si>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</si>
  <si>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</si>
  <si>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</si>
  <si>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</si>
  <si>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</si>
  <si>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</si>
  <si>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</si>
  <si>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</si>
  <si>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</si>
  <si>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</si>
  <si>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</si>
  <si>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</si>
  <si>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</si>
  <si>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</si>
  <si>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</si>
  <si>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</si>
  <si>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</si>
  <si>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</si>
  <si>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</si>
  <si>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</si>
  <si>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</si>
  <si>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</si>
  <si>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</si>
  <si>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</si>
  <si>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</si>
  <si>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</si>
  <si>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</si>
  <si>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</si>
  <si>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</si>
  <si>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</si>
  <si>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</si>
  <si>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</si>
  <si>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</si>
  <si>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</si>
  <si>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</si>
  <si>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</si>
  <si>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</si>
  <si>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</si>
  <si>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</si>
  <si>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</si>
  <si>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</si>
  <si>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</si>
  <si>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</si>
  <si>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</si>
  <si>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</si>
  <si>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</si>
  <si>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</si>
  <si>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</si>
  <si>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</si>
  <si>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</si>
  <si>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</si>
  <si>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</si>
  <si>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</si>
  <si>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</si>
  <si>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</si>
  <si>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</si>
  <si>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</si>
  <si>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</si>
  <si>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</si>
  <si>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</si>
  <si>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</si>
  <si>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</si>
  <si>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</si>
  <si>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</si>
  <si>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</si>
  <si>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</si>
  <si>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</si>
  <si>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</si>
  <si>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</si>
  <si>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</si>
  <si>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</si>
  <si>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</si>
  <si>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</si>
  <si>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</si>
  <si>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</si>
  <si>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</si>
  <si>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</si>
  <si>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</si>
  <si>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</si>
  <si>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</si>
  <si>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</si>
  <si>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</si>
  <si>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</si>
  <si>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</si>
  <si>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</si>
  <si>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</si>
  <si>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</si>
  <si>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</si>
  <si>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</si>
  <si>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</si>
  <si>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</si>
  <si>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</si>
  <si>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</si>
  <si>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</si>
  <si>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</si>
  <si>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</si>
  <si>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</si>
  <si>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</si>
  <si>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</si>
  <si>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</si>
  <si>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</si>
  <si>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</si>
  <si>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</si>
  <si>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</si>
  <si>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</si>
  <si>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</si>
  <si>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</si>
  <si>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</si>
  <si>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</si>
  <si>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</si>
  <si>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</si>
  <si>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</si>
  <si>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</si>
  <si>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</si>
  <si>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</si>
  <si>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</si>
  <si>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</si>
  <si>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</si>
  <si>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</si>
  <si>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</si>
  <si>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</si>
  <si>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</si>
  <si>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</si>
  <si>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</si>
  <si>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</si>
  <si>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</si>
  <si>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</si>
  <si>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</si>
  <si>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</si>
  <si>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</si>
  <si>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</si>
  <si>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</si>
  <si>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</si>
  <si>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</si>
  <si>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</si>
  <si>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</si>
  <si>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</si>
  <si>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</si>
  <si>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</si>
  <si>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</si>
  <si>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</si>
  <si>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</si>
  <si>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</si>
  <si>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</si>
  <si>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</si>
  <si>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</si>
  <si>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</si>
  <si>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</si>
  <si>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</si>
  <si>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</si>
  <si>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</si>
  <si>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</si>
  <si>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</si>
  <si>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</si>
  <si>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</si>
  <si>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</si>
  <si>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</si>
  <si>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</si>
  <si>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</si>
  <si>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</si>
  <si>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</si>
  <si>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</si>
  <si>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</si>
  <si>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</si>
  <si>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</si>
  <si>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</si>
  <si>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</si>
  <si>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</si>
  <si>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</si>
  <si>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</si>
  <si>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</si>
  <si>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</si>
  <si>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</si>
  <si>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</si>
  <si>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</si>
  <si>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</si>
  <si>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</si>
  <si>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</si>
  <si>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</si>
  <si>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</si>
  <si>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</si>
  <si>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</si>
  <si>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</si>
  <si>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</si>
  <si>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</si>
  <si>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</si>
  <si>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</si>
  <si>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</si>
  <si>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</si>
  <si>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</si>
  <si>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</si>
  <si>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</si>
  <si>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</si>
  <si>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</si>
  <si>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</si>
  <si>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</si>
  <si>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</si>
  <si>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</si>
  <si>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</si>
  <si>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</si>
  <si>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</si>
  <si>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</si>
  <si>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</si>
  <si>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</si>
  <si>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</si>
  <si>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</si>
  <si>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</si>
  <si>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</si>
  <si>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</si>
  <si>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</si>
  <si>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</si>
  <si>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</si>
  <si>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</si>
  <si>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</si>
  <si>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</si>
  <si>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</si>
  <si>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</si>
  <si>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</si>
  <si>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</si>
  <si>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</si>
  <si>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</si>
  <si>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</si>
  <si>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</si>
  <si>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</si>
  <si>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</si>
  <si>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</si>
  <si>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</si>
  <si>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</si>
  <si>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</si>
  <si>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</si>
  <si>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</si>
  <si>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</si>
  <si>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</si>
  <si>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</si>
  <si>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</si>
  <si>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</si>
  <si>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</si>
  <si>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</si>
  <si>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</si>
  <si>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</si>
  <si>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</si>
  <si>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</si>
  <si>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</si>
  <si>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</si>
  <si>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</si>
  <si>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</si>
  <si>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</si>
  <si>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</si>
  <si>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</si>
  <si>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</si>
  <si>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</si>
  <si>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</si>
  <si>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</si>
  <si>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</si>
  <si>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</si>
  <si>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</si>
  <si>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</si>
  <si>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</si>
  <si>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</si>
  <si>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</si>
  <si>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</si>
  <si>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</si>
  <si>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</si>
  <si>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</si>
  <si>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</si>
  <si>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</si>
  <si>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</si>
  <si>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</si>
  <si>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</si>
  <si>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</si>
  <si>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</si>
  <si>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</si>
  <si>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</si>
  <si>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</si>
  <si>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</si>
  <si>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</si>
  <si>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</si>
  <si>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</si>
  <si>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</si>
  <si>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</si>
  <si>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</si>
  <si>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</si>
  <si>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</si>
  <si>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</si>
  <si>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</si>
  <si>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</si>
  <si>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</si>
  <si>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</si>
  <si>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</si>
  <si>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</si>
  <si>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</si>
  <si>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</si>
  <si>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</si>
  <si>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</si>
  <si>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</si>
  <si>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</si>
  <si>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</si>
  <si>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</si>
  <si>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</si>
  <si>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</si>
  <si>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</si>
  <si>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</si>
  <si>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</si>
  <si>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</si>
  <si>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</si>
  <si>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</si>
  <si>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</si>
  <si>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</si>
  <si>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</si>
  <si>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</si>
  <si>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</si>
  <si>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</si>
  <si>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</si>
  <si>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</si>
  <si>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</si>
  <si>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</si>
  <si>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</si>
  <si>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</si>
  <si>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</si>
  <si>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</si>
  <si>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</si>
  <si>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</si>
  <si>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</si>
  <si>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</si>
  <si>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</si>
  <si>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</si>
  <si>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</si>
  <si>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</si>
  <si>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</si>
  <si>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</si>
  <si>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</si>
  <si>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</si>
  <si>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</si>
  <si>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</si>
  <si>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</si>
  <si>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</si>
  <si>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</si>
  <si>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</si>
  <si>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</si>
  <si>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</si>
  <si>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</si>
  <si>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</si>
  <si>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</si>
  <si>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</si>
  <si>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</si>
  <si>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</si>
  <si>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</si>
  <si>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</si>
  <si>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</si>
  <si>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</si>
  <si>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</si>
  <si>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</si>
  <si>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</si>
  <si>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</si>
  <si>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</si>
  <si>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</si>
  <si>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</si>
  <si>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</si>
  <si>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</si>
  <si>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</si>
  <si>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</si>
  <si>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</si>
  <si>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</si>
  <si>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</si>
  <si>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</si>
  <si>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</si>
  <si>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</si>
  <si>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</si>
  <si>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</si>
  <si>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</si>
  <si>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</si>
  <si>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</si>
  <si>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</si>
  <si>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</si>
  <si>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</si>
  <si>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</si>
  <si>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</si>
  <si>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</si>
  <si>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</si>
  <si>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</si>
  <si>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</si>
  <si>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</si>
  <si>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</si>
  <si>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</si>
  <si>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</si>
  <si>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</si>
  <si>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</si>
  <si>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</si>
  <si>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</si>
  <si>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</si>
  <si>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</si>
  <si>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</si>
  <si>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</si>
  <si>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</si>
  <si>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</si>
  <si>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</si>
  <si>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</si>
  <si>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</si>
  <si>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</si>
  <si>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</si>
  <si>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</si>
  <si>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</si>
  <si>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</si>
  <si>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</si>
  <si>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</si>
  <si>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</si>
  <si>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</si>
  <si>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</si>
  <si>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</si>
  <si>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</si>
  <si>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</si>
  <si>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</si>
  <si>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</si>
  <si>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</si>
  <si>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</si>
  <si>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</si>
  <si>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</si>
  <si>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</si>
  <si>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</si>
  <si>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</si>
  <si>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</si>
  <si>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</si>
  <si>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</si>
  <si>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</si>
  <si>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</si>
  <si>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</si>
  <si>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</si>
  <si>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</si>
  <si>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</si>
  <si>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</si>
  <si>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</si>
  <si>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</si>
  <si>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</si>
  <si>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</si>
  <si>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</si>
  <si>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</si>
  <si>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</si>
  <si>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</si>
  <si>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</si>
  <si>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</si>
  <si>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</si>
  <si>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</si>
  <si>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</si>
  <si>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</si>
  <si>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</si>
  <si>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</si>
  <si>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</si>
  <si>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</si>
  <si>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</si>
  <si>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</si>
  <si>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</si>
  <si>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</si>
  <si>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</si>
  <si>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</si>
  <si>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</si>
  <si>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</si>
  <si>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</si>
  <si>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</si>
  <si>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</si>
  <si>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</si>
  <si>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</si>
  <si>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</si>
  <si>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</si>
  <si>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</si>
  <si>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</si>
  <si>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</si>
  <si>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</si>
  <si>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</si>
  <si>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</si>
  <si>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</si>
  <si>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</si>
  <si>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</si>
  <si>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</si>
  <si>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</si>
  <si>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</si>
  <si>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</si>
  <si>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</si>
  <si>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</si>
  <si>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</si>
  <si>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</si>
  <si>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</si>
  <si>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</si>
  <si>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</si>
  <si>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</si>
  <si>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</si>
  <si>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</si>
  <si>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</si>
  <si>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</si>
  <si>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</si>
  <si>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</si>
  <si>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</si>
  <si>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</si>
  <si>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</si>
  <si>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</si>
  <si>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</si>
  <si>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</si>
  <si>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</si>
  <si>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</si>
  <si>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</si>
  <si>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</si>
  <si>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</si>
  <si>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</si>
  <si>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</si>
  <si>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</si>
  <si>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</si>
  <si>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</si>
  <si>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</si>
  <si>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</si>
  <si>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</si>
  <si>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</si>
  <si>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</si>
  <si>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</si>
  <si>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</si>
  <si>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</si>
  <si>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</si>
  <si>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</si>
  <si>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</si>
  <si>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</si>
  <si>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</si>
  <si>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</si>
  <si>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</si>
  <si>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</si>
  <si>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</si>
  <si>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</si>
  <si>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</si>
  <si>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</si>
  <si>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</si>
  <si>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</si>
  <si>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</si>
  <si>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</si>
  <si>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</si>
  <si>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</si>
  <si>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</si>
  <si>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</si>
  <si>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</si>
  <si>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</si>
  <si>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</si>
  <si>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</si>
  <si>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</si>
  <si>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</si>
  <si>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</si>
  <si>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</si>
  <si>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</si>
  <si>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</si>
  <si>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</si>
  <si>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</si>
  <si>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</si>
  <si>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</si>
  <si>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</si>
  <si>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</si>
  <si>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</si>
  <si>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</si>
  <si>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</si>
  <si>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</si>
  <si>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</si>
  <si>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</si>
  <si>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</si>
  <si>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</si>
  <si>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</si>
  <si>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</si>
  <si>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</si>
  <si>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</si>
  <si>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Analitika Januar 2015</t>
  </si>
  <si>
    <t>Izvršenje 2013</t>
  </si>
  <si>
    <t>Decembar 2013</t>
  </si>
</sst>
</file>

<file path=xl/styles.xml><?xml version="1.0" encoding="utf-8"?>
<styleSheet xmlns="http://schemas.openxmlformats.org/spreadsheetml/2006/main">
  <numFmts count="3">
    <numFmt numFmtId="164" formatCode="#,##0.0,,"/>
    <numFmt numFmtId="165" formatCode="0.0%"/>
    <numFmt numFmtId="166" formatCode="#,##0.0"/>
  </numFmts>
  <fonts count="3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0" fontId="31" fillId="0" borderId="0"/>
  </cellStyleXfs>
  <cellXfs count="41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1" fillId="4" borderId="7" xfId="0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Protection="1">
      <protection locked="0"/>
    </xf>
    <xf numFmtId="4" fontId="0" fillId="2" borderId="0" xfId="0" applyNumberFormat="1" applyFill="1"/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05"/>
          <c:y val="0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191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210204928"/>
        <c:axId val="210206720"/>
      </c:lineChart>
      <c:catAx>
        <c:axId val="21020492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210206720"/>
        <c:crosses val="autoZero"/>
        <c:auto val="1"/>
        <c:lblAlgn val="ctr"/>
        <c:lblOffset val="100"/>
        <c:tickLblSkip val="3"/>
      </c:catAx>
      <c:valAx>
        <c:axId val="210206720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21020492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7942"/>
          <c:y val="2.6666666666666672E-2"/>
        </c:manualLayout>
      </c:layout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346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210226560"/>
        <c:axId val="210371712"/>
      </c:lineChart>
      <c:catAx>
        <c:axId val="210226560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sz="600"/>
            </a:pPr>
            <a:endParaRPr lang="en-US"/>
          </a:p>
        </c:txPr>
        <c:crossAx val="210371712"/>
        <c:crosses val="autoZero"/>
        <c:auto val="1"/>
        <c:lblAlgn val="ctr"/>
        <c:lblOffset val="100"/>
        <c:tickLblSkip val="3"/>
      </c:catAx>
      <c:valAx>
        <c:axId val="210371712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210226560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Master!G273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6798F00-08CD-4C26-952F-E41D904206F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Kontakt:
e-mail: mf@mif.gov.me
tel/fax: 00 382 20 242 835</a:t>
          </a:fld>
          <a:endParaRPr lang="en-US" sz="1100" i="1"/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workbookViewId="0">
      <pane ySplit="5" topLeftCell="A6" activePane="bottomLeft" state="frozen"/>
      <selection pane="bottomLeft" activeCell="D11" sqref="D11"/>
    </sheetView>
  </sheetViews>
  <sheetFormatPr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Januar</v>
      </c>
      <c r="E11" s="158"/>
      <c r="F11" s="158"/>
      <c r="G11" s="158"/>
      <c r="H11" s="160" t="str">
        <f>+Master!G265</f>
        <v>Prihodi za period Januar - Januar</v>
      </c>
      <c r="I11" s="158"/>
      <c r="J11" s="158"/>
      <c r="K11" s="159"/>
    </row>
    <row r="12" spans="3:11">
      <c r="C12" s="157"/>
      <c r="D12" s="161">
        <f>+'Analitika - 2015'!N10</f>
        <v>71160727.089999989</v>
      </c>
      <c r="E12" s="162">
        <f>+D12/'2014'!T7</f>
        <v>2.0971564951222311E-2</v>
      </c>
      <c r="F12" s="158"/>
      <c r="G12" s="158"/>
      <c r="H12" s="161">
        <f>+'Analitika - 2015'!G10</f>
        <v>71160727.089999989</v>
      </c>
      <c r="I12" s="162">
        <f>+H12/'2014'!T7</f>
        <v>2.0971564951222311E-2</v>
      </c>
      <c r="J12" s="158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163" t="str">
        <f>+D13</f>
        <v>mil. €</v>
      </c>
      <c r="I13" s="163" t="str">
        <f>+E13</f>
        <v>% BDP</v>
      </c>
      <c r="J13" s="158"/>
      <c r="K13" s="159"/>
    </row>
    <row r="14" spans="3:11">
      <c r="C14" s="157"/>
      <c r="G14" s="158"/>
      <c r="J14" s="158"/>
      <c r="K14" s="159"/>
    </row>
    <row r="15" spans="3:11">
      <c r="C15" s="157"/>
      <c r="D15" s="160" t="str">
        <f>+Master!G262</f>
        <v>Rashodi za mjesec Januar</v>
      </c>
      <c r="E15" s="158"/>
      <c r="F15" s="158"/>
      <c r="G15" s="158"/>
      <c r="H15" s="160" t="str">
        <f>+Master!G266</f>
        <v>Rashodi za period Januar - Januar</v>
      </c>
      <c r="I15" s="158"/>
      <c r="J15" s="158"/>
      <c r="K15" s="159"/>
    </row>
    <row r="16" spans="3:11">
      <c r="C16" s="157"/>
      <c r="D16" s="161">
        <f>+'Analitika - 2015'!N30</f>
        <v>92981449.820000008</v>
      </c>
      <c r="E16" s="162">
        <f>+D16/'2014'!T7</f>
        <v>2.7402284854295304E-2</v>
      </c>
      <c r="F16" s="158"/>
      <c r="G16" s="158"/>
      <c r="H16" s="161">
        <f>+'Analitika - 2015'!G30</f>
        <v>92981449.820000008</v>
      </c>
      <c r="I16" s="162">
        <f>+H16/'2014'!T7</f>
        <v>2.7402284854295304E-2</v>
      </c>
      <c r="J16" s="15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163" t="str">
        <f>+D13</f>
        <v>mil. €</v>
      </c>
      <c r="I17" s="163" t="str">
        <f>+E13</f>
        <v>% BDP</v>
      </c>
      <c r="J17" s="158"/>
      <c r="K17" s="159"/>
    </row>
    <row r="18" spans="3:11">
      <c r="C18" s="157"/>
      <c r="D18" s="158"/>
      <c r="E18" s="158"/>
      <c r="F18" s="158"/>
      <c r="G18" s="158"/>
      <c r="H18" s="158"/>
      <c r="I18" s="158"/>
      <c r="J18" s="158"/>
      <c r="K18" s="159"/>
    </row>
    <row r="19" spans="3:11">
      <c r="C19" s="157"/>
      <c r="D19" s="160" t="str">
        <f>+Master!G263</f>
        <v>Deficit za mjesec Januar</v>
      </c>
      <c r="E19" s="158"/>
      <c r="F19" s="158"/>
      <c r="G19" s="158"/>
      <c r="H19" s="160" t="str">
        <f>+Master!G267</f>
        <v>Deficit za period Januar - Januar</v>
      </c>
      <c r="I19" s="158"/>
      <c r="J19" s="158"/>
      <c r="K19" s="159"/>
    </row>
    <row r="20" spans="3:11">
      <c r="C20" s="157"/>
      <c r="D20" s="161">
        <f>+'Analitika - 2015'!N56</f>
        <v>-21820722.730000019</v>
      </c>
      <c r="E20" s="162">
        <f>+D20/'2014'!T7</f>
        <v>-6.4307199030729928E-3</v>
      </c>
      <c r="F20" s="158"/>
      <c r="G20" s="158"/>
      <c r="H20" s="161">
        <f>+'Analitika - 2015'!G56</f>
        <v>-21820722.730000019</v>
      </c>
      <c r="I20" s="162">
        <f>+H20/'2014'!T7</f>
        <v>-6.4307199030729928E-3</v>
      </c>
      <c r="J20" s="15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163" t="str">
        <f>+D13</f>
        <v>mil. €</v>
      </c>
      <c r="I21" s="163" t="str">
        <f>+E13</f>
        <v>% BDP</v>
      </c>
      <c r="J21" s="158"/>
      <c r="K21" s="159"/>
    </row>
    <row r="22" spans="3:11">
      <c r="C22" s="157"/>
      <c r="D22" s="310" t="str">
        <f>+Master!G269</f>
        <v>Stanje javnog duga (% BDP)</v>
      </c>
      <c r="E22" s="311"/>
      <c r="F22" s="311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topLeftCell="D1" workbookViewId="0">
      <pane ySplit="5" topLeftCell="A6" activePane="bottomLeft" state="frozen"/>
      <selection pane="bottomLeft" activeCell="G8" sqref="G8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2015-01</v>
      </c>
      <c r="O6" s="169" t="str">
        <f>+CONCATENATE(N6,"p")</f>
        <v>2015-01p</v>
      </c>
      <c r="P6" s="153"/>
      <c r="Q6" s="153"/>
      <c r="R6" s="169" t="str">
        <f>+IF(Master!B3-10&gt;=0,CONCATENATE(Master!B4-1,"-",Master!B3),CONCATENATE(Master!B4-1,"-0",Master!B3))</f>
        <v>2014-01</v>
      </c>
      <c r="S6" s="153"/>
      <c r="T6" s="153"/>
    </row>
    <row r="7" spans="1:20">
      <c r="A7" s="170"/>
      <c r="B7" s="312" t="s">
        <v>715</v>
      </c>
      <c r="C7" s="313"/>
      <c r="D7" s="313"/>
      <c r="E7" s="313"/>
      <c r="F7" s="313"/>
      <c r="G7" s="320" t="s">
        <v>715</v>
      </c>
      <c r="H7" s="321"/>
      <c r="I7" s="321"/>
      <c r="J7" s="321"/>
      <c r="K7" s="321"/>
      <c r="L7" s="321"/>
      <c r="M7" s="322"/>
      <c r="N7" s="323" t="str">
        <f>+Master!G237</f>
        <v>Januar</v>
      </c>
      <c r="O7" s="321"/>
      <c r="P7" s="321"/>
      <c r="Q7" s="321"/>
      <c r="R7" s="321"/>
      <c r="S7" s="321"/>
      <c r="T7" s="324"/>
    </row>
    <row r="8" spans="1:20">
      <c r="A8" s="170"/>
      <c r="B8" s="314"/>
      <c r="C8" s="315"/>
      <c r="D8" s="315"/>
      <c r="E8" s="315"/>
      <c r="F8" s="316"/>
      <c r="G8" s="171" t="str">
        <f>+Master!G18</f>
        <v>Ostvarenje</v>
      </c>
      <c r="H8" s="171" t="str">
        <f>+Master!G17</f>
        <v>Plan</v>
      </c>
      <c r="I8" s="325" t="str">
        <f>+Master!G252</f>
        <v>Odstupanje</v>
      </c>
      <c r="J8" s="325"/>
      <c r="K8" s="171" t="str">
        <f>+CONCATENATE(Master!G238," ",Master!B4-1)</f>
        <v>Jan - Jan 2014</v>
      </c>
      <c r="L8" s="325" t="str">
        <f>+I8</f>
        <v>Odstupanje</v>
      </c>
      <c r="M8" s="326"/>
      <c r="N8" s="172" t="str">
        <f>+G8</f>
        <v>Ostvarenje</v>
      </c>
      <c r="O8" s="171" t="str">
        <f>+H8</f>
        <v>Plan</v>
      </c>
      <c r="P8" s="325" t="str">
        <f>+I8</f>
        <v>Odstupanje</v>
      </c>
      <c r="Q8" s="325"/>
      <c r="R8" s="171" t="str">
        <f>+CONCATENATE(Master!G237," ",Master!B4-1)</f>
        <v>Januar 2014</v>
      </c>
      <c r="S8" s="325" t="str">
        <f>+P8</f>
        <v>Odstupanje</v>
      </c>
      <c r="T8" s="327"/>
    </row>
    <row r="9" spans="1:20" ht="15.75" thickBot="1">
      <c r="A9" s="170"/>
      <c r="B9" s="317"/>
      <c r="C9" s="318"/>
      <c r="D9" s="318"/>
      <c r="E9" s="318"/>
      <c r="F9" s="319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30" t="str">
        <f>+VLOOKUP($A10,Master!$D$22:$G$218,4,FALSE)</f>
        <v>Prihodi budžeta</v>
      </c>
      <c r="C10" s="331"/>
      <c r="D10" s="331"/>
      <c r="E10" s="331"/>
      <c r="F10" s="331"/>
      <c r="G10" s="177">
        <f>+SUMPRODUCT(('2015'!$G10:$R10)*('2015'!$G$5:$R$5&lt;=Master!$B$3)*($A10='2015'!$A$10:$A$66))</f>
        <v>71160727.089999989</v>
      </c>
      <c r="H10" s="177">
        <f>+SUMPRODUCT(('2015'!$G105:$R105)*('2015'!$G$5:$R$5&lt;=Master!$B$3))</f>
        <v>69711123.6731603</v>
      </c>
      <c r="I10" s="178">
        <f>+G10-H10</f>
        <v>1449603.416839689</v>
      </c>
      <c r="J10" s="179">
        <f>+IF(ISNUMBER(G10/H10-1),G10/H10-1,"…")</f>
        <v>2.0794434811238105E-2</v>
      </c>
      <c r="K10" s="177">
        <f>+SUMPRODUCT(('2014'!$G10:$R10)*('2014'!$G$5:$R$5&lt;=Master!$B$3))</f>
        <v>70782033.379999995</v>
      </c>
      <c r="L10" s="178">
        <f>+G10-K10</f>
        <v>378693.70999999344</v>
      </c>
      <c r="M10" s="180">
        <f>+IF(ISNUMBER(G10/K10-1),G10/K10-1,"…")</f>
        <v>5.3501388970693675E-3</v>
      </c>
      <c r="N10" s="181">
        <f>+INDEX('2015'!$1:$1048576,MATCH('Analitika - 2015'!$A10,'2015'!$A:$A,0),MATCH('Analitika - 2015'!$N$6,'2015'!$6:$6,0))</f>
        <v>71160727.089999989</v>
      </c>
      <c r="O10" s="177">
        <f>+INDEX('2015'!$1:$1048576,MATCH(CONCATENATE('Analitika - 2015'!$A10,"p"),'2015'!$A:$A,0),MATCH('Analitika - 2015'!$O$6,'2015'!$101:$101,0))</f>
        <v>69711123.6731603</v>
      </c>
      <c r="P10" s="178">
        <f>+N10-O10</f>
        <v>1449603.416839689</v>
      </c>
      <c r="Q10" s="179">
        <f>+IF(ISNUMBER(N10/O10-1),N10/O10-1,"…")</f>
        <v>2.0794434811238105E-2</v>
      </c>
      <c r="R10" s="177">
        <f>+INDEX('2014'!$1:$1048576,MATCH('Analitika - 2015'!$A10,'2014'!$A:$A,0),MATCH('Analitika - 2015'!$R$6,'2014'!$6:$6,0))</f>
        <v>70782033.379999995</v>
      </c>
      <c r="S10" s="178">
        <f>+N10-R10</f>
        <v>378693.70999999344</v>
      </c>
      <c r="T10" s="182">
        <f>+IF(ISNUMBER(N10/R10-1),N10/R10-1,"…")</f>
        <v>5.3501388970693675E-3</v>
      </c>
    </row>
    <row r="11" spans="1:20">
      <c r="A11" s="176">
        <v>711</v>
      </c>
      <c r="B11" s="332" t="str">
        <f>+VLOOKUP($A11,Master!$D$22:$G$218,4,FALSE)</f>
        <v>Porezi</v>
      </c>
      <c r="C11" s="333"/>
      <c r="D11" s="333"/>
      <c r="E11" s="333"/>
      <c r="F11" s="333"/>
      <c r="G11" s="183">
        <f>+SUMPRODUCT(('2015'!$G11:$R11)*('2015'!$G$5:$R$5&lt;=Master!$B$3)*($A11='2015'!$A$10:$A$66))</f>
        <v>48650345.919999994</v>
      </c>
      <c r="H11" s="183">
        <f>+SUMPRODUCT(('2015'!$G106:$R106)*('2015'!$G$5:$R$5&lt;=Master!$B$3))</f>
        <v>47438461.833814889</v>
      </c>
      <c r="I11" s="184">
        <f t="shared" ref="I11:I67" si="0">+G11-H11</f>
        <v>1211884.0861851051</v>
      </c>
      <c r="J11" s="185">
        <f t="shared" ref="J11:J67" si="1">+IF(ISNUMBER(G11/H11-1),G11/H11-1,"…")</f>
        <v>2.5546445633725323E-2</v>
      </c>
      <c r="K11" s="183">
        <f>+SUMPRODUCT(('2014'!$G11:$R11)*('2014'!$G$5:$R$5&lt;=Master!$B$3))</f>
        <v>48388139.909999996</v>
      </c>
      <c r="L11" s="184">
        <f t="shared" ref="L11:L67" si="2">+G11-K11</f>
        <v>262206.00999999791</v>
      </c>
      <c r="M11" s="186">
        <f t="shared" ref="M11:M67" si="3">+IF(ISNUMBER(G11/K11-1),G11/K11-1,"…")</f>
        <v>5.4188073872583065E-3</v>
      </c>
      <c r="N11" s="187">
        <f>+INDEX('2015'!$1:$1048576,MATCH('Analitika - 2015'!$A11,'2015'!$A:$A,0),MATCH('Analitika - 2015'!$N$6,'2015'!$6:$6,0))</f>
        <v>48650345.919999994</v>
      </c>
      <c r="O11" s="183">
        <f>+INDEX('2015'!$1:$1048576,MATCH(CONCATENATE('Analitika - 2015'!$A11,"p"),'2015'!$A:$A,0),MATCH('Analitika - 2015'!$O$6,'2015'!$101:$101,0))</f>
        <v>47438461.833814889</v>
      </c>
      <c r="P11" s="184">
        <f t="shared" ref="P11:P67" si="4">+N11-O11</f>
        <v>1211884.0861851051</v>
      </c>
      <c r="Q11" s="185">
        <f t="shared" ref="Q11:Q67" si="5">+IF(ISNUMBER(N11/O11-1),N11/O11-1,"…")</f>
        <v>2.5546445633725323E-2</v>
      </c>
      <c r="R11" s="183">
        <f>+INDEX('2014'!$1:$1048576,MATCH('Analitika - 2015'!$A11,'2014'!$A:$A,0),MATCH('Analitika - 2015'!$R$6,'2014'!$6:$6,0))</f>
        <v>48388139.909999996</v>
      </c>
      <c r="S11" s="184">
        <f t="shared" ref="S11:S67" si="6">+N11-R11</f>
        <v>262206.00999999791</v>
      </c>
      <c r="T11" s="188">
        <f t="shared" ref="T11:T67" si="7">+IF(ISNUMBER(N11/R11-1),N11/R11-1,"…")</f>
        <v>5.4188073872583065E-3</v>
      </c>
    </row>
    <row r="12" spans="1:20">
      <c r="A12" s="176">
        <v>7111</v>
      </c>
      <c r="B12" s="328" t="str">
        <f>+VLOOKUP($A12,Master!$D$22:$G$218,4,FALSE)</f>
        <v>Porez na dohodak fizičkih lica</v>
      </c>
      <c r="C12" s="329"/>
      <c r="D12" s="329"/>
      <c r="E12" s="329"/>
      <c r="F12" s="329"/>
      <c r="G12" s="189">
        <f>+SUMPRODUCT(('2015'!$G12:$R12)*('2015'!$G$5:$R$5&lt;=Master!$B$3)*($A12='2015'!$A$10:$A$66))</f>
        <v>4124772.2199999942</v>
      </c>
      <c r="H12" s="189">
        <f>+SUMPRODUCT(('2015'!$G107:$R107)*('2015'!$G$5:$R$5&lt;=Master!$B$3))</f>
        <v>3573995.3554284605</v>
      </c>
      <c r="I12" s="190">
        <f t="shared" si="0"/>
        <v>550776.86457153363</v>
      </c>
      <c r="J12" s="191">
        <f t="shared" si="1"/>
        <v>0.15410676562155334</v>
      </c>
      <c r="K12" s="189">
        <f>+SUMPRODUCT(('2014'!$G12:$R12)*('2014'!$G$5:$R$5&lt;=Master!$B$3))</f>
        <v>3618675.86</v>
      </c>
      <c r="L12" s="190">
        <f t="shared" si="2"/>
        <v>506096.35999999428</v>
      </c>
      <c r="M12" s="192">
        <f t="shared" si="3"/>
        <v>0.13985678175662697</v>
      </c>
      <c r="N12" s="193">
        <f>+INDEX('2015'!$1:$1048576,MATCH('Analitika - 2015'!$A12,'2015'!$A:$A,0),MATCH('Analitika - 2015'!$N$6,'2015'!$6:$6,0))</f>
        <v>4124772.2199999942</v>
      </c>
      <c r="O12" s="189">
        <f>+INDEX('2015'!$1:$1048576,MATCH(CONCATENATE('Analitika - 2015'!$A12,"p"),'2015'!$A:$A,0),MATCH('Analitika - 2015'!$O$6,'2015'!$101:$101,0))</f>
        <v>3573995.3554284605</v>
      </c>
      <c r="P12" s="190">
        <f t="shared" si="4"/>
        <v>550776.86457153363</v>
      </c>
      <c r="Q12" s="191">
        <f t="shared" si="5"/>
        <v>0.15410676562155334</v>
      </c>
      <c r="R12" s="189">
        <f>+INDEX('2014'!$1:$1048576,MATCH('Analitika - 2015'!$A12,'2014'!$A:$A,0),MATCH('Analitika - 2015'!$R$6,'2014'!$6:$6,0))</f>
        <v>3618675.86</v>
      </c>
      <c r="S12" s="190">
        <f t="shared" si="6"/>
        <v>506096.35999999428</v>
      </c>
      <c r="T12" s="194">
        <f t="shared" si="7"/>
        <v>0.13985678175662697</v>
      </c>
    </row>
    <row r="13" spans="1:20">
      <c r="A13" s="176">
        <v>7112</v>
      </c>
      <c r="B13" s="328" t="str">
        <f>+VLOOKUP($A13,Master!$D$22:$G$218,4,FALSE)</f>
        <v>Porez na dobit pravnih lica</v>
      </c>
      <c r="C13" s="329"/>
      <c r="D13" s="329"/>
      <c r="E13" s="329"/>
      <c r="F13" s="329"/>
      <c r="G13" s="189">
        <f>+SUMPRODUCT(('2015'!$G13:$R13)*('2015'!$G$5:$R$5&lt;=Master!$B$3)*($A13='2015'!$A$10:$A$66))</f>
        <v>500820.52999999991</v>
      </c>
      <c r="H13" s="189">
        <f>+SUMPRODUCT(('2015'!$G108:$R108)*('2015'!$G$5:$R$5&lt;=Master!$B$3))</f>
        <v>932399.70044660708</v>
      </c>
      <c r="I13" s="190">
        <f t="shared" si="0"/>
        <v>-431579.17044660717</v>
      </c>
      <c r="J13" s="191">
        <f t="shared" si="1"/>
        <v>-0.46286927187973836</v>
      </c>
      <c r="K13" s="189">
        <f>+SUMPRODUCT(('2014'!$G13:$R13)*('2014'!$G$5:$R$5&lt;=Master!$B$3))</f>
        <v>1541172.27</v>
      </c>
      <c r="L13" s="190">
        <f t="shared" si="2"/>
        <v>-1040351.7400000001</v>
      </c>
      <c r="M13" s="192">
        <f t="shared" si="3"/>
        <v>-0.67503922841798869</v>
      </c>
      <c r="N13" s="193">
        <f>+INDEX('2015'!$1:$1048576,MATCH('Analitika - 2015'!$A13,'2015'!$A:$A,0),MATCH('Analitika - 2015'!$N$6,'2015'!$6:$6,0))</f>
        <v>500820.52999999991</v>
      </c>
      <c r="O13" s="189">
        <f>+INDEX('2015'!$1:$1048576,MATCH(CONCATENATE('Analitika - 2015'!$A13,"p"),'2015'!$A:$A,0),MATCH('Analitika - 2015'!$O$6,'2015'!$101:$101,0))</f>
        <v>932399.70044660708</v>
      </c>
      <c r="P13" s="190">
        <f t="shared" si="4"/>
        <v>-431579.17044660717</v>
      </c>
      <c r="Q13" s="191">
        <f t="shared" si="5"/>
        <v>-0.46286927187973836</v>
      </c>
      <c r="R13" s="189">
        <f>+INDEX('2014'!$1:$1048576,MATCH('Analitika - 2015'!$A13,'2014'!$A:$A,0),MATCH('Analitika - 2015'!$R$6,'2014'!$6:$6,0))</f>
        <v>1541172.27</v>
      </c>
      <c r="S13" s="190">
        <f t="shared" si="6"/>
        <v>-1040351.7400000001</v>
      </c>
      <c r="T13" s="194">
        <f t="shared" si="7"/>
        <v>-0.67503922841798869</v>
      </c>
    </row>
    <row r="14" spans="1:20">
      <c r="A14" s="176">
        <v>7113</v>
      </c>
      <c r="B14" s="328" t="str">
        <f>+VLOOKUP($A14,Master!$D$22:$G$218,4,FALSE)</f>
        <v>Porez na promet nepokretnosti</v>
      </c>
      <c r="C14" s="329"/>
      <c r="D14" s="329"/>
      <c r="E14" s="329"/>
      <c r="F14" s="329"/>
      <c r="G14" s="189">
        <f>+SUMPRODUCT(('2015'!$G14:$R14)*('2015'!$G$5:$R$5&lt;=Master!$B$3)*($A14='2015'!$A$10:$A$66))</f>
        <v>64332.390000000007</v>
      </c>
      <c r="H14" s="189">
        <f>+SUMPRODUCT(('2015'!$G109:$R109)*('2015'!$G$5:$R$5&lt;=Master!$B$3))</f>
        <v>106071.79527146854</v>
      </c>
      <c r="I14" s="190">
        <f t="shared" si="0"/>
        <v>-41739.405271468531</v>
      </c>
      <c r="J14" s="191">
        <f t="shared" si="1"/>
        <v>-0.393501450264373</v>
      </c>
      <c r="K14" s="189">
        <f>+SUMPRODUCT(('2014'!$G14:$R14)*('2014'!$G$5:$R$5&lt;=Master!$B$3))</f>
        <v>101912.43</v>
      </c>
      <c r="L14" s="190">
        <f t="shared" si="2"/>
        <v>-37580.039999999986</v>
      </c>
      <c r="M14" s="192">
        <f t="shared" si="3"/>
        <v>-0.36874834600646833</v>
      </c>
      <c r="N14" s="193">
        <f>+INDEX('2015'!$1:$1048576,MATCH('Analitika - 2015'!$A14,'2015'!$A:$A,0),MATCH('Analitika - 2015'!$N$6,'2015'!$6:$6,0))</f>
        <v>64332.390000000007</v>
      </c>
      <c r="O14" s="189">
        <f>+INDEX('2015'!$1:$1048576,MATCH(CONCATENATE('Analitika - 2015'!$A14,"p"),'2015'!$A:$A,0),MATCH('Analitika - 2015'!$O$6,'2015'!$101:$101,0))</f>
        <v>106071.79527146854</v>
      </c>
      <c r="P14" s="190">
        <f t="shared" si="4"/>
        <v>-41739.405271468531</v>
      </c>
      <c r="Q14" s="191">
        <f t="shared" si="5"/>
        <v>-0.393501450264373</v>
      </c>
      <c r="R14" s="189">
        <f>+INDEX('2014'!$1:$1048576,MATCH('Analitika - 2015'!$A14,'2014'!$A:$A,0),MATCH('Analitika - 2015'!$R$6,'2014'!$6:$6,0))</f>
        <v>101912.43</v>
      </c>
      <c r="S14" s="190">
        <f t="shared" si="6"/>
        <v>-37580.039999999986</v>
      </c>
      <c r="T14" s="194">
        <f t="shared" si="7"/>
        <v>-0.36874834600646833</v>
      </c>
    </row>
    <row r="15" spans="1:20">
      <c r="A15" s="176">
        <v>7114</v>
      </c>
      <c r="B15" s="328" t="str">
        <f>+VLOOKUP($A15,Master!$D$22:$G$218,4,FALSE)</f>
        <v>Porez na dodatu vrijednost</v>
      </c>
      <c r="C15" s="329"/>
      <c r="D15" s="329"/>
      <c r="E15" s="329"/>
      <c r="F15" s="329"/>
      <c r="G15" s="189">
        <f>+SUMPRODUCT(('2015'!$G15:$R15)*('2015'!$G$5:$R$5&lt;=Master!$B$3)*($A15='2015'!$A$10:$A$66))</f>
        <v>31202700.220000006</v>
      </c>
      <c r="H15" s="189">
        <f>+SUMPRODUCT(('2015'!$G110:$R110)*('2015'!$G$5:$R$5&lt;=Master!$B$3))</f>
        <v>30830393.947525293</v>
      </c>
      <c r="I15" s="190">
        <f t="shared" si="0"/>
        <v>372306.27247471362</v>
      </c>
      <c r="J15" s="191">
        <f t="shared" si="1"/>
        <v>1.2075949243736339E-2</v>
      </c>
      <c r="K15" s="189">
        <f>+SUMPRODUCT(('2014'!$G15:$R15)*('2014'!$G$5:$R$5&lt;=Master!$B$3))</f>
        <v>32174209.809999999</v>
      </c>
      <c r="L15" s="190">
        <f t="shared" si="2"/>
        <v>-971509.5899999924</v>
      </c>
      <c r="M15" s="192">
        <f t="shared" si="3"/>
        <v>-3.0195289821788873E-2</v>
      </c>
      <c r="N15" s="193">
        <f>+INDEX('2015'!$1:$1048576,MATCH('Analitika - 2015'!$A15,'2015'!$A:$A,0),MATCH('Analitika - 2015'!$N$6,'2015'!$6:$6,0))</f>
        <v>31202700.220000006</v>
      </c>
      <c r="O15" s="189">
        <f>+INDEX('2015'!$1:$1048576,MATCH(CONCATENATE('Analitika - 2015'!$A15,"p"),'2015'!$A:$A,0),MATCH('Analitika - 2015'!$O$6,'2015'!$101:$101,0))</f>
        <v>30830393.947525293</v>
      </c>
      <c r="P15" s="190">
        <f t="shared" si="4"/>
        <v>372306.27247471362</v>
      </c>
      <c r="Q15" s="191">
        <f t="shared" si="5"/>
        <v>1.2075949243736339E-2</v>
      </c>
      <c r="R15" s="189">
        <f>+INDEX('2014'!$1:$1048576,MATCH('Analitika - 2015'!$A15,'2014'!$A:$A,0),MATCH('Analitika - 2015'!$R$6,'2014'!$6:$6,0))</f>
        <v>32174209.809999999</v>
      </c>
      <c r="S15" s="190">
        <f t="shared" si="6"/>
        <v>-971509.5899999924</v>
      </c>
      <c r="T15" s="194">
        <f t="shared" si="7"/>
        <v>-3.0195289821788873E-2</v>
      </c>
    </row>
    <row r="16" spans="1:20">
      <c r="A16" s="176">
        <v>7115</v>
      </c>
      <c r="B16" s="328" t="str">
        <f>+VLOOKUP($A16,Master!$D$22:$G$218,4,FALSE)</f>
        <v>Akcize</v>
      </c>
      <c r="C16" s="329"/>
      <c r="D16" s="329"/>
      <c r="E16" s="329"/>
      <c r="F16" s="329"/>
      <c r="G16" s="189">
        <f>+SUMPRODUCT(('2015'!$G16:$R16)*('2015'!$G$5:$R$5&lt;=Master!$B$3)*($A16='2015'!$A$10:$A$66))</f>
        <v>11276886.989999995</v>
      </c>
      <c r="H16" s="189">
        <f>+SUMPRODUCT(('2015'!$G111:$R111)*('2015'!$G$5:$R$5&lt;=Master!$B$3))</f>
        <v>10746682.682418374</v>
      </c>
      <c r="I16" s="190">
        <f t="shared" si="0"/>
        <v>530204.30758162029</v>
      </c>
      <c r="J16" s="191">
        <f t="shared" si="1"/>
        <v>4.9336555591153353E-2</v>
      </c>
      <c r="K16" s="189">
        <f>+SUMPRODUCT(('2014'!$G16:$R16)*('2014'!$G$5:$R$5&lt;=Master!$B$3))</f>
        <v>9737815.5600000005</v>
      </c>
      <c r="L16" s="190">
        <f t="shared" si="2"/>
        <v>1539071.4299999941</v>
      </c>
      <c r="M16" s="192">
        <f t="shared" si="3"/>
        <v>0.1580509941389765</v>
      </c>
      <c r="N16" s="193">
        <f>+INDEX('2015'!$1:$1048576,MATCH('Analitika - 2015'!$A16,'2015'!$A:$A,0),MATCH('Analitika - 2015'!$N$6,'2015'!$6:$6,0))</f>
        <v>11276886.989999995</v>
      </c>
      <c r="O16" s="189">
        <f>+INDEX('2015'!$1:$1048576,MATCH(CONCATENATE('Analitika - 2015'!$A16,"p"),'2015'!$A:$A,0),MATCH('Analitika - 2015'!$O$6,'2015'!$101:$101,0))</f>
        <v>10746682.682418374</v>
      </c>
      <c r="P16" s="190">
        <f t="shared" si="4"/>
        <v>530204.30758162029</v>
      </c>
      <c r="Q16" s="191">
        <f t="shared" si="5"/>
        <v>4.9336555591153353E-2</v>
      </c>
      <c r="R16" s="189">
        <f>+INDEX('2014'!$1:$1048576,MATCH('Analitika - 2015'!$A16,'2014'!$A:$A,0),MATCH('Analitika - 2015'!$R$6,'2014'!$6:$6,0))</f>
        <v>9737815.5600000005</v>
      </c>
      <c r="S16" s="190">
        <f t="shared" si="6"/>
        <v>1539071.4299999941</v>
      </c>
      <c r="T16" s="194">
        <f t="shared" si="7"/>
        <v>0.1580509941389765</v>
      </c>
    </row>
    <row r="17" spans="1:20">
      <c r="A17" s="176">
        <v>7116</v>
      </c>
      <c r="B17" s="328" t="str">
        <f>+VLOOKUP($A17,Master!$D$22:$G$218,4,FALSE)</f>
        <v>Porez na međunarodnu trgovinu i transakcije</v>
      </c>
      <c r="C17" s="329"/>
      <c r="D17" s="329"/>
      <c r="E17" s="329"/>
      <c r="F17" s="329"/>
      <c r="G17" s="189">
        <f>+SUMPRODUCT(('2015'!$G17:$R17)*('2015'!$G$5:$R$5&lt;=Master!$B$3)*($A17='2015'!$A$10:$A$66))</f>
        <v>1071213.9200000002</v>
      </c>
      <c r="H17" s="189">
        <f>+SUMPRODUCT(('2015'!$G112:$R112)*('2015'!$G$5:$R$5&lt;=Master!$B$3))</f>
        <v>997113.97705013887</v>
      </c>
      <c r="I17" s="190">
        <f t="shared" si="0"/>
        <v>74099.942949861288</v>
      </c>
      <c r="J17" s="191">
        <f t="shared" si="1"/>
        <v>7.4314416060116351E-2</v>
      </c>
      <c r="K17" s="189">
        <f>+SUMPRODUCT(('2014'!$G17:$R17)*('2014'!$G$5:$R$5&lt;=Master!$B$3))</f>
        <v>956509.68</v>
      </c>
      <c r="L17" s="190">
        <f t="shared" si="2"/>
        <v>114704.24000000011</v>
      </c>
      <c r="M17" s="192">
        <f t="shared" si="3"/>
        <v>0.11991958094977151</v>
      </c>
      <c r="N17" s="193">
        <f>+INDEX('2015'!$1:$1048576,MATCH('Analitika - 2015'!$A17,'2015'!$A:$A,0),MATCH('Analitika - 2015'!$N$6,'2015'!$6:$6,0))</f>
        <v>1071213.9200000002</v>
      </c>
      <c r="O17" s="189">
        <f>+INDEX('2015'!$1:$1048576,MATCH(CONCATENATE('Analitika - 2015'!$A17,"p"),'2015'!$A:$A,0),MATCH('Analitika - 2015'!$O$6,'2015'!$101:$101,0))</f>
        <v>997113.97705013887</v>
      </c>
      <c r="P17" s="190">
        <f t="shared" si="4"/>
        <v>74099.942949861288</v>
      </c>
      <c r="Q17" s="191">
        <f t="shared" si="5"/>
        <v>7.4314416060116351E-2</v>
      </c>
      <c r="R17" s="189">
        <f>+INDEX('2014'!$1:$1048576,MATCH('Analitika - 2015'!$A17,'2014'!$A:$A,0),MATCH('Analitika - 2015'!$R$6,'2014'!$6:$6,0))</f>
        <v>956509.68</v>
      </c>
      <c r="S17" s="190">
        <f t="shared" si="6"/>
        <v>114704.24000000011</v>
      </c>
      <c r="T17" s="194">
        <f t="shared" si="7"/>
        <v>0.11991958094977151</v>
      </c>
    </row>
    <row r="18" spans="1:20">
      <c r="A18" s="176">
        <v>7117</v>
      </c>
      <c r="B18" s="328" t="str">
        <f>+VLOOKUP($A18,Master!$D$22:$G$218,4,FALSE)</f>
        <v>Lokalni porezi</v>
      </c>
      <c r="C18" s="329"/>
      <c r="D18" s="329"/>
      <c r="E18" s="329"/>
      <c r="F18" s="329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28" t="str">
        <f>+VLOOKUP($A19,Master!$D$22:$G$218,4,FALSE)</f>
        <v>Ostali republički porezi</v>
      </c>
      <c r="C19" s="329"/>
      <c r="D19" s="329"/>
      <c r="E19" s="329"/>
      <c r="F19" s="329"/>
      <c r="G19" s="189">
        <f>+SUMPRODUCT(('2015'!$G19:$R19)*('2015'!$G$5:$R$5&lt;=Master!$B$3)*($A19='2015'!$A$10:$A$66))</f>
        <v>409619.65</v>
      </c>
      <c r="H19" s="189">
        <f>+SUMPRODUCT(('2015'!$G114:$R114)*('2015'!$G$5:$R$5&lt;=Master!$B$3))</f>
        <v>251804.37567454769</v>
      </c>
      <c r="I19" s="190">
        <f t="shared" si="0"/>
        <v>157815.27432545234</v>
      </c>
      <c r="J19" s="191">
        <f t="shared" si="1"/>
        <v>0.626737616861057</v>
      </c>
      <c r="K19" s="189">
        <f>+SUMPRODUCT(('2014'!$G19:$R19)*('2014'!$G$5:$R$5&lt;=Master!$B$3))</f>
        <v>257844.3</v>
      </c>
      <c r="L19" s="190">
        <f t="shared" si="2"/>
        <v>151775.35000000003</v>
      </c>
      <c r="M19" s="192">
        <f t="shared" si="3"/>
        <v>0.58863178282397577</v>
      </c>
      <c r="N19" s="193">
        <f>+INDEX('2015'!$1:$1048576,MATCH('Analitika - 2015'!$A19,'2015'!$A:$A,0),MATCH('Analitika - 2015'!$N$6,'2015'!$6:$6,0))</f>
        <v>409619.65</v>
      </c>
      <c r="O19" s="189">
        <f>+INDEX('2015'!$1:$1048576,MATCH(CONCATENATE('Analitika - 2015'!$A19,"p"),'2015'!$A:$A,0),MATCH('Analitika - 2015'!$O$6,'2015'!$101:$101,0))</f>
        <v>251804.37567454769</v>
      </c>
      <c r="P19" s="190">
        <f t="shared" si="4"/>
        <v>157815.27432545234</v>
      </c>
      <c r="Q19" s="191">
        <f t="shared" si="5"/>
        <v>0.626737616861057</v>
      </c>
      <c r="R19" s="189">
        <f>+INDEX('2014'!$1:$1048576,MATCH('Analitika - 2015'!$A19,'2014'!$A:$A,0),MATCH('Analitika - 2015'!$R$6,'2014'!$6:$6,0))</f>
        <v>257844.3</v>
      </c>
      <c r="S19" s="190">
        <f t="shared" si="6"/>
        <v>151775.35000000003</v>
      </c>
      <c r="T19" s="194">
        <f t="shared" si="7"/>
        <v>0.58863178282397577</v>
      </c>
    </row>
    <row r="20" spans="1:20">
      <c r="A20" s="176">
        <v>712</v>
      </c>
      <c r="B20" s="334" t="str">
        <f>+VLOOKUP($A20,Master!$D$22:$G$218,4,FALSE)</f>
        <v>Doprinosi</v>
      </c>
      <c r="C20" s="335"/>
      <c r="D20" s="335"/>
      <c r="E20" s="335"/>
      <c r="F20" s="335"/>
      <c r="G20" s="195">
        <f>+SUMPRODUCT(('2015'!$G20:$R20)*('2015'!$G$5:$R$5&lt;=Master!$B$3)*($A20='2015'!$A$10:$A$66))</f>
        <v>19334368.370000001</v>
      </c>
      <c r="H20" s="195">
        <f>+SUMPRODUCT(('2015'!$G115:$R115)*('2015'!$G$5:$R$5&lt;=Master!$B$3))</f>
        <v>17453194.433351744</v>
      </c>
      <c r="I20" s="196">
        <f t="shared" si="0"/>
        <v>1881173.9366482571</v>
      </c>
      <c r="J20" s="197">
        <f t="shared" si="1"/>
        <v>0.10778393284002363</v>
      </c>
      <c r="K20" s="195">
        <f>+SUMPRODUCT(('2014'!$G20:$R20)*('2014'!$G$5:$R$5&lt;=Master!$B$3))</f>
        <v>17610366.019999992</v>
      </c>
      <c r="L20" s="196">
        <f t="shared" si="2"/>
        <v>1724002.3500000089</v>
      </c>
      <c r="M20" s="198">
        <f t="shared" si="3"/>
        <v>9.7897019746328251E-2</v>
      </c>
      <c r="N20" s="199">
        <f>+INDEX('2015'!$1:$1048576,MATCH('Analitika - 2015'!$A20,'2015'!$A:$A,0),MATCH('Analitika - 2015'!$N$6,'2015'!$6:$6,0))</f>
        <v>19334368.370000001</v>
      </c>
      <c r="O20" s="195">
        <f>+INDEX('2015'!$1:$1048576,MATCH(CONCATENATE('Analitika - 2015'!$A20,"p"),'2015'!$A:$A,0),MATCH('Analitika - 2015'!$O$6,'2015'!$101:$101,0))</f>
        <v>17453194.433351744</v>
      </c>
      <c r="P20" s="196">
        <f t="shared" si="4"/>
        <v>1881173.9366482571</v>
      </c>
      <c r="Q20" s="197">
        <f t="shared" si="5"/>
        <v>0.10778393284002363</v>
      </c>
      <c r="R20" s="195">
        <f>+INDEX('2014'!$1:$1048576,MATCH('Analitika - 2015'!$A20,'2014'!$A:$A,0),MATCH('Analitika - 2015'!$R$6,'2014'!$6:$6,0))</f>
        <v>17610366.019999992</v>
      </c>
      <c r="S20" s="196">
        <f t="shared" si="6"/>
        <v>1724002.3500000089</v>
      </c>
      <c r="T20" s="200">
        <f t="shared" si="7"/>
        <v>9.7897019746328251E-2</v>
      </c>
    </row>
    <row r="21" spans="1:20">
      <c r="A21" s="176">
        <v>7121</v>
      </c>
      <c r="B21" s="328" t="str">
        <f>+VLOOKUP($A21,Master!$D$22:$G$218,4,FALSE)</f>
        <v>Doprinosi za penzijsko i invalidsko osiguranje</v>
      </c>
      <c r="C21" s="329"/>
      <c r="D21" s="329"/>
      <c r="E21" s="329"/>
      <c r="F21" s="329"/>
      <c r="G21" s="189">
        <f>+SUMPRODUCT(('2015'!$G21:$R21)*('2015'!$G$5:$R$5&lt;=Master!$B$3)*($A21='2015'!$A$10:$A$66))</f>
        <v>11664478.33</v>
      </c>
      <c r="H21" s="189">
        <f>+SUMPRODUCT(('2015'!$G116:$R116)*('2015'!$G$5:$R$5&lt;=Master!$B$3))</f>
        <v>10835215.375433445</v>
      </c>
      <c r="I21" s="190">
        <f t="shared" si="0"/>
        <v>829262.9545665551</v>
      </c>
      <c r="J21" s="191">
        <f t="shared" si="1"/>
        <v>7.653405362358856E-2</v>
      </c>
      <c r="K21" s="189">
        <f>+SUMPRODUCT(('2014'!$G21:$R21)*('2014'!$G$5:$R$5&lt;=Master!$B$3))</f>
        <v>11471497.619999999</v>
      </c>
      <c r="L21" s="190">
        <f t="shared" si="2"/>
        <v>192980.71000000089</v>
      </c>
      <c r="M21" s="192">
        <f t="shared" si="3"/>
        <v>1.6822625640748878E-2</v>
      </c>
      <c r="N21" s="193">
        <f>+INDEX('2015'!$1:$1048576,MATCH('Analitika - 2015'!$A21,'2015'!$A:$A,0),MATCH('Analitika - 2015'!$N$6,'2015'!$6:$6,0))</f>
        <v>11664478.33</v>
      </c>
      <c r="O21" s="189">
        <f>+INDEX('2015'!$1:$1048576,MATCH(CONCATENATE('Analitika - 2015'!$A21,"p"),'2015'!$A:$A,0),MATCH('Analitika - 2015'!$O$6,'2015'!$101:$101,0))</f>
        <v>10835215.375433445</v>
      </c>
      <c r="P21" s="190">
        <f t="shared" si="4"/>
        <v>829262.9545665551</v>
      </c>
      <c r="Q21" s="191">
        <f t="shared" si="5"/>
        <v>7.653405362358856E-2</v>
      </c>
      <c r="R21" s="189">
        <f>+INDEX('2014'!$1:$1048576,MATCH('Analitika - 2015'!$A21,'2014'!$A:$A,0),MATCH('Analitika - 2015'!$R$6,'2014'!$6:$6,0))</f>
        <v>11471497.619999999</v>
      </c>
      <c r="S21" s="190">
        <f t="shared" si="6"/>
        <v>192980.71000000089</v>
      </c>
      <c r="T21" s="194">
        <f t="shared" si="7"/>
        <v>1.6822625640748878E-2</v>
      </c>
    </row>
    <row r="22" spans="1:20">
      <c r="A22" s="176">
        <v>7122</v>
      </c>
      <c r="B22" s="328" t="str">
        <f>+VLOOKUP($A22,Master!$D$22:$G$218,4,FALSE)</f>
        <v>Doprinosi za zdravstveno osiguranje</v>
      </c>
      <c r="C22" s="329"/>
      <c r="D22" s="329"/>
      <c r="E22" s="329"/>
      <c r="F22" s="329"/>
      <c r="G22" s="189">
        <f>+SUMPRODUCT(('2015'!$G22:$R22)*('2015'!$G$5:$R$5&lt;=Master!$B$3)*($A22='2015'!$A$10:$A$66))</f>
        <v>6634782.3899999987</v>
      </c>
      <c r="H22" s="189">
        <f>+SUMPRODUCT(('2015'!$G117:$R117)*('2015'!$G$5:$R$5&lt;=Master!$B$3))</f>
        <v>5947210.158482017</v>
      </c>
      <c r="I22" s="190">
        <f t="shared" si="0"/>
        <v>687572.23151798174</v>
      </c>
      <c r="J22" s="191">
        <f t="shared" si="1"/>
        <v>0.11561256676583964</v>
      </c>
      <c r="K22" s="189">
        <f>+SUMPRODUCT(('2014'!$G22:$R22)*('2014'!$G$5:$R$5&lt;=Master!$B$3))</f>
        <v>5448406.1600000001</v>
      </c>
      <c r="L22" s="190">
        <f t="shared" si="2"/>
        <v>1186376.2299999986</v>
      </c>
      <c r="M22" s="192">
        <f t="shared" si="3"/>
        <v>0.21774739165187329</v>
      </c>
      <c r="N22" s="193">
        <f>+INDEX('2015'!$1:$1048576,MATCH('Analitika - 2015'!$A22,'2015'!$A:$A,0),MATCH('Analitika - 2015'!$N$6,'2015'!$6:$6,0))</f>
        <v>6634782.3899999987</v>
      </c>
      <c r="O22" s="189">
        <f>+INDEX('2015'!$1:$1048576,MATCH(CONCATENATE('Analitika - 2015'!$A22,"p"),'2015'!$A:$A,0),MATCH('Analitika - 2015'!$O$6,'2015'!$101:$101,0))</f>
        <v>5947210.158482017</v>
      </c>
      <c r="P22" s="190">
        <f t="shared" si="4"/>
        <v>687572.23151798174</v>
      </c>
      <c r="Q22" s="191">
        <f t="shared" si="5"/>
        <v>0.11561256676583964</v>
      </c>
      <c r="R22" s="189">
        <f>+INDEX('2014'!$1:$1048576,MATCH('Analitika - 2015'!$A22,'2014'!$A:$A,0),MATCH('Analitika - 2015'!$R$6,'2014'!$6:$6,0))</f>
        <v>5448406.1600000001</v>
      </c>
      <c r="S22" s="190">
        <f t="shared" si="6"/>
        <v>1186376.2299999986</v>
      </c>
      <c r="T22" s="194">
        <f t="shared" si="7"/>
        <v>0.21774739165187329</v>
      </c>
    </row>
    <row r="23" spans="1:20">
      <c r="A23" s="176">
        <v>7123</v>
      </c>
      <c r="B23" s="328" t="str">
        <f>+VLOOKUP($A23,Master!$D$22:$G$218,4,FALSE)</f>
        <v>Doprinosi za osiguranje od nezaposlenosti</v>
      </c>
      <c r="C23" s="329"/>
      <c r="D23" s="329"/>
      <c r="E23" s="329"/>
      <c r="F23" s="329"/>
      <c r="G23" s="189">
        <f>+SUMPRODUCT(('2015'!$G23:$R23)*('2015'!$G$5:$R$5&lt;=Master!$B$3)*($A23='2015'!$A$10:$A$66))</f>
        <v>533032.30000000005</v>
      </c>
      <c r="H23" s="189">
        <f>+SUMPRODUCT(('2015'!$G118:$R118)*('2015'!$G$5:$R$5&lt;=Master!$B$3))</f>
        <v>405204.02216089884</v>
      </c>
      <c r="I23" s="190">
        <f t="shared" si="0"/>
        <v>127828.27783910121</v>
      </c>
      <c r="J23" s="191">
        <f t="shared" si="1"/>
        <v>0.31546645849518007</v>
      </c>
      <c r="K23" s="189">
        <f>+SUMPRODUCT(('2014'!$G23:$R23)*('2014'!$G$5:$R$5&lt;=Master!$B$3))</f>
        <v>423773.65</v>
      </c>
      <c r="L23" s="190">
        <f t="shared" si="2"/>
        <v>109258.65000000002</v>
      </c>
      <c r="M23" s="192">
        <f t="shared" si="3"/>
        <v>0.25782313270303625</v>
      </c>
      <c r="N23" s="193">
        <f>+INDEX('2015'!$1:$1048576,MATCH('Analitika - 2015'!$A23,'2015'!$A:$A,0),MATCH('Analitika - 2015'!$N$6,'2015'!$6:$6,0))</f>
        <v>533032.30000000005</v>
      </c>
      <c r="O23" s="189">
        <f>+INDEX('2015'!$1:$1048576,MATCH(CONCATENATE('Analitika - 2015'!$A23,"p"),'2015'!$A:$A,0),MATCH('Analitika - 2015'!$O$6,'2015'!$101:$101,0))</f>
        <v>405204.02216089884</v>
      </c>
      <c r="P23" s="190">
        <f t="shared" si="4"/>
        <v>127828.27783910121</v>
      </c>
      <c r="Q23" s="191">
        <f t="shared" si="5"/>
        <v>0.31546645849518007</v>
      </c>
      <c r="R23" s="189">
        <f>+INDEX('2014'!$1:$1048576,MATCH('Analitika - 2015'!$A23,'2014'!$A:$A,0),MATCH('Analitika - 2015'!$R$6,'2014'!$6:$6,0))</f>
        <v>423773.65</v>
      </c>
      <c r="S23" s="190">
        <f t="shared" si="6"/>
        <v>109258.65000000002</v>
      </c>
      <c r="T23" s="194">
        <f t="shared" si="7"/>
        <v>0.25782313270303625</v>
      </c>
    </row>
    <row r="24" spans="1:20">
      <c r="A24" s="176">
        <v>7124</v>
      </c>
      <c r="B24" s="328" t="str">
        <f>+VLOOKUP($A24,Master!$D$22:$G$218,4,FALSE)</f>
        <v>Ostali doprinosi</v>
      </c>
      <c r="C24" s="329"/>
      <c r="D24" s="329"/>
      <c r="E24" s="329"/>
      <c r="F24" s="329"/>
      <c r="G24" s="189">
        <f>+SUMPRODUCT(('2015'!$G24:$R24)*('2015'!$G$5:$R$5&lt;=Master!$B$3)*($A24='2015'!$A$10:$A$66))</f>
        <v>502075.35</v>
      </c>
      <c r="H24" s="189">
        <f>+SUMPRODUCT(('2015'!$G119:$R119)*('2015'!$G$5:$R$5&lt;=Master!$B$3))</f>
        <v>265564.87727538327</v>
      </c>
      <c r="I24" s="190">
        <f t="shared" si="0"/>
        <v>236510.4727246167</v>
      </c>
      <c r="J24" s="191">
        <f t="shared" si="1"/>
        <v>0.89059394883519194</v>
      </c>
      <c r="K24" s="189">
        <f>+SUMPRODUCT(('2014'!$G24:$R24)*('2014'!$G$5:$R$5&lt;=Master!$B$3))</f>
        <v>266688.59000000003</v>
      </c>
      <c r="L24" s="190">
        <f t="shared" si="2"/>
        <v>235386.75999999995</v>
      </c>
      <c r="M24" s="192">
        <f t="shared" si="3"/>
        <v>0.8826277869630641</v>
      </c>
      <c r="N24" s="193">
        <f>+INDEX('2015'!$1:$1048576,MATCH('Analitika - 2015'!$A24,'2015'!$A:$A,0),MATCH('Analitika - 2015'!$N$6,'2015'!$6:$6,0))</f>
        <v>502075.35</v>
      </c>
      <c r="O24" s="189">
        <f>+INDEX('2015'!$1:$1048576,MATCH(CONCATENATE('Analitika - 2015'!$A24,"p"),'2015'!$A:$A,0),MATCH('Analitika - 2015'!$O$6,'2015'!$101:$101,0))</f>
        <v>265564.87727538327</v>
      </c>
      <c r="P24" s="190">
        <f t="shared" si="4"/>
        <v>236510.4727246167</v>
      </c>
      <c r="Q24" s="191">
        <f t="shared" si="5"/>
        <v>0.89059394883519194</v>
      </c>
      <c r="R24" s="189">
        <f>+INDEX('2014'!$1:$1048576,MATCH('Analitika - 2015'!$A24,'2014'!$A:$A,0),MATCH('Analitika - 2015'!$R$6,'2014'!$6:$6,0))</f>
        <v>266688.59000000003</v>
      </c>
      <c r="S24" s="190">
        <f t="shared" si="6"/>
        <v>235386.75999999995</v>
      </c>
      <c r="T24" s="194">
        <f t="shared" si="7"/>
        <v>0.8826277869630641</v>
      </c>
    </row>
    <row r="25" spans="1:20">
      <c r="A25" s="176">
        <v>713</v>
      </c>
      <c r="B25" s="336" t="str">
        <f>+VLOOKUP($A25,Master!$D$22:$G$218,4,FALSE)</f>
        <v>Takse</v>
      </c>
      <c r="C25" s="337"/>
      <c r="D25" s="337"/>
      <c r="E25" s="337"/>
      <c r="F25" s="337"/>
      <c r="G25" s="201">
        <f>+SUMPRODUCT(('2015'!$G25:$R25)*('2015'!$G$5:$R$5&lt;=Master!$B$3)*($A25='2015'!$A$10:$A$66))</f>
        <v>686222.97000000009</v>
      </c>
      <c r="H25" s="201">
        <f>+SUMPRODUCT(('2015'!$G120:$R120)*('2015'!$G$5:$R$5&lt;=Master!$B$3))</f>
        <v>1017432.8805905436</v>
      </c>
      <c r="I25" s="202">
        <f t="shared" si="0"/>
        <v>-331209.91059054353</v>
      </c>
      <c r="J25" s="203">
        <f t="shared" si="1"/>
        <v>-0.3255348995584858</v>
      </c>
      <c r="K25" s="201">
        <f>+SUMPRODUCT(('2014'!$G25:$R25)*('2014'!$G$5:$R$5&lt;=Master!$B$3))</f>
        <v>987210.26</v>
      </c>
      <c r="L25" s="202">
        <f t="shared" si="2"/>
        <v>-300987.28999999992</v>
      </c>
      <c r="M25" s="204">
        <f t="shared" si="3"/>
        <v>-0.30488671177303195</v>
      </c>
      <c r="N25" s="205">
        <f>+INDEX('2015'!$1:$1048576,MATCH('Analitika - 2015'!$A25,'2015'!$A:$A,0),MATCH('Analitika - 2015'!$N$6,'2015'!$6:$6,0))</f>
        <v>686222.97000000009</v>
      </c>
      <c r="O25" s="201">
        <f>+INDEX('2015'!$1:$1048576,MATCH(CONCATENATE('Analitika - 2015'!$A25,"p"),'2015'!$A:$A,0),MATCH('Analitika - 2015'!$O$6,'2015'!$101:$101,0))</f>
        <v>1017432.8805905436</v>
      </c>
      <c r="P25" s="202">
        <f t="shared" si="4"/>
        <v>-331209.91059054353</v>
      </c>
      <c r="Q25" s="203">
        <f t="shared" si="5"/>
        <v>-0.3255348995584858</v>
      </c>
      <c r="R25" s="201">
        <f>+INDEX('2014'!$1:$1048576,MATCH('Analitika - 2015'!$A25,'2014'!$A:$A,0),MATCH('Analitika - 2015'!$R$6,'2014'!$6:$6,0))</f>
        <v>987210.26</v>
      </c>
      <c r="S25" s="202">
        <f t="shared" si="6"/>
        <v>-300987.28999999992</v>
      </c>
      <c r="T25" s="206">
        <f t="shared" si="7"/>
        <v>-0.30488671177303195</v>
      </c>
    </row>
    <row r="26" spans="1:20">
      <c r="A26" s="176">
        <v>714</v>
      </c>
      <c r="B26" s="336" t="str">
        <f>+VLOOKUP($A26,Master!$D$22:$G$218,4,FALSE)</f>
        <v>Naknade</v>
      </c>
      <c r="C26" s="337"/>
      <c r="D26" s="337"/>
      <c r="E26" s="337"/>
      <c r="F26" s="337"/>
      <c r="G26" s="201">
        <f>+SUMPRODUCT(('2015'!$G26:$R26)*('2015'!$G$5:$R$5&lt;=Master!$B$3)*($A26='2015'!$A$10:$A$66))</f>
        <v>704766.22</v>
      </c>
      <c r="H26" s="201">
        <f>+SUMPRODUCT(('2015'!$G121:$R121)*('2015'!$G$5:$R$5&lt;=Master!$B$3))</f>
        <v>1138266.9804152639</v>
      </c>
      <c r="I26" s="202">
        <f t="shared" si="0"/>
        <v>-433500.76041526394</v>
      </c>
      <c r="J26" s="203">
        <f t="shared" si="1"/>
        <v>-0.38084277930746413</v>
      </c>
      <c r="K26" s="201">
        <f>+SUMPRODUCT(('2014'!$G26:$R26)*('2014'!$G$5:$R$5&lt;=Master!$B$3))</f>
        <v>1287580.6800000002</v>
      </c>
      <c r="L26" s="202">
        <f t="shared" si="2"/>
        <v>-582814.4600000002</v>
      </c>
      <c r="M26" s="204">
        <f t="shared" si="3"/>
        <v>-0.45264306078280092</v>
      </c>
      <c r="N26" s="205">
        <f>+INDEX('2015'!$1:$1048576,MATCH('Analitika - 2015'!$A26,'2015'!$A:$A,0),MATCH('Analitika - 2015'!$N$6,'2015'!$6:$6,0))</f>
        <v>704766.22</v>
      </c>
      <c r="O26" s="201">
        <f>+INDEX('2015'!$1:$1048576,MATCH(CONCATENATE('Analitika - 2015'!$A26,"p"),'2015'!$A:$A,0),MATCH('Analitika - 2015'!$O$6,'2015'!$101:$101,0))</f>
        <v>1138266.9804152639</v>
      </c>
      <c r="P26" s="202">
        <f t="shared" si="4"/>
        <v>-433500.76041526394</v>
      </c>
      <c r="Q26" s="203">
        <f t="shared" si="5"/>
        <v>-0.38084277930746413</v>
      </c>
      <c r="R26" s="201">
        <f>+INDEX('2014'!$1:$1048576,MATCH('Analitika - 2015'!$A26,'2014'!$A:$A,0),MATCH('Analitika - 2015'!$R$6,'2014'!$6:$6,0))</f>
        <v>1287580.6800000002</v>
      </c>
      <c r="S26" s="202">
        <f t="shared" si="6"/>
        <v>-582814.4600000002</v>
      </c>
      <c r="T26" s="206">
        <f t="shared" si="7"/>
        <v>-0.45264306078280092</v>
      </c>
    </row>
    <row r="27" spans="1:20">
      <c r="A27" s="176">
        <v>715</v>
      </c>
      <c r="B27" s="336" t="str">
        <f>+VLOOKUP($A27,Master!$D$22:$G$218,4,FALSE)</f>
        <v>Ostali prihodi</v>
      </c>
      <c r="C27" s="337"/>
      <c r="D27" s="337"/>
      <c r="E27" s="337"/>
      <c r="F27" s="337"/>
      <c r="G27" s="201">
        <f>+SUMPRODUCT(('2015'!$G27:$R27)*('2015'!$G$5:$R$5&lt;=Master!$B$3)*($A27='2015'!$A$10:$A$66))</f>
        <v>1079000.2299999995</v>
      </c>
      <c r="H27" s="201">
        <f>+SUMPRODUCT(('2015'!$G122:$R122)*('2015'!$G$5:$R$5&lt;=Master!$B$3))</f>
        <v>2409154.3623507507</v>
      </c>
      <c r="I27" s="202">
        <f t="shared" si="0"/>
        <v>-1330154.1323507512</v>
      </c>
      <c r="J27" s="203">
        <f t="shared" si="1"/>
        <v>-0.55212490869735853</v>
      </c>
      <c r="K27" s="201">
        <f>+SUMPRODUCT(('2014'!$G27:$R27)*('2014'!$G$5:$R$5&lt;=Master!$B$3))</f>
        <v>2213002.56</v>
      </c>
      <c r="L27" s="202">
        <f t="shared" si="2"/>
        <v>-1134002.3300000005</v>
      </c>
      <c r="M27" s="204">
        <f t="shared" si="3"/>
        <v>-0.51242703036005555</v>
      </c>
      <c r="N27" s="205">
        <f>+INDEX('2015'!$1:$1048576,MATCH('Analitika - 2015'!$A27,'2015'!$A:$A,0),MATCH('Analitika - 2015'!$N$6,'2015'!$6:$6,0))</f>
        <v>1079000.2299999995</v>
      </c>
      <c r="O27" s="201">
        <f>+INDEX('2015'!$1:$1048576,MATCH(CONCATENATE('Analitika - 2015'!$A27,"p"),'2015'!$A:$A,0),MATCH('Analitika - 2015'!$O$6,'2015'!$101:$101,0))</f>
        <v>2409154.3623507507</v>
      </c>
      <c r="P27" s="202">
        <f t="shared" si="4"/>
        <v>-1330154.1323507512</v>
      </c>
      <c r="Q27" s="203">
        <f t="shared" si="5"/>
        <v>-0.55212490869735853</v>
      </c>
      <c r="R27" s="201">
        <f>+INDEX('2014'!$1:$1048576,MATCH('Analitika - 2015'!$A27,'2014'!$A:$A,0),MATCH('Analitika - 2015'!$R$6,'2014'!$6:$6,0))</f>
        <v>2213002.56</v>
      </c>
      <c r="S27" s="202">
        <f t="shared" si="6"/>
        <v>-1134002.3300000005</v>
      </c>
      <c r="T27" s="206">
        <f t="shared" si="7"/>
        <v>-0.51242703036005555</v>
      </c>
    </row>
    <row r="28" spans="1:20">
      <c r="A28" s="176">
        <v>73</v>
      </c>
      <c r="B28" s="336" t="str">
        <f>+VLOOKUP($A28,Master!$D$22:$G$218,4,FALSE)</f>
        <v>Primici od otplate kredita i sredstva prenesena iz prethodne godine</v>
      </c>
      <c r="C28" s="337"/>
      <c r="D28" s="337"/>
      <c r="E28" s="337"/>
      <c r="F28" s="337"/>
      <c r="G28" s="201">
        <f>+SUMPRODUCT(('2015'!$G28:$R28)*('2015'!$G$5:$R$5&lt;=Master!$B$3)*($A28='2015'!$A$10:$A$66))</f>
        <v>444135.32</v>
      </c>
      <c r="H28" s="201">
        <f>+SUMPRODUCT(('2015'!$G123:$R123)*('2015'!$G$5:$R$5&lt;=Master!$B$3))</f>
        <v>102742.57243539664</v>
      </c>
      <c r="I28" s="202">
        <f t="shared" si="0"/>
        <v>341392.74756460334</v>
      </c>
      <c r="J28" s="203">
        <f t="shared" si="1"/>
        <v>3.3227973514023823</v>
      </c>
      <c r="K28" s="201">
        <f>+SUMPRODUCT(('2014'!$G28:$R28)*('2014'!$G$5:$R$5&lt;=Master!$B$3))</f>
        <v>145969.23000000001</v>
      </c>
      <c r="L28" s="202">
        <f t="shared" si="2"/>
        <v>298166.08999999997</v>
      </c>
      <c r="M28" s="204">
        <f t="shared" si="3"/>
        <v>2.0426639915823355</v>
      </c>
      <c r="N28" s="205">
        <f>+INDEX('2015'!$1:$1048576,MATCH('Analitika - 2015'!$A28,'2015'!$A:$A,0),MATCH('Analitika - 2015'!$N$6,'2015'!$6:$6,0))</f>
        <v>444135.32</v>
      </c>
      <c r="O28" s="201">
        <f>+INDEX('2015'!$1:$1048576,MATCH(CONCATENATE('Analitika - 2015'!$A28,"p"),'2015'!$A:$A,0),MATCH('Analitika - 2015'!$O$6,'2015'!$101:$101,0))</f>
        <v>102742.57243539664</v>
      </c>
      <c r="P28" s="202">
        <f t="shared" si="4"/>
        <v>341392.74756460334</v>
      </c>
      <c r="Q28" s="203">
        <f t="shared" si="5"/>
        <v>3.3227973514023823</v>
      </c>
      <c r="R28" s="201">
        <f>+INDEX('2014'!$1:$1048576,MATCH('Analitika - 2015'!$A28,'2014'!$A:$A,0),MATCH('Analitika - 2015'!$R$6,'2014'!$6:$6,0))</f>
        <v>145969.23000000001</v>
      </c>
      <c r="S28" s="202">
        <f t="shared" si="6"/>
        <v>298166.08999999997</v>
      </c>
      <c r="T28" s="206">
        <f t="shared" si="7"/>
        <v>2.0426639915823355</v>
      </c>
    </row>
    <row r="29" spans="1:20" ht="15.75" thickBot="1">
      <c r="A29" s="176">
        <v>74</v>
      </c>
      <c r="B29" s="338" t="str">
        <f>+VLOOKUP($A29,Master!$D$22:$G$218,4,FALSE)</f>
        <v>Donacije i transferi</v>
      </c>
      <c r="C29" s="339"/>
      <c r="D29" s="339"/>
      <c r="E29" s="339"/>
      <c r="F29" s="339"/>
      <c r="G29" s="201">
        <f>+SUMPRODUCT(('2015'!$G29:$R29)*('2015'!$G$5:$R$5&lt;=Master!$B$3)*($A29='2015'!$A$10:$A$66))</f>
        <v>261888.06</v>
      </c>
      <c r="H29" s="201">
        <f>+SUMPRODUCT(('2015'!$G124:$R124)*('2015'!$G$5:$R$5&lt;=Master!$B$3))</f>
        <v>151870.61020172067</v>
      </c>
      <c r="I29" s="202">
        <f t="shared" si="0"/>
        <v>110017.44979827933</v>
      </c>
      <c r="J29" s="203">
        <f t="shared" si="1"/>
        <v>0.72441566970824511</v>
      </c>
      <c r="K29" s="201">
        <f>+SUMPRODUCT(('2014'!$G29:$R29)*('2014'!$G$5:$R$5&lt;=Master!$B$3))</f>
        <v>149764.72</v>
      </c>
      <c r="L29" s="202">
        <f t="shared" si="2"/>
        <v>112123.34</v>
      </c>
      <c r="M29" s="204">
        <f t="shared" si="3"/>
        <v>0.74866323657534295</v>
      </c>
      <c r="N29" s="205">
        <f>+INDEX('2015'!$1:$1048576,MATCH('Analitika - 2015'!$A29,'2015'!$A:$A,0),MATCH('Analitika - 2015'!$N$6,'2015'!$6:$6,0))</f>
        <v>261888.06</v>
      </c>
      <c r="O29" s="201">
        <f>+INDEX('2015'!$1:$1048576,MATCH(CONCATENATE('Analitika - 2015'!$A29,"p"),'2015'!$A:$A,0),MATCH('Analitika - 2015'!$O$6,'2015'!$101:$101,0))</f>
        <v>151870.61020172067</v>
      </c>
      <c r="P29" s="202">
        <f t="shared" si="4"/>
        <v>110017.44979827933</v>
      </c>
      <c r="Q29" s="203">
        <f t="shared" si="5"/>
        <v>0.72441566970824511</v>
      </c>
      <c r="R29" s="201">
        <f>+INDEX('2014'!$1:$1048576,MATCH('Analitika - 2015'!$A29,'2014'!$A:$A,0),MATCH('Analitika - 2015'!$R$6,'2014'!$6:$6,0))</f>
        <v>149764.72</v>
      </c>
      <c r="S29" s="202">
        <f t="shared" si="6"/>
        <v>112123.34</v>
      </c>
      <c r="T29" s="206">
        <f t="shared" si="7"/>
        <v>0.74866323657534295</v>
      </c>
    </row>
    <row r="30" spans="1:20" ht="15.75" thickBot="1">
      <c r="A30" s="176">
        <v>4</v>
      </c>
      <c r="B30" s="340" t="str">
        <f>+VLOOKUP($A30,Master!$D$22:$G$218,4,FALSE)</f>
        <v>Budžetki izdaci</v>
      </c>
      <c r="C30" s="341"/>
      <c r="D30" s="341"/>
      <c r="E30" s="341"/>
      <c r="F30" s="341"/>
      <c r="G30" s="177">
        <f>+SUMPRODUCT(('2015'!$G30:$R30)*('2015'!$G$5:$R$5&lt;=Master!$B$3)*($A30='2015'!$A$10:$A$66))</f>
        <v>92981449.820000008</v>
      </c>
      <c r="H30" s="177">
        <f>+SUMPRODUCT(('2015'!$G125:$R125)*('2015'!$G$5:$R$5&lt;=Master!$B$3))</f>
        <v>130414068.01000001</v>
      </c>
      <c r="I30" s="178">
        <f t="shared" si="0"/>
        <v>-37432618.189999998</v>
      </c>
      <c r="J30" s="179">
        <f t="shared" si="1"/>
        <v>-0.28702898974924784</v>
      </c>
      <c r="K30" s="177">
        <f>+SUMPRODUCT(('2014'!$G30:$R30)*('2014'!$G$5:$R$5&lt;=Master!$B$3))</f>
        <v>97859295.059999973</v>
      </c>
      <c r="L30" s="178">
        <f t="shared" si="2"/>
        <v>-4877845.2399999648</v>
      </c>
      <c r="M30" s="180">
        <f t="shared" si="3"/>
        <v>-4.9845497425760499E-2</v>
      </c>
      <c r="N30" s="181">
        <f>+INDEX('2015'!$1:$1048576,MATCH('Analitika - 2015'!$A30,'2015'!$A:$A,0),MATCH('Analitika - 2015'!$N$6,'2015'!$6:$6,0))</f>
        <v>92981449.820000008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-37432618.189999998</v>
      </c>
      <c r="Q30" s="179">
        <f t="shared" si="5"/>
        <v>-0.28702898974924784</v>
      </c>
      <c r="R30" s="177">
        <f>+INDEX('2014'!$1:$1048576,MATCH('Analitika - 2015'!$A30,'2014'!$A:$A,0),MATCH('Analitika - 2015'!$R$6,'2014'!$6:$6,0))</f>
        <v>97859295.059999973</v>
      </c>
      <c r="S30" s="178">
        <f t="shared" si="6"/>
        <v>-4877845.2399999648</v>
      </c>
      <c r="T30" s="182">
        <f t="shared" si="7"/>
        <v>-4.9845497425760499E-2</v>
      </c>
    </row>
    <row r="31" spans="1:20" ht="15.75" thickBot="1">
      <c r="A31" s="176">
        <v>41</v>
      </c>
      <c r="B31" s="342" t="str">
        <f>+VLOOKUP($A31,Master!$D$22:$G$218,4,FALSE)</f>
        <v>Tekući izdaci</v>
      </c>
      <c r="C31" s="343"/>
      <c r="D31" s="343"/>
      <c r="E31" s="343"/>
      <c r="F31" s="343"/>
      <c r="G31" s="207">
        <f>+SUMPRODUCT(('2015'!$G31:$R31)*('2015'!$G$5:$R$5&lt;=Master!$B$3)*($A31='2015'!$A$10:$A$66))</f>
        <v>92768850.690000013</v>
      </c>
      <c r="H31" s="207">
        <f>+SUMPRODUCT(('2015'!$G126:$R126)*('2015'!$G$5:$R$5&lt;=Master!$B$3))</f>
        <v>106689311.59333333</v>
      </c>
      <c r="I31" s="208">
        <f t="shared" si="0"/>
        <v>-13920460.903333321</v>
      </c>
      <c r="J31" s="209">
        <f t="shared" si="1"/>
        <v>-0.13047662127949433</v>
      </c>
      <c r="K31" s="207">
        <f>+SUMPRODUCT(('2014'!$G31:$R31)*('2014'!$G$5:$R$5&lt;=Master!$B$3))</f>
        <v>96198313.37999998</v>
      </c>
      <c r="L31" s="208">
        <f t="shared" si="2"/>
        <v>-3429462.6899999678</v>
      </c>
      <c r="M31" s="210">
        <f t="shared" si="3"/>
        <v>-3.564992534175726E-2</v>
      </c>
      <c r="N31" s="211">
        <f>+INDEX('2015'!$1:$1048576,MATCH('Analitika - 2015'!$A31,'2015'!$A:$A,0),MATCH('Analitika - 2015'!$N$6,'2015'!$6:$6,0))</f>
        <v>92768850.690000013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-13920460.903333321</v>
      </c>
      <c r="Q31" s="209">
        <f t="shared" si="5"/>
        <v>-0.13047662127949433</v>
      </c>
      <c r="R31" s="207">
        <f>+INDEX('2014'!$1:$1048576,MATCH('Analitika - 2015'!$A31,'2014'!$A:$A,0),MATCH('Analitika - 2015'!$R$6,'2014'!$6:$6,0))</f>
        <v>96198313.37999998</v>
      </c>
      <c r="S31" s="208">
        <f t="shared" si="6"/>
        <v>-3429462.6899999678</v>
      </c>
      <c r="T31" s="212">
        <f t="shared" si="7"/>
        <v>-3.564992534175726E-2</v>
      </c>
    </row>
    <row r="32" spans="1:20">
      <c r="A32" s="176">
        <v>40</v>
      </c>
      <c r="B32" s="344" t="str">
        <f>+VLOOKUP($A32,Master!$D$22:$G$218,4,FALSE)</f>
        <v>Tekući budžetski izdaci</v>
      </c>
      <c r="C32" s="345"/>
      <c r="D32" s="345"/>
      <c r="E32" s="345"/>
      <c r="F32" s="345"/>
      <c r="G32" s="213">
        <f>+SUMPRODUCT(('2015'!$G32:$R32)*('2015'!$G$5:$R$5&lt;=Master!$B$3)*($A32='2015'!$A$10:$A$66))</f>
        <v>39976063.779999986</v>
      </c>
      <c r="H32" s="213">
        <f>+SUMPRODUCT(('2015'!$G127:$R127)*('2015'!$G$5:$R$5&lt;=Master!$B$3))</f>
        <v>52652196.172500007</v>
      </c>
      <c r="I32" s="214">
        <f t="shared" si="0"/>
        <v>-12676132.392500021</v>
      </c>
      <c r="J32" s="215">
        <f t="shared" si="1"/>
        <v>-0.24075220625119342</v>
      </c>
      <c r="K32" s="213">
        <f>+SUMPRODUCT(('2014'!$G32:$R32)*('2014'!$G$5:$R$5&lt;=Master!$B$3))</f>
        <v>42216035.849999994</v>
      </c>
      <c r="L32" s="214">
        <f t="shared" si="2"/>
        <v>-2239972.0700000077</v>
      </c>
      <c r="M32" s="216">
        <f t="shared" si="3"/>
        <v>-5.3059744357783156E-2</v>
      </c>
      <c r="N32" s="217">
        <f>+INDEX('2015'!$1:$1048576,MATCH('Analitika - 2015'!$A32,'2015'!$A:$A,0),MATCH('Analitika - 2015'!$N$6,'2015'!$6:$6,0))</f>
        <v>39976063.779999986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-12676132.392500021</v>
      </c>
      <c r="Q32" s="215">
        <f t="shared" si="5"/>
        <v>-0.24075220625119342</v>
      </c>
      <c r="R32" s="213">
        <f>+INDEX('2014'!$1:$1048576,MATCH('Analitika - 2015'!$A32,'2014'!$A:$A,0),MATCH('Analitika - 2015'!$R$6,'2014'!$6:$6,0))</f>
        <v>42216035.849999994</v>
      </c>
      <c r="S32" s="214">
        <f t="shared" si="6"/>
        <v>-2239972.0700000077</v>
      </c>
      <c r="T32" s="218">
        <f t="shared" si="7"/>
        <v>-5.3059744357783156E-2</v>
      </c>
    </row>
    <row r="33" spans="1:20">
      <c r="A33" s="176">
        <v>411</v>
      </c>
      <c r="B33" s="328" t="str">
        <f>+VLOOKUP($A33,Master!$D$22:$G$218,4,FALSE)</f>
        <v>Bruto zarade i doprinosi na teret poslodavca</v>
      </c>
      <c r="C33" s="329"/>
      <c r="D33" s="329"/>
      <c r="E33" s="329"/>
      <c r="F33" s="329"/>
      <c r="G33" s="189">
        <f>+SUMPRODUCT(('2015'!$G33:$R33)*('2015'!$G$5:$R$5&lt;=Master!$B$3)*($A33='2015'!$A$10:$A$66))</f>
        <v>31311233.129999995</v>
      </c>
      <c r="H33" s="189">
        <f>+SUMPRODUCT(('2015'!$G128:$R128)*('2015'!$G$5:$R$5&lt;=Master!$B$3))</f>
        <v>31613633.060833335</v>
      </c>
      <c r="I33" s="190">
        <f t="shared" si="0"/>
        <v>-302399.93083333969</v>
      </c>
      <c r="J33" s="191">
        <f t="shared" si="1"/>
        <v>-9.5654912629447031E-3</v>
      </c>
      <c r="K33" s="189">
        <f>+SUMPRODUCT(('2014'!$G33:$R33)*('2014'!$G$5:$R$5&lt;=Master!$B$3))</f>
        <v>31746411.439999994</v>
      </c>
      <c r="L33" s="190">
        <f t="shared" si="2"/>
        <v>-435178.30999999866</v>
      </c>
      <c r="M33" s="192">
        <f t="shared" si="3"/>
        <v>-1.3707952812949453E-2</v>
      </c>
      <c r="N33" s="193">
        <f>+INDEX('2015'!$1:$1048576,MATCH('Analitika - 2015'!$A33,'2015'!$A:$A,0),MATCH('Analitika - 2015'!$N$6,'2015'!$6:$6,0))</f>
        <v>31311233.129999995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-302399.93083333969</v>
      </c>
      <c r="Q33" s="191">
        <f t="shared" si="5"/>
        <v>-9.5654912629447031E-3</v>
      </c>
      <c r="R33" s="189">
        <f>+INDEX('2014'!$1:$1048576,MATCH('Analitika - 2015'!$A33,'2014'!$A:$A,0),MATCH('Analitika - 2015'!$R$6,'2014'!$6:$6,0))</f>
        <v>31746411.439999994</v>
      </c>
      <c r="S33" s="190">
        <f t="shared" si="6"/>
        <v>-435178.30999999866</v>
      </c>
      <c r="T33" s="194">
        <f t="shared" si="7"/>
        <v>-1.3707952812949453E-2</v>
      </c>
    </row>
    <row r="34" spans="1:20">
      <c r="A34" s="176">
        <v>412</v>
      </c>
      <c r="B34" s="328" t="str">
        <f>+VLOOKUP($A34,Master!$D$22:$G$218,4,FALSE)</f>
        <v>Ostala lična primanja</v>
      </c>
      <c r="C34" s="329"/>
      <c r="D34" s="329"/>
      <c r="E34" s="329"/>
      <c r="F34" s="329"/>
      <c r="G34" s="189">
        <f>+SUMPRODUCT(('2015'!$G34:$R34)*('2015'!$G$5:$R$5&lt;=Master!$B$3)*($A34='2015'!$A$10:$A$66))</f>
        <v>328535.11000000004</v>
      </c>
      <c r="H34" s="189">
        <f>+SUMPRODUCT(('2015'!$G129:$R129)*('2015'!$G$5:$R$5&lt;=Master!$B$3))</f>
        <v>968300.41833333322</v>
      </c>
      <c r="I34" s="190">
        <f t="shared" si="0"/>
        <v>-639765.30833333312</v>
      </c>
      <c r="J34" s="191">
        <f t="shared" si="1"/>
        <v>-0.66070952384231729</v>
      </c>
      <c r="K34" s="189">
        <f>+SUMPRODUCT(('2014'!$G34:$R34)*('2014'!$G$5:$R$5&lt;=Master!$B$3))</f>
        <v>439879.61999999988</v>
      </c>
      <c r="L34" s="190">
        <f t="shared" si="2"/>
        <v>-111344.50999999983</v>
      </c>
      <c r="M34" s="192">
        <f t="shared" si="3"/>
        <v>-0.25312495723261708</v>
      </c>
      <c r="N34" s="193">
        <f>+INDEX('2015'!$1:$1048576,MATCH('Analitika - 2015'!$A34,'2015'!$A:$A,0),MATCH('Analitika - 2015'!$N$6,'2015'!$6:$6,0))</f>
        <v>328535.11000000004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-639765.30833333312</v>
      </c>
      <c r="Q34" s="191">
        <f t="shared" si="5"/>
        <v>-0.66070952384231729</v>
      </c>
      <c r="R34" s="189">
        <f>+INDEX('2014'!$1:$1048576,MATCH('Analitika - 2015'!$A34,'2014'!$A:$A,0),MATCH('Analitika - 2015'!$R$6,'2014'!$6:$6,0))</f>
        <v>439879.61999999988</v>
      </c>
      <c r="S34" s="190">
        <f t="shared" si="6"/>
        <v>-111344.50999999983</v>
      </c>
      <c r="T34" s="194">
        <f t="shared" si="7"/>
        <v>-0.25312495723261708</v>
      </c>
    </row>
    <row r="35" spans="1:20">
      <c r="A35" s="176">
        <v>413</v>
      </c>
      <c r="B35" s="328" t="str">
        <f>+VLOOKUP($A35,Master!$D$22:$G$218,4,FALSE)</f>
        <v>Rashodi za materijal</v>
      </c>
      <c r="C35" s="329"/>
      <c r="D35" s="329"/>
      <c r="E35" s="329"/>
      <c r="F35" s="329"/>
      <c r="G35" s="189">
        <f>+SUMPRODUCT(('2015'!$G35:$R35)*('2015'!$G$5:$R$5&lt;=Master!$B$3)*($A35='2015'!$A$10:$A$66))</f>
        <v>641443.39</v>
      </c>
      <c r="H35" s="189">
        <f>+SUMPRODUCT(('2015'!$G130:$R130)*('2015'!$G$5:$R$5&lt;=Master!$B$3))</f>
        <v>2450506.84</v>
      </c>
      <c r="I35" s="190">
        <f t="shared" si="0"/>
        <v>-1809063.4499999997</v>
      </c>
      <c r="J35" s="191">
        <f t="shared" si="1"/>
        <v>-0.73824052251982286</v>
      </c>
      <c r="K35" s="189">
        <f>+SUMPRODUCT(('2014'!$G35:$R35)*('2014'!$G$5:$R$5&lt;=Master!$B$3))</f>
        <v>1654244.6599999997</v>
      </c>
      <c r="L35" s="190">
        <f t="shared" si="2"/>
        <v>-1012801.2699999997</v>
      </c>
      <c r="M35" s="192">
        <f t="shared" si="3"/>
        <v>-0.61224394098996204</v>
      </c>
      <c r="N35" s="193">
        <f>+INDEX('2015'!$1:$1048576,MATCH('Analitika - 2015'!$A35,'2015'!$A:$A,0),MATCH('Analitika - 2015'!$N$6,'2015'!$6:$6,0))</f>
        <v>641443.39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-1809063.4499999997</v>
      </c>
      <c r="Q35" s="191">
        <f t="shared" si="5"/>
        <v>-0.73824052251982286</v>
      </c>
      <c r="R35" s="189">
        <f>+INDEX('2014'!$1:$1048576,MATCH('Analitika - 2015'!$A35,'2014'!$A:$A,0),MATCH('Analitika - 2015'!$R$6,'2014'!$6:$6,0))</f>
        <v>1654244.6599999997</v>
      </c>
      <c r="S35" s="190">
        <f t="shared" si="6"/>
        <v>-1012801.2699999997</v>
      </c>
      <c r="T35" s="194">
        <f t="shared" si="7"/>
        <v>-0.61224394098996204</v>
      </c>
    </row>
    <row r="36" spans="1:20">
      <c r="A36" s="176">
        <v>414</v>
      </c>
      <c r="B36" s="328" t="str">
        <f>+VLOOKUP($A36,Master!$D$22:$G$218,4,FALSE)</f>
        <v>Rashodi za usluge</v>
      </c>
      <c r="C36" s="329"/>
      <c r="D36" s="329"/>
      <c r="E36" s="329"/>
      <c r="F36" s="329"/>
      <c r="G36" s="189">
        <f>+SUMPRODUCT(('2015'!$G36:$R36)*('2015'!$G$5:$R$5&lt;=Master!$B$3)*($A36='2015'!$A$10:$A$66))</f>
        <v>1667242.58</v>
      </c>
      <c r="H36" s="189">
        <f>+SUMPRODUCT(('2015'!$G131:$R131)*('2015'!$G$5:$R$5&lt;=Master!$B$3))</f>
        <v>3460881.1266666669</v>
      </c>
      <c r="I36" s="190">
        <f t="shared" si="0"/>
        <v>-1793638.5466666669</v>
      </c>
      <c r="J36" s="191">
        <f t="shared" si="1"/>
        <v>-0.51826066282553951</v>
      </c>
      <c r="K36" s="189">
        <f>+SUMPRODUCT(('2014'!$G36:$R36)*('2014'!$G$5:$R$5&lt;=Master!$B$3))</f>
        <v>1469717.6599999995</v>
      </c>
      <c r="L36" s="190">
        <f t="shared" si="2"/>
        <v>197524.92000000062</v>
      </c>
      <c r="M36" s="192">
        <f t="shared" si="3"/>
        <v>0.13439650714954365</v>
      </c>
      <c r="N36" s="193">
        <f>+INDEX('2015'!$1:$1048576,MATCH('Analitika - 2015'!$A36,'2015'!$A:$A,0),MATCH('Analitika - 2015'!$N$6,'2015'!$6:$6,0))</f>
        <v>1667242.58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-1793638.5466666669</v>
      </c>
      <c r="Q36" s="191">
        <f t="shared" si="5"/>
        <v>-0.51826066282553951</v>
      </c>
      <c r="R36" s="189">
        <f>+INDEX('2014'!$1:$1048576,MATCH('Analitika - 2015'!$A36,'2014'!$A:$A,0),MATCH('Analitika - 2015'!$R$6,'2014'!$6:$6,0))</f>
        <v>1469717.6599999995</v>
      </c>
      <c r="S36" s="190">
        <f t="shared" si="6"/>
        <v>197524.92000000062</v>
      </c>
      <c r="T36" s="194">
        <f t="shared" si="7"/>
        <v>0.13439650714954365</v>
      </c>
    </row>
    <row r="37" spans="1:20">
      <c r="A37" s="176">
        <v>415</v>
      </c>
      <c r="B37" s="328" t="str">
        <f>+VLOOKUP($A37,Master!$D$22:$G$218,4,FALSE)</f>
        <v>Rashodi za tekuće održavanje</v>
      </c>
      <c r="C37" s="329"/>
      <c r="D37" s="329"/>
      <c r="E37" s="329"/>
      <c r="F37" s="329"/>
      <c r="G37" s="189">
        <f>+SUMPRODUCT(('2015'!$G37:$R37)*('2015'!$G$5:$R$5&lt;=Master!$B$3)*($A37='2015'!$A$10:$A$66))</f>
        <v>605572.42000000004</v>
      </c>
      <c r="H37" s="189">
        <f>+SUMPRODUCT(('2015'!$G132:$R132)*('2015'!$G$5:$R$5&lt;=Master!$B$3))</f>
        <v>1734268.4441666668</v>
      </c>
      <c r="I37" s="190">
        <f t="shared" si="0"/>
        <v>-1128696.0241666669</v>
      </c>
      <c r="J37" s="191">
        <f t="shared" si="1"/>
        <v>-0.65081967440687438</v>
      </c>
      <c r="K37" s="189">
        <f>+SUMPRODUCT(('2014'!$G37:$R37)*('2014'!$G$5:$R$5&lt;=Master!$B$3))</f>
        <v>639522.21</v>
      </c>
      <c r="L37" s="190">
        <f t="shared" si="2"/>
        <v>-33949.789999999921</v>
      </c>
      <c r="M37" s="192">
        <f t="shared" si="3"/>
        <v>-5.3086178195437372E-2</v>
      </c>
      <c r="N37" s="193">
        <f>+INDEX('2015'!$1:$1048576,MATCH('Analitika - 2015'!$A37,'2015'!$A:$A,0),MATCH('Analitika - 2015'!$N$6,'2015'!$6:$6,0))</f>
        <v>605572.42000000004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-1128696.0241666669</v>
      </c>
      <c r="Q37" s="191">
        <f t="shared" si="5"/>
        <v>-0.65081967440687438</v>
      </c>
      <c r="R37" s="189">
        <f>+INDEX('2014'!$1:$1048576,MATCH('Analitika - 2015'!$A37,'2014'!$A:$A,0),MATCH('Analitika - 2015'!$R$6,'2014'!$6:$6,0))</f>
        <v>639522.21</v>
      </c>
      <c r="S37" s="190">
        <f t="shared" si="6"/>
        <v>-33949.789999999921</v>
      </c>
      <c r="T37" s="194">
        <f t="shared" si="7"/>
        <v>-5.3086178195437372E-2</v>
      </c>
    </row>
    <row r="38" spans="1:20">
      <c r="A38" s="176">
        <v>416</v>
      </c>
      <c r="B38" s="328" t="str">
        <f>+VLOOKUP($A38,Master!$D$22:$G$218,4,FALSE)</f>
        <v>Kamate</v>
      </c>
      <c r="C38" s="329"/>
      <c r="D38" s="329"/>
      <c r="E38" s="329"/>
      <c r="F38" s="329"/>
      <c r="G38" s="189">
        <f>+SUMPRODUCT(('2015'!$G38:$R38)*('2015'!$G$5:$R$5&lt;=Master!$B$3)*($A38='2015'!$A$10:$A$66))</f>
        <v>2231451.0099999998</v>
      </c>
      <c r="H38" s="189">
        <f>+SUMPRODUCT(('2015'!$G133:$R133)*('2015'!$G$5:$R$5&lt;=Master!$B$3))</f>
        <v>6313823.6641666666</v>
      </c>
      <c r="I38" s="190">
        <f t="shared" si="0"/>
        <v>-4082372.6541666668</v>
      </c>
      <c r="J38" s="191">
        <f t="shared" si="1"/>
        <v>-0.64657691936119044</v>
      </c>
      <c r="K38" s="189">
        <f>+SUMPRODUCT(('2014'!$G38:$R38)*('2014'!$G$5:$R$5&lt;=Master!$B$3))</f>
        <v>2311659.59</v>
      </c>
      <c r="L38" s="190">
        <f t="shared" si="2"/>
        <v>-80208.580000000075</v>
      </c>
      <c r="M38" s="192">
        <f t="shared" si="3"/>
        <v>-3.4697401099614389E-2</v>
      </c>
      <c r="N38" s="193">
        <f>+INDEX('2015'!$1:$1048576,MATCH('Analitika - 2015'!$A38,'2015'!$A:$A,0),MATCH('Analitika - 2015'!$N$6,'2015'!$6:$6,0))</f>
        <v>2231451.0099999998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-4082372.6541666668</v>
      </c>
      <c r="Q38" s="191">
        <f t="shared" si="5"/>
        <v>-0.64657691936119044</v>
      </c>
      <c r="R38" s="189">
        <f>+INDEX('2014'!$1:$1048576,MATCH('Analitika - 2015'!$A38,'2014'!$A:$A,0),MATCH('Analitika - 2015'!$R$6,'2014'!$6:$6,0))</f>
        <v>2311659.59</v>
      </c>
      <c r="S38" s="190">
        <f t="shared" si="6"/>
        <v>-80208.580000000075</v>
      </c>
      <c r="T38" s="194">
        <f t="shared" si="7"/>
        <v>-3.4697401099614389E-2</v>
      </c>
    </row>
    <row r="39" spans="1:20">
      <c r="A39" s="176">
        <v>417</v>
      </c>
      <c r="B39" s="328" t="str">
        <f>+VLOOKUP($A39,Master!$D$22:$G$218,4,FALSE)</f>
        <v>Renta</v>
      </c>
      <c r="C39" s="329"/>
      <c r="D39" s="329"/>
      <c r="E39" s="329"/>
      <c r="F39" s="329"/>
      <c r="G39" s="189">
        <f>+SUMPRODUCT(('2015'!$G39:$R39)*('2015'!$G$5:$R$5&lt;=Master!$B$3)*($A39='2015'!$A$10:$A$66))</f>
        <v>1031507.4999999999</v>
      </c>
      <c r="H39" s="189">
        <f>+SUMPRODUCT(('2015'!$G134:$R134)*('2015'!$G$5:$R$5&lt;=Master!$B$3))</f>
        <v>693996.7074999999</v>
      </c>
      <c r="I39" s="190">
        <f t="shared" si="0"/>
        <v>337510.79249999998</v>
      </c>
      <c r="J39" s="191">
        <f t="shared" si="1"/>
        <v>0.48632909760598553</v>
      </c>
      <c r="K39" s="189">
        <f>+SUMPRODUCT(('2014'!$G39:$R39)*('2014'!$G$5:$R$5&lt;=Master!$B$3))</f>
        <v>940663.68000000028</v>
      </c>
      <c r="L39" s="190">
        <f t="shared" si="2"/>
        <v>90843.8199999996</v>
      </c>
      <c r="M39" s="192">
        <f t="shared" si="3"/>
        <v>9.6574176224173414E-2</v>
      </c>
      <c r="N39" s="193">
        <f>+INDEX('2015'!$1:$1048576,MATCH('Analitika - 2015'!$A39,'2015'!$A:$A,0),MATCH('Analitika - 2015'!$N$6,'2015'!$6:$6,0))</f>
        <v>1031507.4999999999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337510.79249999998</v>
      </c>
      <c r="Q39" s="191">
        <f t="shared" si="5"/>
        <v>0.48632909760598553</v>
      </c>
      <c r="R39" s="189">
        <f>+INDEX('2014'!$1:$1048576,MATCH('Analitika - 2015'!$A39,'2014'!$A:$A,0),MATCH('Analitika - 2015'!$R$6,'2014'!$6:$6,0))</f>
        <v>940663.68000000028</v>
      </c>
      <c r="S39" s="190">
        <f t="shared" si="6"/>
        <v>90843.8199999996</v>
      </c>
      <c r="T39" s="194">
        <f t="shared" si="7"/>
        <v>9.6574176224173414E-2</v>
      </c>
    </row>
    <row r="40" spans="1:20">
      <c r="A40" s="176">
        <v>418</v>
      </c>
      <c r="B40" s="328" t="str">
        <f>+VLOOKUP($A40,Master!$D$22:$G$218,4,FALSE)</f>
        <v>Subvencije</v>
      </c>
      <c r="C40" s="329"/>
      <c r="D40" s="329"/>
      <c r="E40" s="329"/>
      <c r="F40" s="329"/>
      <c r="G40" s="189">
        <f>+SUMPRODUCT(('2015'!$G40:$R40)*('2015'!$G$5:$R$5&lt;=Master!$B$3)*($A40='2015'!$A$10:$A$66))</f>
        <v>1086971.1499999999</v>
      </c>
      <c r="H40" s="189">
        <f>+SUMPRODUCT(('2015'!$G135:$R135)*('2015'!$G$5:$R$5&lt;=Master!$B$3))</f>
        <v>1770966.6666666667</v>
      </c>
      <c r="I40" s="190">
        <f t="shared" si="0"/>
        <v>-683995.51666666684</v>
      </c>
      <c r="J40" s="191">
        <f t="shared" si="1"/>
        <v>-0.38622721112763281</v>
      </c>
      <c r="K40" s="189">
        <f>+SUMPRODUCT(('2014'!$G40:$R40)*('2014'!$G$5:$R$5&lt;=Master!$B$3))</f>
        <v>2104751.61</v>
      </c>
      <c r="L40" s="190">
        <f t="shared" si="2"/>
        <v>-1017780.46</v>
      </c>
      <c r="M40" s="192">
        <f t="shared" si="3"/>
        <v>-0.48356321722922924</v>
      </c>
      <c r="N40" s="193">
        <f>+INDEX('2015'!$1:$1048576,MATCH('Analitika - 2015'!$A40,'2015'!$A:$A,0),MATCH('Analitika - 2015'!$N$6,'2015'!$6:$6,0))</f>
        <v>1086971.1499999999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-683995.51666666684</v>
      </c>
      <c r="Q40" s="191">
        <f t="shared" si="5"/>
        <v>-0.38622721112763281</v>
      </c>
      <c r="R40" s="189">
        <f>+INDEX('2014'!$1:$1048576,MATCH('Analitika - 2015'!$A40,'2014'!$A:$A,0),MATCH('Analitika - 2015'!$R$6,'2014'!$6:$6,0))</f>
        <v>2104751.61</v>
      </c>
      <c r="S40" s="190">
        <f t="shared" si="6"/>
        <v>-1017780.46</v>
      </c>
      <c r="T40" s="194">
        <f t="shared" si="7"/>
        <v>-0.48356321722922924</v>
      </c>
    </row>
    <row r="41" spans="1:20">
      <c r="A41" s="176">
        <v>419</v>
      </c>
      <c r="B41" s="328" t="str">
        <f>+VLOOKUP($A41,Master!$D$22:$G$218,4,FALSE)</f>
        <v>Ostali izdaci</v>
      </c>
      <c r="C41" s="329"/>
      <c r="D41" s="329"/>
      <c r="E41" s="329"/>
      <c r="F41" s="329"/>
      <c r="G41" s="189">
        <f>+SUMPRODUCT(('2015'!$G41:$R41)*('2015'!$G$5:$R$5&lt;=Master!$B$3)*($A41='2015'!$A$10:$A$66))</f>
        <v>1010384.4799999997</v>
      </c>
      <c r="H41" s="189">
        <f>+SUMPRODUCT(('2015'!$G136:$R136)*('2015'!$G$5:$R$5&lt;=Master!$B$3))</f>
        <v>2491662.8099999996</v>
      </c>
      <c r="I41" s="190">
        <f t="shared" si="0"/>
        <v>-1481278.3299999998</v>
      </c>
      <c r="J41" s="191">
        <f t="shared" si="1"/>
        <v>-0.594493895423996</v>
      </c>
      <c r="K41" s="189">
        <f>+SUMPRODUCT(('2014'!$G41:$R41)*('2014'!$G$5:$R$5&lt;=Master!$B$3))</f>
        <v>895446.35000000172</v>
      </c>
      <c r="L41" s="190">
        <f t="shared" si="2"/>
        <v>114938.12999999803</v>
      </c>
      <c r="M41" s="192">
        <f t="shared" si="3"/>
        <v>0.12835847731134065</v>
      </c>
      <c r="N41" s="193">
        <f>+INDEX('2015'!$1:$1048576,MATCH('Analitika - 2015'!$A41,'2015'!$A:$A,0),MATCH('Analitika - 2015'!$N$6,'2015'!$6:$6,0))</f>
        <v>1010384.4799999997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-1481278.3299999998</v>
      </c>
      <c r="Q41" s="191">
        <f t="shared" si="5"/>
        <v>-0.594493895423996</v>
      </c>
      <c r="R41" s="189">
        <f>+INDEX('2014'!$1:$1048576,MATCH('Analitika - 2015'!$A41,'2014'!$A:$A,0),MATCH('Analitika - 2015'!$R$6,'2014'!$6:$6,0))</f>
        <v>895446.35000000172</v>
      </c>
      <c r="S41" s="190">
        <f t="shared" si="6"/>
        <v>114938.12999999803</v>
      </c>
      <c r="T41" s="194">
        <f t="shared" si="7"/>
        <v>0.12835847731134065</v>
      </c>
    </row>
    <row r="42" spans="1:20">
      <c r="A42" s="176">
        <v>440</v>
      </c>
      <c r="B42" s="328" t="str">
        <f>+VLOOKUP($A42,Master!$D$22:$G$218,4,FALSE)</f>
        <v>Kapitalni izdaci u tekućem budžetu</v>
      </c>
      <c r="C42" s="329"/>
      <c r="D42" s="329"/>
      <c r="E42" s="329"/>
      <c r="F42" s="329"/>
      <c r="G42" s="189">
        <f>+SUMPRODUCT(('2015'!$G42:$R42)*('2015'!$G$5:$R$5&lt;=Master!$B$3)*($A42='2015'!$A$10:$A$66))</f>
        <v>61723.010000000024</v>
      </c>
      <c r="H42" s="189">
        <f>+SUMPRODUCT(('2015'!$G137:$R137)*('2015'!$G$5:$R$5&lt;=Master!$B$3))</f>
        <v>1154156.4341666666</v>
      </c>
      <c r="I42" s="190">
        <f t="shared" si="0"/>
        <v>-1092433.4241666666</v>
      </c>
      <c r="J42" s="191">
        <f t="shared" si="1"/>
        <v>-0.94652110565534753</v>
      </c>
      <c r="K42" s="189">
        <f>+SUMPRODUCT(('2014'!$G42:$R42)*('2014'!$G$5:$R$5&lt;=Master!$B$3))</f>
        <v>13739.029999999999</v>
      </c>
      <c r="L42" s="190">
        <f t="shared" si="2"/>
        <v>47983.980000000025</v>
      </c>
      <c r="M42" s="192">
        <f t="shared" si="3"/>
        <v>3.4925304042570708</v>
      </c>
      <c r="N42" s="193">
        <f>+INDEX('2015'!$1:$1048576,MATCH('Analitika - 2015'!$A42,'2015'!$A:$A,0),MATCH('Analitika - 2015'!$N$6,'2015'!$6:$6,0))</f>
        <v>61723.010000000024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-1092433.4241666666</v>
      </c>
      <c r="Q42" s="191">
        <f t="shared" si="5"/>
        <v>-0.94652110565534753</v>
      </c>
      <c r="R42" s="189">
        <f>+INDEX('2014'!$1:$1048576,MATCH('Analitika - 2015'!$A42,'2014'!$A:$A,0),MATCH('Analitika - 2015'!$R$6,'2014'!$6:$6,0))</f>
        <v>13739.029999999999</v>
      </c>
      <c r="S42" s="190">
        <f t="shared" si="6"/>
        <v>47983.980000000025</v>
      </c>
      <c r="T42" s="194">
        <f t="shared" si="7"/>
        <v>3.4925304042570708</v>
      </c>
    </row>
    <row r="43" spans="1:20">
      <c r="A43" s="176">
        <v>42</v>
      </c>
      <c r="B43" s="346" t="str">
        <f>+VLOOKUP($A43,Master!$D$22:$G$218,4,FALSE)</f>
        <v>Transferi za socijalnu zaštitu</v>
      </c>
      <c r="C43" s="347"/>
      <c r="D43" s="347"/>
      <c r="E43" s="347"/>
      <c r="F43" s="347"/>
      <c r="G43" s="219">
        <f>+SUMPRODUCT(('2015'!$G43:$R43)*('2015'!$G$5:$R$5&lt;=Master!$B$3)*($A43='2015'!$A$10:$A$66))</f>
        <v>39786085.87000002</v>
      </c>
      <c r="H43" s="219">
        <f>+SUMPRODUCT(('2015'!$G138:$R138)*('2015'!$G$5:$R$5&lt;=Master!$B$3))</f>
        <v>42070460.416666664</v>
      </c>
      <c r="I43" s="220">
        <f t="shared" si="0"/>
        <v>-2284374.5466666445</v>
      </c>
      <c r="J43" s="221">
        <f t="shared" si="1"/>
        <v>-5.4298776957564909E-2</v>
      </c>
      <c r="K43" s="219">
        <f>+SUMPRODUCT(('2014'!$G43:$R43)*('2014'!$G$5:$R$5&lt;=Master!$B$3))</f>
        <v>39555878.579999991</v>
      </c>
      <c r="L43" s="220">
        <f t="shared" si="2"/>
        <v>230207.29000002891</v>
      </c>
      <c r="M43" s="222">
        <f t="shared" si="3"/>
        <v>5.8197996925903883E-3</v>
      </c>
      <c r="N43" s="223">
        <f>+INDEX('2015'!$1:$1048576,MATCH('Analitika - 2015'!$A43,'2015'!$A:$A,0),MATCH('Analitika - 2015'!$N$6,'2015'!$6:$6,0))</f>
        <v>39786085.87000002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-2284374.5466666445</v>
      </c>
      <c r="Q43" s="221">
        <f t="shared" si="5"/>
        <v>-5.4298776957564909E-2</v>
      </c>
      <c r="R43" s="219">
        <f>+INDEX('2014'!$1:$1048576,MATCH('Analitika - 2015'!$A43,'2014'!$A:$A,0),MATCH('Analitika - 2015'!$R$6,'2014'!$6:$6,0))</f>
        <v>39555878.579999991</v>
      </c>
      <c r="S43" s="220">
        <f t="shared" si="6"/>
        <v>230207.29000002891</v>
      </c>
      <c r="T43" s="224">
        <f t="shared" si="7"/>
        <v>5.8197996925903883E-3</v>
      </c>
    </row>
    <row r="44" spans="1:20">
      <c r="A44" s="176">
        <v>421</v>
      </c>
      <c r="B44" s="328" t="str">
        <f>+VLOOKUP($A44,Master!$D$22:$G$218,4,FALSE)</f>
        <v>Prava iz oblasti socijalne zaštite</v>
      </c>
      <c r="C44" s="329"/>
      <c r="D44" s="329"/>
      <c r="E44" s="329"/>
      <c r="F44" s="329"/>
      <c r="G44" s="189">
        <f>+SUMPRODUCT(('2015'!$G44:$R44)*('2015'!$G$5:$R$5&lt;=Master!$B$3)*($A44='2015'!$A$10:$A$66))</f>
        <v>4939929.87</v>
      </c>
      <c r="H44" s="189">
        <f>+SUMPRODUCT(('2015'!$G139:$R139)*('2015'!$G$5:$R$5&lt;=Master!$B$3))</f>
        <v>5044218.75</v>
      </c>
      <c r="I44" s="190">
        <f t="shared" si="0"/>
        <v>-104288.87999999989</v>
      </c>
      <c r="J44" s="191">
        <f t="shared" si="1"/>
        <v>-2.067493206951021E-2</v>
      </c>
      <c r="K44" s="189">
        <f>+SUMPRODUCT(('2014'!$G44:$R44)*('2014'!$G$5:$R$5&lt;=Master!$B$3))</f>
        <v>5197554.8999999994</v>
      </c>
      <c r="L44" s="190">
        <f t="shared" si="2"/>
        <v>-257625.02999999933</v>
      </c>
      <c r="M44" s="192">
        <f t="shared" si="3"/>
        <v>-4.9566581778674346E-2</v>
      </c>
      <c r="N44" s="193">
        <f>+INDEX('2015'!$1:$1048576,MATCH('Analitika - 2015'!$A44,'2015'!$A:$A,0),MATCH('Analitika - 2015'!$N$6,'2015'!$6:$6,0))</f>
        <v>4939929.87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-104288.87999999989</v>
      </c>
      <c r="Q44" s="191">
        <f t="shared" si="5"/>
        <v>-2.067493206951021E-2</v>
      </c>
      <c r="R44" s="189">
        <f>+INDEX('2014'!$1:$1048576,MATCH('Analitika - 2015'!$A44,'2014'!$A:$A,0),MATCH('Analitika - 2015'!$R$6,'2014'!$6:$6,0))</f>
        <v>5197554.8999999994</v>
      </c>
      <c r="S44" s="190">
        <f t="shared" si="6"/>
        <v>-257625.02999999933</v>
      </c>
      <c r="T44" s="194">
        <f t="shared" si="7"/>
        <v>-4.9566581778674346E-2</v>
      </c>
    </row>
    <row r="45" spans="1:20">
      <c r="A45" s="176">
        <v>422</v>
      </c>
      <c r="B45" s="328" t="str">
        <f>+VLOOKUP($A45,Master!$D$22:$G$218,4,FALSE)</f>
        <v>Sredstva za tehnološke viškove</v>
      </c>
      <c r="C45" s="329"/>
      <c r="D45" s="329"/>
      <c r="E45" s="329"/>
      <c r="F45" s="329"/>
      <c r="G45" s="189">
        <f>+SUMPRODUCT(('2015'!$G45:$R45)*('2015'!$G$5:$R$5&lt;=Master!$B$3)*($A45='2015'!$A$10:$A$66))</f>
        <v>123264</v>
      </c>
      <c r="H45" s="189">
        <f>+SUMPRODUCT(('2015'!$G140:$R140)*('2015'!$G$5:$R$5&lt;=Master!$B$3))</f>
        <v>1620000</v>
      </c>
      <c r="I45" s="190">
        <f t="shared" si="0"/>
        <v>-1496736</v>
      </c>
      <c r="J45" s="191">
        <f t="shared" si="1"/>
        <v>-0.92391111111111113</v>
      </c>
      <c r="K45" s="189">
        <f>+SUMPRODUCT(('2014'!$G45:$R45)*('2014'!$G$5:$R$5&lt;=Master!$B$3))</f>
        <v>631049.96999999986</v>
      </c>
      <c r="L45" s="190">
        <f t="shared" si="2"/>
        <v>-507785.96999999986</v>
      </c>
      <c r="M45" s="192">
        <f t="shared" si="3"/>
        <v>-0.8046684005071737</v>
      </c>
      <c r="N45" s="193">
        <f>+INDEX('2015'!$1:$1048576,MATCH('Analitika - 2015'!$A45,'2015'!$A:$A,0),MATCH('Analitika - 2015'!$N$6,'2015'!$6:$6,0))</f>
        <v>123264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-1496736</v>
      </c>
      <c r="Q45" s="191">
        <f t="shared" si="5"/>
        <v>-0.92391111111111113</v>
      </c>
      <c r="R45" s="189">
        <f>+INDEX('2014'!$1:$1048576,MATCH('Analitika - 2015'!$A45,'2014'!$A:$A,0),MATCH('Analitika - 2015'!$R$6,'2014'!$6:$6,0))</f>
        <v>631049.96999999986</v>
      </c>
      <c r="S45" s="190">
        <f t="shared" si="6"/>
        <v>-507785.96999999986</v>
      </c>
      <c r="T45" s="194">
        <f t="shared" si="7"/>
        <v>-0.8046684005071737</v>
      </c>
    </row>
    <row r="46" spans="1:20">
      <c r="A46" s="176">
        <v>423</v>
      </c>
      <c r="B46" s="328" t="str">
        <f>+VLOOKUP($A46,Master!$D$22:$G$218,4,FALSE)</f>
        <v>Prava iz oblasti penzijskog i invalidskog osiguranja</v>
      </c>
      <c r="C46" s="329"/>
      <c r="D46" s="329"/>
      <c r="E46" s="329"/>
      <c r="F46" s="329"/>
      <c r="G46" s="189">
        <f>+SUMPRODUCT(('2015'!$G46:$R46)*('2015'!$G$5:$R$5&lt;=Master!$B$3)*($A46='2015'!$A$10:$A$66))</f>
        <v>31902604.520000014</v>
      </c>
      <c r="H46" s="189">
        <f>+SUMPRODUCT(('2015'!$G141:$R141)*('2015'!$G$5:$R$5&lt;=Master!$B$3))</f>
        <v>33537908.333333332</v>
      </c>
      <c r="I46" s="190">
        <f t="shared" si="0"/>
        <v>-1635303.8133333176</v>
      </c>
      <c r="J46" s="191">
        <f t="shared" si="1"/>
        <v>-4.8759862931224918E-2</v>
      </c>
      <c r="K46" s="189">
        <f>+SUMPRODUCT(('2014'!$G46:$R46)*('2014'!$G$5:$R$5&lt;=Master!$B$3))</f>
        <v>31930605.569999997</v>
      </c>
      <c r="L46" s="190">
        <f t="shared" si="2"/>
        <v>-28001.049999982119</v>
      </c>
      <c r="M46" s="192">
        <f t="shared" si="3"/>
        <v>-8.7693451157999647E-4</v>
      </c>
      <c r="N46" s="193">
        <f>+INDEX('2015'!$1:$1048576,MATCH('Analitika - 2015'!$A46,'2015'!$A:$A,0),MATCH('Analitika - 2015'!$N$6,'2015'!$6:$6,0))</f>
        <v>31902604.520000014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-1635303.8133333176</v>
      </c>
      <c r="Q46" s="191">
        <f t="shared" si="5"/>
        <v>-4.8759862931224918E-2</v>
      </c>
      <c r="R46" s="189">
        <f>+INDEX('2014'!$1:$1048576,MATCH('Analitika - 2015'!$A46,'2014'!$A:$A,0),MATCH('Analitika - 2015'!$R$6,'2014'!$6:$6,0))</f>
        <v>31930605.569999997</v>
      </c>
      <c r="S46" s="190">
        <f t="shared" si="6"/>
        <v>-28001.049999982119</v>
      </c>
      <c r="T46" s="194">
        <f t="shared" si="7"/>
        <v>-8.7693451157999647E-4</v>
      </c>
    </row>
    <row r="47" spans="1:20">
      <c r="A47" s="176">
        <v>424</v>
      </c>
      <c r="B47" s="328" t="str">
        <f>+VLOOKUP($A47,Master!$D$22:$G$218,4,FALSE)</f>
        <v>Ostala prava iz oblasti zdravstvene zaštite</v>
      </c>
      <c r="C47" s="329"/>
      <c r="D47" s="329"/>
      <c r="E47" s="329"/>
      <c r="F47" s="329"/>
      <c r="G47" s="189">
        <f>+SUMPRODUCT(('2015'!$G47:$R47)*('2015'!$G$5:$R$5&lt;=Master!$B$3)*($A47='2015'!$A$10:$A$66))</f>
        <v>2071244.14</v>
      </c>
      <c r="H47" s="189">
        <f>+SUMPRODUCT(('2015'!$G142:$R142)*('2015'!$G$5:$R$5&lt;=Master!$B$3))</f>
        <v>1250000</v>
      </c>
      <c r="I47" s="190">
        <f t="shared" si="0"/>
        <v>821244.1399999999</v>
      </c>
      <c r="J47" s="191">
        <f t="shared" si="1"/>
        <v>0.65699531199999983</v>
      </c>
      <c r="K47" s="189">
        <f>+SUMPRODUCT(('2014'!$G47:$R47)*('2014'!$G$5:$R$5&lt;=Master!$B$3))</f>
        <v>1293482.7299999997</v>
      </c>
      <c r="L47" s="190">
        <f t="shared" si="2"/>
        <v>777761.41000000015</v>
      </c>
      <c r="M47" s="192">
        <f t="shared" si="3"/>
        <v>0.60129245792094976</v>
      </c>
      <c r="N47" s="193">
        <f>+INDEX('2015'!$1:$1048576,MATCH('Analitika - 2015'!$A47,'2015'!$A:$A,0),MATCH('Analitika - 2015'!$N$6,'2015'!$6:$6,0))</f>
        <v>2071244.14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821244.1399999999</v>
      </c>
      <c r="Q47" s="191">
        <f t="shared" si="5"/>
        <v>0.65699531199999983</v>
      </c>
      <c r="R47" s="189">
        <f>+INDEX('2014'!$1:$1048576,MATCH('Analitika - 2015'!$A47,'2014'!$A:$A,0),MATCH('Analitika - 2015'!$R$6,'2014'!$6:$6,0))</f>
        <v>1293482.7299999997</v>
      </c>
      <c r="S47" s="190">
        <f t="shared" si="6"/>
        <v>777761.41000000015</v>
      </c>
      <c r="T47" s="194">
        <f t="shared" si="7"/>
        <v>0.60129245792094976</v>
      </c>
    </row>
    <row r="48" spans="1:20">
      <c r="A48" s="176">
        <v>425</v>
      </c>
      <c r="B48" s="328" t="str">
        <f>+VLOOKUP($A48,Master!$D$22:$G$218,4,FALSE)</f>
        <v>Ostala prava iz zdravstvenog osiguranja</v>
      </c>
      <c r="C48" s="329"/>
      <c r="D48" s="329"/>
      <c r="E48" s="329"/>
      <c r="F48" s="329"/>
      <c r="G48" s="189">
        <f>+SUMPRODUCT(('2015'!$G48:$R48)*('2015'!$G$5:$R$5&lt;=Master!$B$3)*($A48='2015'!$A$10:$A$66))</f>
        <v>749043.34</v>
      </c>
      <c r="H48" s="189">
        <f>+SUMPRODUCT(('2015'!$G143:$R143)*('2015'!$G$5:$R$5&lt;=Master!$B$3))</f>
        <v>618333.33333333326</v>
      </c>
      <c r="I48" s="190">
        <f t="shared" si="0"/>
        <v>130710.00666666671</v>
      </c>
      <c r="J48" s="191">
        <f t="shared" si="1"/>
        <v>0.21139084636118599</v>
      </c>
      <c r="K48" s="189">
        <f>+SUMPRODUCT(('2014'!$G48:$R48)*('2014'!$G$5:$R$5&lt;=Master!$B$3))</f>
        <v>503185.41000000003</v>
      </c>
      <c r="L48" s="190">
        <f t="shared" si="2"/>
        <v>245857.92999999993</v>
      </c>
      <c r="M48" s="192">
        <f t="shared" si="3"/>
        <v>0.4886030578668803</v>
      </c>
      <c r="N48" s="193">
        <f>+INDEX('2015'!$1:$1048576,MATCH('Analitika - 2015'!$A48,'2015'!$A:$A,0),MATCH('Analitika - 2015'!$N$6,'2015'!$6:$6,0))</f>
        <v>749043.34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130710.00666666671</v>
      </c>
      <c r="Q48" s="191">
        <f t="shared" si="5"/>
        <v>0.21139084636118599</v>
      </c>
      <c r="R48" s="189">
        <f>+INDEX('2014'!$1:$1048576,MATCH('Analitika - 2015'!$A48,'2014'!$A:$A,0),MATCH('Analitika - 2015'!$R$6,'2014'!$6:$6,0))</f>
        <v>503185.41000000003</v>
      </c>
      <c r="S48" s="190">
        <f t="shared" si="6"/>
        <v>245857.92999999993</v>
      </c>
      <c r="T48" s="194">
        <f t="shared" si="7"/>
        <v>0.4886030578668803</v>
      </c>
    </row>
    <row r="49" spans="1:20">
      <c r="A49" s="176">
        <v>43</v>
      </c>
      <c r="B49" s="350" t="str">
        <f>+VLOOKUP($A49,Master!$D$22:$G$218,4,FALSE)</f>
        <v xml:space="preserve">Transferi institucijama, pojedincima, nevladinom i javnom sektoru </v>
      </c>
      <c r="C49" s="351"/>
      <c r="D49" s="351"/>
      <c r="E49" s="351"/>
      <c r="F49" s="351"/>
      <c r="G49" s="201">
        <f>+SUMPRODUCT(('2015'!$G49:$R49)*('2015'!$G$5:$R$5&lt;=Master!$B$3)*($A49='2015'!$A$10:$A$66))</f>
        <v>11457600.680000011</v>
      </c>
      <c r="H49" s="201">
        <f>+SUMPRODUCT(('2015'!$G144:$R144)*('2015'!$G$5:$R$5&lt;=Master!$B$3))</f>
        <v>10691224.718333334</v>
      </c>
      <c r="I49" s="202">
        <f t="shared" si="0"/>
        <v>766375.96166667715</v>
      </c>
      <c r="J49" s="203">
        <f t="shared" si="1"/>
        <v>7.1682710059633781E-2</v>
      </c>
      <c r="K49" s="201">
        <f>+SUMPRODUCT(('2014'!$G49:$R49)*('2014'!$G$5:$R$5&lt;=Master!$B$3))</f>
        <v>4729453.0199999968</v>
      </c>
      <c r="L49" s="202">
        <f t="shared" si="2"/>
        <v>6728147.6600000141</v>
      </c>
      <c r="M49" s="204">
        <f t="shared" si="3"/>
        <v>1.4226058767362528</v>
      </c>
      <c r="N49" s="205">
        <f>+INDEX('2015'!$1:$1048576,MATCH('Analitika - 2015'!$A49,'2015'!$A:$A,0),MATCH('Analitika - 2015'!$N$6,'2015'!$6:$6,0))</f>
        <v>11457600.680000011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766375.96166667715</v>
      </c>
      <c r="Q49" s="203">
        <f t="shared" si="5"/>
        <v>7.1682710059633781E-2</v>
      </c>
      <c r="R49" s="201">
        <f>+INDEX('2014'!$1:$1048576,MATCH('Analitika - 2015'!$A49,'2014'!$A:$A,0),MATCH('Analitika - 2015'!$R$6,'2014'!$6:$6,0))</f>
        <v>4729453.0199999968</v>
      </c>
      <c r="S49" s="202">
        <f t="shared" si="6"/>
        <v>6728147.6600000141</v>
      </c>
      <c r="T49" s="206">
        <f t="shared" si="7"/>
        <v>1.4226058767362528</v>
      </c>
    </row>
    <row r="50" spans="1:20">
      <c r="A50" s="176">
        <v>44</v>
      </c>
      <c r="B50" s="350" t="str">
        <f>+VLOOKUP($A50,Master!$D$22:$G$218,4,FALSE)</f>
        <v>Kapitalni budžet</v>
      </c>
      <c r="C50" s="351"/>
      <c r="D50" s="351"/>
      <c r="E50" s="351"/>
      <c r="F50" s="351"/>
      <c r="G50" s="201">
        <f>+SUMPRODUCT(('2015'!$G50:$R50)*('2015'!$G$5:$R$5&lt;=Master!$B$3)*($A50='2015'!$A$10:$A$66))</f>
        <v>212599.13000000003</v>
      </c>
      <c r="H50" s="201">
        <f>+SUMPRODUCT(('2015'!$G145:$R145)*('2015'!$G$5:$R$5&lt;=Master!$B$3))</f>
        <v>23724756.416666668</v>
      </c>
      <c r="I50" s="202">
        <f t="shared" si="0"/>
        <v>-23512157.286666669</v>
      </c>
      <c r="J50" s="203">
        <f t="shared" si="1"/>
        <v>-0.99103893307622548</v>
      </c>
      <c r="K50" s="201">
        <f>+SUMPRODUCT(('2014'!$G50:$R50)*('2014'!$G$5:$R$5&lt;=Master!$B$3))</f>
        <v>1660981.6799999992</v>
      </c>
      <c r="L50" s="202">
        <f t="shared" si="2"/>
        <v>-1448382.5499999991</v>
      </c>
      <c r="M50" s="204">
        <f t="shared" si="3"/>
        <v>-0.87200392842382213</v>
      </c>
      <c r="N50" s="205">
        <f>+INDEX('2015'!$1:$1048576,MATCH('Analitika - 2015'!$A50,'2015'!$A:$A,0),MATCH('Analitika - 2015'!$N$6,'2015'!$6:$6,0))</f>
        <v>212599.13000000003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-23512157.286666669</v>
      </c>
      <c r="Q50" s="203">
        <f t="shared" si="5"/>
        <v>-0.99103893307622548</v>
      </c>
      <c r="R50" s="201">
        <f>+INDEX('2014'!$1:$1048576,MATCH('Analitika - 2015'!$A50,'2014'!$A:$A,0),MATCH('Analitika - 2015'!$R$6,'2014'!$6:$6,0))</f>
        <v>1660981.6799999992</v>
      </c>
      <c r="S50" s="202">
        <f t="shared" si="6"/>
        <v>-1448382.5499999991</v>
      </c>
      <c r="T50" s="206">
        <f t="shared" si="7"/>
        <v>-0.87200392842382213</v>
      </c>
    </row>
    <row r="51" spans="1:20">
      <c r="A51" s="176">
        <v>451</v>
      </c>
      <c r="B51" s="352" t="str">
        <f>+VLOOKUP($A51,Master!$D$22:$G$218,4,FALSE)</f>
        <v>Pozajmice i krediti</v>
      </c>
      <c r="C51" s="353"/>
      <c r="D51" s="353"/>
      <c r="E51" s="353"/>
      <c r="F51" s="353"/>
      <c r="G51" s="189">
        <f>+SUMPRODUCT(('2015'!$G51:$R51)*('2015'!$G$5:$R$5&lt;=Master!$B$3)*($A51='2015'!$A$10:$A$66))</f>
        <v>13003.12</v>
      </c>
      <c r="H51" s="189">
        <f>+SUMPRODUCT(('2015'!$G146:$R146)*('2015'!$G$5:$R$5&lt;=Master!$B$3))</f>
        <v>187500</v>
      </c>
      <c r="I51" s="190">
        <f t="shared" si="0"/>
        <v>-174496.88</v>
      </c>
      <c r="J51" s="191">
        <f t="shared" si="1"/>
        <v>-0.93065002666666663</v>
      </c>
      <c r="K51" s="189">
        <f>+SUMPRODUCT(('2014'!$G51:$R51)*('2014'!$G$5:$R$5&lt;=Master!$B$3))</f>
        <v>46726.67</v>
      </c>
      <c r="L51" s="190">
        <f t="shared" si="2"/>
        <v>-33723.549999999996</v>
      </c>
      <c r="M51" s="192">
        <f t="shared" si="3"/>
        <v>-0.72171952334715916</v>
      </c>
      <c r="N51" s="193">
        <f>+INDEX('2015'!$1:$1048576,MATCH('Analitika - 2015'!$A51,'2015'!$A:$A,0),MATCH('Analitika - 2015'!$N$6,'2015'!$6:$6,0))</f>
        <v>13003.12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-174496.88</v>
      </c>
      <c r="Q51" s="191">
        <f t="shared" si="5"/>
        <v>-0.93065002666666663</v>
      </c>
      <c r="R51" s="189">
        <f>+INDEX('2014'!$1:$1048576,MATCH('Analitika - 2015'!$A51,'2014'!$A:$A,0),MATCH('Analitika - 2015'!$R$6,'2014'!$6:$6,0))</f>
        <v>46726.67</v>
      </c>
      <c r="S51" s="190">
        <f t="shared" si="6"/>
        <v>-33723.549999999996</v>
      </c>
      <c r="T51" s="194">
        <f t="shared" si="7"/>
        <v>-0.72171952334715916</v>
      </c>
    </row>
    <row r="52" spans="1:20">
      <c r="A52" s="176">
        <v>47</v>
      </c>
      <c r="B52" s="352" t="str">
        <f>+VLOOKUP($A52,Master!$D$22:$G$218,4,FALSE)</f>
        <v>Rezerve</v>
      </c>
      <c r="C52" s="353"/>
      <c r="D52" s="353"/>
      <c r="E52" s="353"/>
      <c r="F52" s="353"/>
      <c r="G52" s="189">
        <f>+SUMPRODUCT(('2015'!$G52:$R52)*('2015'!$G$5:$R$5&lt;=Master!$B$3)*($A52='2015'!$A$10:$A$66))</f>
        <v>0</v>
      </c>
      <c r="H52" s="189">
        <f>+SUMPRODUCT(('2015'!$G147:$R147)*('2015'!$G$5:$R$5&lt;=Master!$B$3))</f>
        <v>1087930.2858333334</v>
      </c>
      <c r="I52" s="190">
        <f t="shared" si="0"/>
        <v>-1087930.2858333334</v>
      </c>
      <c r="J52" s="191">
        <f t="shared" si="1"/>
        <v>-1</v>
      </c>
      <c r="K52" s="189">
        <f>+SUMPRODUCT(('2014'!$G52:$R52)*('2014'!$G$5:$R$5&lt;=Master!$B$3))</f>
        <v>987800</v>
      </c>
      <c r="L52" s="190">
        <f t="shared" si="2"/>
        <v>-987800</v>
      </c>
      <c r="M52" s="192">
        <f t="shared" si="3"/>
        <v>-1</v>
      </c>
      <c r="N52" s="193">
        <f>+INDEX('2015'!$1:$1048576,MATCH('Analitika - 2015'!$A52,'2015'!$A:$A,0),MATCH('Analitika - 2015'!$N$6,'2015'!$6:$6,0))</f>
        <v>0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-1087930.2858333334</v>
      </c>
      <c r="Q52" s="191">
        <f t="shared" si="5"/>
        <v>-1</v>
      </c>
      <c r="R52" s="189">
        <f>+INDEX('2014'!$1:$1048576,MATCH('Analitika - 2015'!$A52,'2014'!$A:$A,0),MATCH('Analitika - 2015'!$R$6,'2014'!$6:$6,0))</f>
        <v>987800</v>
      </c>
      <c r="S52" s="190">
        <f t="shared" si="6"/>
        <v>-987800</v>
      </c>
      <c r="T52" s="194">
        <f t="shared" si="7"/>
        <v>-1</v>
      </c>
    </row>
    <row r="53" spans="1:20" ht="15.75" thickBot="1">
      <c r="A53" s="176">
        <v>462</v>
      </c>
      <c r="B53" s="354" t="str">
        <f>+VLOOKUP($A53,Master!$D$22:$G$218,4,FALSE)</f>
        <v>Otplata garancija</v>
      </c>
      <c r="C53" s="355"/>
      <c r="D53" s="355"/>
      <c r="E53" s="355"/>
      <c r="F53" s="355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5125021.1000000006</v>
      </c>
      <c r="L53" s="226">
        <f t="shared" si="2"/>
        <v>-5125021.1000000006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5125021.1000000006</v>
      </c>
      <c r="S53" s="226">
        <f t="shared" si="6"/>
        <v>-5125021.1000000006</v>
      </c>
      <c r="T53" s="230">
        <f t="shared" si="7"/>
        <v>-1</v>
      </c>
    </row>
    <row r="54" spans="1:20" ht="15.75" thickBot="1">
      <c r="A54" s="170">
        <v>4630</v>
      </c>
      <c r="B54" s="354" t="str">
        <f>+VLOOKUP($A54,Master!$D$22:$G$218,4,FALSE)</f>
        <v>Otplata obaveza iz prethodnih godina</v>
      </c>
      <c r="C54" s="355"/>
      <c r="D54" s="355"/>
      <c r="E54" s="355"/>
      <c r="F54" s="355"/>
      <c r="G54" s="225">
        <f>+SUMPRODUCT(('2015'!$G54:$R54)*('2015'!$G$5:$R$5&lt;=Master!$B$3)*($A54='2015'!$A$10:$A$66))</f>
        <v>1536097.2400000002</v>
      </c>
      <c r="H54" s="225">
        <v>0</v>
      </c>
      <c r="I54" s="226">
        <f>+G54-H54</f>
        <v>1536097.2400000002</v>
      </c>
      <c r="J54" s="227" t="str">
        <f>+IF(ISNUMBER(G54/H54-1),G54/H54-1,"…")</f>
        <v>…</v>
      </c>
      <c r="K54" s="225">
        <f>+SUMPRODUCT(('2014'!$G54:$R54)*('2014'!$G$5:$R$5&lt;=Master!$B$3))</f>
        <v>3537398.1599999983</v>
      </c>
      <c r="L54" s="226">
        <f>+G54-K54</f>
        <v>-2001300.9199999981</v>
      </c>
      <c r="M54" s="228">
        <f>+IF(ISNUMBER(G54/K54-1),G54/K54-1,"…")</f>
        <v>-0.56575506332032433</v>
      </c>
      <c r="N54" s="229">
        <f>+INDEX('2015'!$1:$1048576,MATCH('Analitika - 2015'!$A54,'2015'!$A:$A,0),MATCH('Analitika - 2015'!$N$6,'2015'!$6:$6,0))</f>
        <v>1536097.2400000002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-1281492.7599999998</v>
      </c>
      <c r="Q54" s="227">
        <f>+IF(ISNUMBER(N54/O54-O592),N54/O54-1,"…")</f>
        <v>-0.45481874935671962</v>
      </c>
      <c r="R54" s="225">
        <f>+INDEX('2014'!$1:$1048576,MATCH('Analitika - 2015'!$A54,'2014'!$A:$A,0),MATCH('Analitika - 2015'!$R$6,'2014'!$6:$6,0))</f>
        <v>3537398.1599999983</v>
      </c>
      <c r="S54" s="226">
        <f>+N54-R54</f>
        <v>-2001300.9199999981</v>
      </c>
      <c r="T54" s="230">
        <f>+IF(ISNUMBER(N54/R54-1),N54/R54-1,"…")</f>
        <v>-0.56575506332032433</v>
      </c>
    </row>
    <row r="55" spans="1:20" ht="15.75" thickBot="1">
      <c r="A55" s="170">
        <v>1005</v>
      </c>
      <c r="B55" s="354" t="str">
        <f>+VLOOKUP($A55,Master!$D$22:$G$220,4,FALSE)</f>
        <v>Neto povećanje obaveza</v>
      </c>
      <c r="C55" s="355"/>
      <c r="D55" s="355"/>
      <c r="E55" s="355"/>
      <c r="F55" s="355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 t="e">
        <f>+INDEX('2015'!$1:$1048576,MATCH(CONCATENATE('Analitika - 2015'!$A55,"p"),'2015'!$A:$A,0),MATCH('Analitika - 2015'!$O$6,'2015'!$101:$101,0))</f>
        <v>#N/A</v>
      </c>
      <c r="P55" s="226" t="e">
        <f>+N55-O55</f>
        <v>#N/A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56" t="str">
        <f>+VLOOKUP($A56,Master!$D$22:$G$218,4,FALSE)</f>
        <v>Suficit / deficit</v>
      </c>
      <c r="C56" s="357"/>
      <c r="D56" s="357"/>
      <c r="E56" s="357"/>
      <c r="F56" s="357"/>
      <c r="G56" s="177">
        <f>+SUMPRODUCT(('2015'!$G56:$R56)*('2015'!$G$5:$R$5&lt;=Master!$B$3)*($A56='2015'!$A$10:$A$66))</f>
        <v>-21820722.730000019</v>
      </c>
      <c r="H56" s="177">
        <f>+SUMPRODUCT(('2015'!$G149:$R149)*('2015'!$G$5:$R$5&lt;=Master!$B$3))</f>
        <v>-60702944.336839706</v>
      </c>
      <c r="I56" s="178">
        <f t="shared" si="0"/>
        <v>38882221.606839687</v>
      </c>
      <c r="J56" s="179">
        <f t="shared" si="1"/>
        <v>-0.64053271273108003</v>
      </c>
      <c r="K56" s="177">
        <f>+SUMPRODUCT(('2014'!$G56:$R56)*('2014'!$G$5:$R$5&lt;=Master!$B$3))</f>
        <v>-27077261.679999977</v>
      </c>
      <c r="L56" s="178">
        <f t="shared" si="2"/>
        <v>5256538.9499999583</v>
      </c>
      <c r="M56" s="180">
        <f t="shared" si="3"/>
        <v>-0.19413111311335385</v>
      </c>
      <c r="N56" s="181">
        <f>+INDEX('2015'!$1:$1048576,MATCH('Analitika - 2015'!$A56,'2015'!$A:$A,0),MATCH('Analitika - 2015'!$N$6,'2015'!$6:$6,0))</f>
        <v>-21820722.730000019</v>
      </c>
      <c r="O56" s="177">
        <f>+INDEX('2015'!$1:$1048576,MATCH(CONCATENATE('Analitika - 2015'!$A56,"p"),'2015'!$A:$A,0),MATCH('Analitika - 2015'!$O$6,'2015'!$101:$101,0))</f>
        <v>-60702944.336839706</v>
      </c>
      <c r="P56" s="178">
        <f t="shared" si="4"/>
        <v>38882221.606839687</v>
      </c>
      <c r="Q56" s="179">
        <f t="shared" si="5"/>
        <v>-0.64053271273108003</v>
      </c>
      <c r="R56" s="177">
        <f>+INDEX('2014'!$1:$1048576,MATCH('Analitika - 2015'!$A56,'2014'!$A:$A,0),MATCH('Analitika - 2015'!$R$6,'2014'!$6:$6,0))</f>
        <v>-27077261.679999977</v>
      </c>
      <c r="S56" s="178">
        <f t="shared" si="6"/>
        <v>5256538.9499999583</v>
      </c>
      <c r="T56" s="182">
        <f t="shared" si="7"/>
        <v>-0.19413111311335385</v>
      </c>
    </row>
    <row r="57" spans="1:20" ht="15.75" thickBot="1">
      <c r="A57" s="170">
        <v>1001</v>
      </c>
      <c r="B57" s="348" t="str">
        <f>+VLOOKUP($A57,Master!$D$22:$G$218,4,FALSE)</f>
        <v>Primarni bilans</v>
      </c>
      <c r="C57" s="349"/>
      <c r="D57" s="349"/>
      <c r="E57" s="349"/>
      <c r="F57" s="349"/>
      <c r="G57" s="231">
        <f>+SUMPRODUCT(('2015'!$G57:$R57)*('2015'!$G$5:$R$5&lt;=Master!$B$3)*($A57='2015'!$A$10:$A$66))</f>
        <v>-19589271.720000021</v>
      </c>
      <c r="H57" s="231">
        <f>+SUMPRODUCT(('2015'!$G150:$R150)*('2015'!$G$5:$R$5&lt;=Master!$B$3))</f>
        <v>-54389120.672673039</v>
      </c>
      <c r="I57" s="232">
        <f t="shared" si="0"/>
        <v>34799848.952673018</v>
      </c>
      <c r="J57" s="233">
        <f t="shared" si="1"/>
        <v>-0.639831064048764</v>
      </c>
      <c r="K57" s="231">
        <f>+SUMPRODUCT(('2014'!$G57:$R57)*('2014'!$G$5:$R$5&lt;=Master!$B$3))</f>
        <v>-24765602.089999977</v>
      </c>
      <c r="L57" s="232">
        <f t="shared" si="2"/>
        <v>5176330.3699999563</v>
      </c>
      <c r="M57" s="234">
        <f t="shared" si="3"/>
        <v>-0.20901290229847025</v>
      </c>
      <c r="N57" s="235">
        <f>+INDEX('2015'!$1:$1048576,MATCH('Analitika - 2015'!$A57,'2015'!$A:$A,0),MATCH('Analitika - 2015'!$N$6,'2015'!$6:$6,0))</f>
        <v>-19589271.720000021</v>
      </c>
      <c r="O57" s="231">
        <f>+INDEX('2015'!$1:$1048576,MATCH(CONCATENATE('Analitika - 2015'!$A57,"p"),'2015'!$A:$A,0),MATCH('Analitika - 2015'!$O$6,'2015'!$101:$101,0))</f>
        <v>-54389120.672673039</v>
      </c>
      <c r="P57" s="232">
        <f t="shared" si="4"/>
        <v>34799848.952673018</v>
      </c>
      <c r="Q57" s="233">
        <f t="shared" si="5"/>
        <v>-0.639831064048764</v>
      </c>
      <c r="R57" s="231">
        <f>+INDEX('2014'!$1:$1048576,MATCH('Analitika - 2015'!$A57,'2014'!$A:$A,0),MATCH('Analitika - 2015'!$R$6,'2014'!$6:$6,0))</f>
        <v>-24765602.089999977</v>
      </c>
      <c r="S57" s="232">
        <f t="shared" si="6"/>
        <v>5176330.3699999563</v>
      </c>
      <c r="T57" s="236">
        <f t="shared" si="7"/>
        <v>-0.20901290229847025</v>
      </c>
    </row>
    <row r="58" spans="1:20">
      <c r="A58" s="170">
        <v>46</v>
      </c>
      <c r="B58" s="346" t="str">
        <f>+VLOOKUP($A58,Master!$D$22:$G$218,4,FALSE)</f>
        <v>Otplata dugova</v>
      </c>
      <c r="C58" s="347"/>
      <c r="D58" s="347"/>
      <c r="E58" s="347"/>
      <c r="F58" s="347"/>
      <c r="G58" s="219">
        <f>+SUMPRODUCT(('2015'!$G58:$R58)*('2015'!$G$5:$R$5&lt;=Master!$B$3)*($A58='2015'!$A$10:$A$66))</f>
        <v>17043987.649999999</v>
      </c>
      <c r="H58" s="219">
        <f>+SUMPRODUCT(('2015'!$G151:$R151)*('2015'!$G$5:$R$5&lt;=Master!$B$3))</f>
        <v>33191007.030833334</v>
      </c>
      <c r="I58" s="220">
        <f t="shared" si="0"/>
        <v>-16147019.380833335</v>
      </c>
      <c r="J58" s="221">
        <f t="shared" si="1"/>
        <v>-0.48648778164016826</v>
      </c>
      <c r="K58" s="219">
        <f>+SUMPRODUCT(('2014'!$G58:$R58)*('2014'!$G$5:$R$5&lt;=Master!$B$3))</f>
        <v>2995587.7600000002</v>
      </c>
      <c r="L58" s="220">
        <f t="shared" si="2"/>
        <v>14048399.889999999</v>
      </c>
      <c r="M58" s="222">
        <f t="shared" si="3"/>
        <v>4.6896973200344485</v>
      </c>
      <c r="N58" s="223">
        <f>+INDEX('2015'!$1:$1048576,MATCH('Analitika - 2015'!$A58,'2015'!$A:$A,0),MATCH('Analitika - 2015'!$N$6,'2015'!$6:$6,0))</f>
        <v>17043987.649999999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-16147019.380833335</v>
      </c>
      <c r="Q58" s="221">
        <f t="shared" si="5"/>
        <v>-0.48648778164016826</v>
      </c>
      <c r="R58" s="219">
        <f>+INDEX('2014'!$1:$1048576,MATCH('Analitika - 2015'!$A58,'2014'!$A:$A,0),MATCH('Analitika - 2015'!$R$6,'2014'!$6:$6,0))</f>
        <v>2995587.7600000002</v>
      </c>
      <c r="S58" s="220">
        <f t="shared" si="6"/>
        <v>14048399.889999999</v>
      </c>
      <c r="T58" s="224">
        <f t="shared" si="7"/>
        <v>4.6896973200344485</v>
      </c>
    </row>
    <row r="59" spans="1:20">
      <c r="A59" s="170">
        <v>4611</v>
      </c>
      <c r="B59" s="358" t="str">
        <f>+VLOOKUP($A59,Master!$D$22:$G$218,4,FALSE)</f>
        <v>Otplata hartija od vrijednosti i kredita rezidentima</v>
      </c>
      <c r="C59" s="359"/>
      <c r="D59" s="359"/>
      <c r="E59" s="359"/>
      <c r="F59" s="359"/>
      <c r="G59" s="237">
        <f>+SUMPRODUCT(('2015'!$G59:$R59)*('2015'!$G$5:$R$5&lt;=Master!$B$3)*($A59='2015'!$A$10:$A$66))</f>
        <v>610568.83000000007</v>
      </c>
      <c r="H59" s="237">
        <f>+SUMPRODUCT(('2015'!$G152:$R152)*('2015'!$G$5:$R$5&lt;=Master!$B$3))</f>
        <v>3892510.16</v>
      </c>
      <c r="I59" s="238">
        <f t="shared" si="0"/>
        <v>-3281941.33</v>
      </c>
      <c r="J59" s="239">
        <f t="shared" si="1"/>
        <v>-0.84314264962637886</v>
      </c>
      <c r="K59" s="237">
        <f>+SUMPRODUCT(('2014'!$G59:$R59)*('2014'!$G$5:$R$5&lt;=Master!$B$3))</f>
        <v>572002.05999999994</v>
      </c>
      <c r="L59" s="238">
        <f t="shared" si="2"/>
        <v>38566.770000000135</v>
      </c>
      <c r="M59" s="240">
        <f t="shared" si="3"/>
        <v>6.7424180255574839E-2</v>
      </c>
      <c r="N59" s="241">
        <f>+INDEX('2015'!$1:$1048576,MATCH('Analitika - 2015'!$A59,'2015'!$A:$A,0),MATCH('Analitika - 2015'!$N$6,'2015'!$6:$6,0))</f>
        <v>610568.83000000007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-3281941.33</v>
      </c>
      <c r="Q59" s="239">
        <f t="shared" si="5"/>
        <v>-0.84314264962637886</v>
      </c>
      <c r="R59" s="237">
        <f>+INDEX('2014'!$1:$1048576,MATCH('Analitika - 2015'!$A59,'2014'!$A:$A,0),MATCH('Analitika - 2015'!$R$6,'2014'!$6:$6,0))</f>
        <v>572002.05999999994</v>
      </c>
      <c r="S59" s="238">
        <f t="shared" si="6"/>
        <v>38566.770000000135</v>
      </c>
      <c r="T59" s="242">
        <f t="shared" si="7"/>
        <v>6.7424180255574839E-2</v>
      </c>
    </row>
    <row r="60" spans="1:20">
      <c r="A60" s="170">
        <v>4612</v>
      </c>
      <c r="B60" s="352" t="str">
        <f>+VLOOKUP($A60,Master!$D$22:$G$218,4,FALSE)</f>
        <v>Otplata hartija od vrijednosti i kredita nerezidentima</v>
      </c>
      <c r="C60" s="353"/>
      <c r="D60" s="353"/>
      <c r="E60" s="353"/>
      <c r="F60" s="353"/>
      <c r="G60" s="237">
        <f>+SUMPRODUCT(('2015'!$G60:$R60)*('2015'!$G$5:$R$5&lt;=Master!$B$3)*($A60='2015'!$A$10:$A$66))</f>
        <v>16433418.82</v>
      </c>
      <c r="H60" s="237">
        <f>+SUMPRODUCT(('2015'!$G153:$R153)*('2015'!$G$5:$R$5&lt;=Master!$B$3))</f>
        <v>26480906.870833334</v>
      </c>
      <c r="I60" s="238">
        <f t="shared" si="0"/>
        <v>-10047488.050833333</v>
      </c>
      <c r="J60" s="239">
        <f t="shared" si="1"/>
        <v>-0.37942386564939978</v>
      </c>
      <c r="K60" s="237">
        <f>+SUMPRODUCT(('2014'!$G60:$R60)*('2014'!$G$5:$R$5&lt;=Master!$B$3))</f>
        <v>2423585.7000000002</v>
      </c>
      <c r="L60" s="238">
        <f t="shared" si="2"/>
        <v>14009833.120000001</v>
      </c>
      <c r="M60" s="240">
        <f t="shared" si="3"/>
        <v>5.7806221253079677</v>
      </c>
      <c r="N60" s="241">
        <f>+INDEX('2015'!$1:$1048576,MATCH('Analitika - 2015'!$A60,'2015'!$A:$A,0),MATCH('Analitika - 2015'!$N$6,'2015'!$6:$6,0))</f>
        <v>16433418.82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-10047488.050833333</v>
      </c>
      <c r="Q60" s="239">
        <f t="shared" si="5"/>
        <v>-0.37942386564939978</v>
      </c>
      <c r="R60" s="237">
        <f>+INDEX('2014'!$1:$1048576,MATCH('Analitika - 2015'!$A60,'2014'!$A:$A,0),MATCH('Analitika - 2015'!$R$6,'2014'!$6:$6,0))</f>
        <v>2423585.7000000002</v>
      </c>
      <c r="S60" s="238">
        <f t="shared" si="6"/>
        <v>14009833.120000001</v>
      </c>
      <c r="T60" s="242">
        <f t="shared" si="7"/>
        <v>5.7806221253079677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2817590</v>
      </c>
      <c r="I61" s="238">
        <f>+G61-H61</f>
        <v>-2817590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60" t="str">
        <f>+VLOOKUP($A62,Master!$D$22:$G$218,4,FALSE)</f>
        <v>Nedostajuća sredstva</v>
      </c>
      <c r="C62" s="361"/>
      <c r="D62" s="361"/>
      <c r="E62" s="361"/>
      <c r="F62" s="361"/>
      <c r="G62" s="243">
        <f>+SUMPRODUCT(('2015'!$G61:$R61)*('2015'!$G$5:$R$5&lt;=Master!$B$3)*($A62='2015'!$A$10:$A$66))</f>
        <v>-38864710.380000018</v>
      </c>
      <c r="H62" s="243">
        <f>+SUMPRODUCT(('2015'!$G155:$R155)*('2015'!$G$5:$R$5&lt;=Master!$B$3))</f>
        <v>-93893951.367673039</v>
      </c>
      <c r="I62" s="244">
        <f t="shared" si="0"/>
        <v>55029240.987673022</v>
      </c>
      <c r="J62" s="245">
        <f t="shared" si="1"/>
        <v>-0.58607865774215528</v>
      </c>
      <c r="K62" s="243">
        <f>+SUMPRODUCT(('2014'!$G61:$R61)*('2014'!$G$5:$R$5&lt;=Master!$B$3))</f>
        <v>-30072849.439999979</v>
      </c>
      <c r="L62" s="244">
        <f t="shared" si="2"/>
        <v>-8791860.9400000386</v>
      </c>
      <c r="M62" s="246">
        <f t="shared" si="3"/>
        <v>0.2923521084206262</v>
      </c>
      <c r="N62" s="247">
        <f>+INDEX('2015'!$1:$1048576,MATCH('Analitika - 2015'!$A62,'2015'!$A:$A,0),MATCH('Analitika - 2015'!$N$6,'2015'!$6:$6,0))</f>
        <v>-38864710.380000018</v>
      </c>
      <c r="O62" s="243">
        <f>+INDEX('2015'!$1:$1048576,MATCH(CONCATENATE('Analitika - 2015'!$A62,"p"),'2015'!$A:$A,0),MATCH('Analitika - 2015'!$O$6,'2015'!$101:$101,0))</f>
        <v>-93893951.367673039</v>
      </c>
      <c r="P62" s="244">
        <f t="shared" si="4"/>
        <v>55029240.987673022</v>
      </c>
      <c r="Q62" s="245">
        <f t="shared" si="5"/>
        <v>-0.58607865774215528</v>
      </c>
      <c r="R62" s="243">
        <f>+INDEX('2014'!$1:$1048576,MATCH('Analitika - 2015'!$A62,'2014'!$A:$A,0),MATCH('Analitika - 2015'!$R$6,'2014'!$6:$6,0))</f>
        <v>-30072849.439999979</v>
      </c>
      <c r="S62" s="244">
        <f t="shared" si="6"/>
        <v>-8791860.9400000386</v>
      </c>
      <c r="T62" s="248">
        <f t="shared" si="7"/>
        <v>0.2923521084206262</v>
      </c>
    </row>
    <row r="63" spans="1:20" ht="15.75" thickBot="1">
      <c r="A63" s="170">
        <v>1003</v>
      </c>
      <c r="B63" s="340" t="str">
        <f>+VLOOKUP($A63,Master!$D$22:$G$218,4,FALSE)</f>
        <v>Finansiranje</v>
      </c>
      <c r="C63" s="341"/>
      <c r="D63" s="341"/>
      <c r="E63" s="341"/>
      <c r="F63" s="341"/>
      <c r="G63" s="177">
        <f>+SUMPRODUCT(('2015'!$G62:$R62)*('2015'!$G$5:$R$5&lt;=Master!$B$3)*($A63='2015'!$A$10:$A$66))</f>
        <v>38864710.380000018</v>
      </c>
      <c r="H63" s="177">
        <f>+SUMPRODUCT(('2015'!$G156:$R156)*('2015'!$G$5:$R$5&lt;=Master!$B$3))</f>
        <v>93893951.367673039</v>
      </c>
      <c r="I63" s="178">
        <f t="shared" si="0"/>
        <v>-55029240.987673022</v>
      </c>
      <c r="J63" s="179">
        <f t="shared" si="1"/>
        <v>-0.58607865774215528</v>
      </c>
      <c r="K63" s="177">
        <f>+SUMPRODUCT(('2014'!$G62:$R62)*('2014'!$G$5:$R$5&lt;=Master!$B$3))</f>
        <v>30072849.439999975</v>
      </c>
      <c r="L63" s="178">
        <f t="shared" si="2"/>
        <v>8791860.9400000423</v>
      </c>
      <c r="M63" s="180">
        <f t="shared" si="3"/>
        <v>0.2923521084206262</v>
      </c>
      <c r="N63" s="181">
        <f>+INDEX('2015'!$1:$1048576,MATCH('Analitika - 2015'!$A63,'2015'!$A:$A,0),MATCH('Analitika - 2015'!$N$6,'2015'!$6:$6,0))</f>
        <v>38864710.380000018</v>
      </c>
      <c r="O63" s="177">
        <f>+INDEX('2015'!$1:$1048576,MATCH(CONCATENATE('Analitika - 2015'!$A63,"p"),'2015'!$A:$A,0),MATCH('Analitika - 2015'!$O$6,'2015'!$101:$101,0))</f>
        <v>93893951.367673039</v>
      </c>
      <c r="P63" s="178">
        <f t="shared" si="4"/>
        <v>-55029240.987673022</v>
      </c>
      <c r="Q63" s="179">
        <f t="shared" si="5"/>
        <v>-0.58607865774215528</v>
      </c>
      <c r="R63" s="177">
        <f>+INDEX('2014'!$1:$1048576,MATCH('Analitika - 2015'!$A63,'2014'!$A:$A,0),MATCH('Analitika - 2015'!$R$6,'2014'!$6:$6,0))</f>
        <v>30072849.439999975</v>
      </c>
      <c r="S63" s="178">
        <f t="shared" si="6"/>
        <v>8791860.9400000423</v>
      </c>
      <c r="T63" s="182">
        <f t="shared" si="7"/>
        <v>0.2923521084206262</v>
      </c>
    </row>
    <row r="64" spans="1:20">
      <c r="A64" s="170">
        <v>7511</v>
      </c>
      <c r="B64" s="358" t="str">
        <f>+VLOOKUP($A64,Master!$D$22:$G$218,4,FALSE)</f>
        <v>Pozajmice i krediti od domaćih izvora</v>
      </c>
      <c r="C64" s="359"/>
      <c r="D64" s="359"/>
      <c r="E64" s="359"/>
      <c r="F64" s="359"/>
      <c r="G64" s="237">
        <f>+SUMPRODUCT(('2015'!$G63:$R63)*('2015'!$G$5:$R$5&lt;=Master!$B$3)*($A64='2015'!$A$10:$A$66))</f>
        <v>21128188.379999999</v>
      </c>
      <c r="H64" s="237">
        <f>+SUMPRODUCT(('2015'!$G157:$R157)*('2015'!$G$5:$R$5&lt;=Master!$B$3))</f>
        <v>0</v>
      </c>
      <c r="I64" s="238">
        <f t="shared" si="0"/>
        <v>21128188.379999999</v>
      </c>
      <c r="J64" s="239" t="str">
        <f t="shared" si="1"/>
        <v>…</v>
      </c>
      <c r="K64" s="237">
        <f>+SUMPRODUCT(('2014'!$G63:$R63)*('2014'!$G$5:$R$5&lt;=Master!$B$3))</f>
        <v>8351610.0300000003</v>
      </c>
      <c r="L64" s="238">
        <f t="shared" si="2"/>
        <v>12776578.349999998</v>
      </c>
      <c r="M64" s="240">
        <f t="shared" si="3"/>
        <v>1.5298341642036655</v>
      </c>
      <c r="N64" s="241">
        <f>+INDEX('2015'!$1:$1048576,MATCH('Analitika - 2015'!$A64,'2015'!$A:$A,0),MATCH('Analitika - 2015'!$N$6,'2015'!$6:$6,0))</f>
        <v>21128188.379999999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21128188.379999999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8351610.0300000003</v>
      </c>
      <c r="S64" s="238">
        <f t="shared" si="6"/>
        <v>12776578.349999998</v>
      </c>
      <c r="T64" s="242">
        <f t="shared" si="7"/>
        <v>1.5298341642036655</v>
      </c>
    </row>
    <row r="65" spans="1:20">
      <c r="A65" s="170">
        <v>7512</v>
      </c>
      <c r="B65" s="352" t="str">
        <f>+VLOOKUP($A65,Master!$D$22:$G$218,4,FALSE)</f>
        <v>Pozajmice i krediti od inostranih izvora</v>
      </c>
      <c r="C65" s="353"/>
      <c r="D65" s="353"/>
      <c r="E65" s="353"/>
      <c r="F65" s="353"/>
      <c r="G65" s="237">
        <f>+SUMPRODUCT(('2015'!$G64:$R64)*('2015'!$G$5:$R$5&lt;=Master!$B$3)*($A65='2015'!$A$10:$A$66))</f>
        <v>31032.590000000004</v>
      </c>
      <c r="H65" s="237">
        <f>+SUMPRODUCT(('2015'!$G158:$R158)*('2015'!$G$5:$R$5&lt;=Master!$B$3))</f>
        <v>52840136.569718093</v>
      </c>
      <c r="I65" s="238">
        <f t="shared" si="0"/>
        <v>-52809103.979718089</v>
      </c>
      <c r="J65" s="239">
        <f t="shared" si="1"/>
        <v>-0.99941270799027826</v>
      </c>
      <c r="K65" s="237">
        <f>+SUMPRODUCT(('2014'!$G64:$R64)*('2014'!$G$5:$R$5&lt;=Master!$B$3))</f>
        <v>113399.21</v>
      </c>
      <c r="L65" s="238">
        <f t="shared" si="2"/>
        <v>-82366.62</v>
      </c>
      <c r="M65" s="240">
        <f t="shared" si="3"/>
        <v>-0.72634209709221076</v>
      </c>
      <c r="N65" s="241">
        <f>+INDEX('2015'!$1:$1048576,MATCH('Analitika - 2015'!$A65,'2015'!$A:$A,0),MATCH('Analitika - 2015'!$N$6,'2015'!$6:$6,0))</f>
        <v>31032.590000000004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-52809103.979718089</v>
      </c>
      <c r="Q65" s="239">
        <f t="shared" si="5"/>
        <v>-0.99941270799027826</v>
      </c>
      <c r="R65" s="237">
        <f>+INDEX('2014'!$1:$1048576,MATCH('Analitika - 2015'!$A65,'2014'!$A:$A,0),MATCH('Analitika - 2015'!$R$6,'2014'!$6:$6,0))</f>
        <v>113399.21</v>
      </c>
      <c r="S65" s="238">
        <f t="shared" si="6"/>
        <v>-82366.62</v>
      </c>
      <c r="T65" s="242">
        <f t="shared" si="7"/>
        <v>-0.72634209709221076</v>
      </c>
    </row>
    <row r="66" spans="1:20">
      <c r="A66" s="170">
        <v>72</v>
      </c>
      <c r="B66" s="352" t="str">
        <f>+VLOOKUP($A66,Master!$D$22:$G$218,4,FALSE)</f>
        <v>Primici od prodaje imovine</v>
      </c>
      <c r="C66" s="353"/>
      <c r="D66" s="353"/>
      <c r="E66" s="353"/>
      <c r="F66" s="353"/>
      <c r="G66" s="237">
        <f>+SUMPRODUCT(('2015'!$G65:$R65)*('2015'!$G$5:$R$5&lt;=Master!$B$3)*($A66='2015'!$A$10:$A$66))</f>
        <v>5775.32</v>
      </c>
      <c r="H66" s="237">
        <f>+SUMPRODUCT(('2015'!$G159:$R159)*('2015'!$G$5:$R$5&lt;=Master!$B$3))</f>
        <v>0</v>
      </c>
      <c r="I66" s="238">
        <f t="shared" si="0"/>
        <v>5775.32</v>
      </c>
      <c r="J66" s="239" t="str">
        <f t="shared" si="1"/>
        <v>…</v>
      </c>
      <c r="K66" s="237">
        <f>+SUMPRODUCT(('2014'!$G65:$R65)*('2014'!$G$5:$R$5&lt;=Master!$B$3))</f>
        <v>121041.09000000001</v>
      </c>
      <c r="L66" s="238">
        <f t="shared" si="2"/>
        <v>-115265.77000000002</v>
      </c>
      <c r="M66" s="240">
        <f t="shared" si="3"/>
        <v>-0.95228628559111617</v>
      </c>
      <c r="N66" s="241">
        <f>+INDEX('2015'!$1:$1048576,MATCH('Analitika - 2015'!$A66,'2015'!$A:$A,0),MATCH('Analitika - 2015'!$N$6,'2015'!$6:$6,0))</f>
        <v>5775.32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5775.32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121041.09000000001</v>
      </c>
      <c r="S66" s="238">
        <f t="shared" si="6"/>
        <v>-115265.77000000002</v>
      </c>
      <c r="T66" s="242">
        <f t="shared" si="7"/>
        <v>-0.95228628559111617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17699714.090000018</v>
      </c>
      <c r="H67" s="251">
        <f>+SUMPRODUCT(('2015'!$G160:$R160)*('2015'!$G$5:$R$5&lt;=Master!$B$3))</f>
        <v>41053814.797954947</v>
      </c>
      <c r="I67" s="252">
        <f t="shared" si="0"/>
        <v>-23354100.707954928</v>
      </c>
      <c r="J67" s="253">
        <f t="shared" si="1"/>
        <v>-0.56886554447842175</v>
      </c>
      <c r="K67" s="251">
        <f>+SUMPRODUCT(('2014'!$G66:$R66)*('2014'!$G$5:$R$5&lt;=Master!$B$3))</f>
        <v>21486799.109999977</v>
      </c>
      <c r="L67" s="252">
        <f t="shared" si="2"/>
        <v>-3787085.0199999586</v>
      </c>
      <c r="M67" s="254">
        <f t="shared" si="3"/>
        <v>-0.17625170694863734</v>
      </c>
      <c r="N67" s="255">
        <f>+INDEX('2015'!$1:$1048576,MATCH('Analitika - 2015'!$A67,'2015'!$A:$A,0),MATCH('Analitika - 2015'!$N$6,'2015'!$6:$6,0))</f>
        <v>17699714.090000018</v>
      </c>
      <c r="O67" s="251">
        <f>+INDEX('2015'!$1:$1048576,MATCH(CONCATENATE('Analitika - 2015'!$A67,"p"),'2015'!$A:$A,0),MATCH('Analitika - 2015'!$O$6,'2015'!$101:$101,0))</f>
        <v>41053814.797954947</v>
      </c>
      <c r="P67" s="252">
        <f t="shared" si="4"/>
        <v>-23354100.707954928</v>
      </c>
      <c r="Q67" s="253">
        <f t="shared" si="5"/>
        <v>-0.56886554447842175</v>
      </c>
      <c r="R67" s="251">
        <f>+INDEX('2014'!$1:$1048576,MATCH('Analitika - 2015'!$A67,'2014'!$A:$A,0),MATCH('Analitika - 2015'!$R$6,'2014'!$6:$6,0))</f>
        <v>21486799.109999977</v>
      </c>
      <c r="S67" s="252">
        <f t="shared" si="6"/>
        <v>-3787085.0199999586</v>
      </c>
      <c r="T67" s="256">
        <f t="shared" si="7"/>
        <v>-0.17625170694863734</v>
      </c>
    </row>
  </sheetData>
  <mergeCells count="63">
    <mergeCell ref="B65:F65"/>
    <mergeCell ref="B66:F66"/>
    <mergeCell ref="B58:F58"/>
    <mergeCell ref="B59:F59"/>
    <mergeCell ref="B60:F60"/>
    <mergeCell ref="B62:F62"/>
    <mergeCell ref="B63:F63"/>
    <mergeCell ref="B64:F6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7:F9"/>
    <mergeCell ref="G7:M7"/>
    <mergeCell ref="N7:T7"/>
    <mergeCell ref="I8:J8"/>
    <mergeCell ref="L8:M8"/>
    <mergeCell ref="P8:Q8"/>
    <mergeCell ref="S8:T8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abSelected="1" zoomScale="106" zoomScaleNormal="106" workbookViewId="0">
      <pane ySplit="5" topLeftCell="A6" activePane="bottomLeft" state="frozen"/>
      <selection pane="bottomLeft" activeCell="G56" sqref="G56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2015-01</v>
      </c>
      <c r="O6" s="169" t="str">
        <f>+CONCATENATE(N6,"p")</f>
        <v>2015-01p</v>
      </c>
      <c r="P6" s="153"/>
      <c r="Q6" s="153"/>
      <c r="R6" s="169" t="str">
        <f>+IF(Master!B3-10&gt;=0,CONCATENATE(Master!B4-1,"-",Master!B3),CONCATENATE(Master!B4-1,"-0",Master!B3))</f>
        <v>2014-01</v>
      </c>
      <c r="S6" s="153"/>
      <c r="T6" s="153"/>
    </row>
    <row r="7" spans="1:20">
      <c r="A7" s="170"/>
      <c r="B7" s="312" t="s">
        <v>714</v>
      </c>
      <c r="C7" s="313"/>
      <c r="D7" s="313"/>
      <c r="E7" s="313"/>
      <c r="F7" s="313"/>
      <c r="G7" s="320" t="s">
        <v>712</v>
      </c>
      <c r="H7" s="321"/>
      <c r="I7" s="321"/>
      <c r="J7" s="321"/>
      <c r="K7" s="321"/>
      <c r="L7" s="321"/>
      <c r="M7" s="322"/>
      <c r="N7" s="323" t="str">
        <f>+Master!G235</f>
        <v>Decembar</v>
      </c>
      <c r="O7" s="321"/>
      <c r="P7" s="321"/>
      <c r="Q7" s="321"/>
      <c r="R7" s="321"/>
      <c r="S7" s="321"/>
      <c r="T7" s="324"/>
    </row>
    <row r="8" spans="1:20">
      <c r="A8" s="170"/>
      <c r="B8" s="314"/>
      <c r="C8" s="315"/>
      <c r="D8" s="315"/>
      <c r="E8" s="315"/>
      <c r="F8" s="316"/>
      <c r="G8" s="171" t="str">
        <f>+Master!G18</f>
        <v>Ostvarenje</v>
      </c>
      <c r="H8" s="171" t="str">
        <f>+Master!G17</f>
        <v>Plan</v>
      </c>
      <c r="I8" s="325" t="str">
        <f>+Master!G252</f>
        <v>Odstupanje</v>
      </c>
      <c r="J8" s="325"/>
      <c r="K8" s="171" t="s">
        <v>716</v>
      </c>
      <c r="L8" s="325" t="str">
        <f>+I8</f>
        <v>Odstupanje</v>
      </c>
      <c r="M8" s="326"/>
      <c r="N8" s="172" t="str">
        <f>+G8</f>
        <v>Ostvarenje</v>
      </c>
      <c r="O8" s="171" t="str">
        <f>+H8</f>
        <v>Plan</v>
      </c>
      <c r="P8" s="325" t="str">
        <f>+I8</f>
        <v>Odstupanje</v>
      </c>
      <c r="Q8" s="325"/>
      <c r="R8" s="412" t="s">
        <v>717</v>
      </c>
      <c r="S8" s="325" t="str">
        <f>+P8</f>
        <v>Odstupanje</v>
      </c>
      <c r="T8" s="327"/>
    </row>
    <row r="9" spans="1:20" ht="15.75" thickBot="1">
      <c r="A9" s="170"/>
      <c r="B9" s="317"/>
      <c r="C9" s="318"/>
      <c r="D9" s="318"/>
      <c r="E9" s="318"/>
      <c r="F9" s="319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30" t="str">
        <f>+VLOOKUP($A10,Master!$D$22:$G$218,4,FALSE)</f>
        <v>Prihodi budžeta</v>
      </c>
      <c r="C10" s="331"/>
      <c r="D10" s="331"/>
      <c r="E10" s="331"/>
      <c r="F10" s="331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32" t="str">
        <f>+VLOOKUP($A11,Master!$D$22:$G$218,4,FALSE)</f>
        <v>Porezi</v>
      </c>
      <c r="C11" s="333"/>
      <c r="D11" s="333"/>
      <c r="E11" s="333"/>
      <c r="F11" s="333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28" t="str">
        <f>+VLOOKUP($A12,Master!$D$22:$G$218,4,FALSE)</f>
        <v>Porez na dohodak fizičkih lica</v>
      </c>
      <c r="C12" s="329"/>
      <c r="D12" s="329"/>
      <c r="E12" s="329"/>
      <c r="F12" s="329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28" t="str">
        <f>+VLOOKUP($A13,Master!$D$22:$G$218,4,FALSE)</f>
        <v>Porez na dobit pravnih lica</v>
      </c>
      <c r="C13" s="329"/>
      <c r="D13" s="329"/>
      <c r="E13" s="329"/>
      <c r="F13" s="329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28" t="str">
        <f>+VLOOKUP($A14,Master!$D$22:$G$218,4,FALSE)</f>
        <v>Porez na promet nepokretnosti</v>
      </c>
      <c r="C14" s="329"/>
      <c r="D14" s="329"/>
      <c r="E14" s="329"/>
      <c r="F14" s="329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28" t="str">
        <f>+VLOOKUP($A15,Master!$D$22:$G$218,4,FALSE)</f>
        <v>Porez na dodatu vrijednost</v>
      </c>
      <c r="C15" s="329"/>
      <c r="D15" s="329"/>
      <c r="E15" s="329"/>
      <c r="F15" s="329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28" t="str">
        <f>+VLOOKUP($A16,Master!$D$22:$G$218,4,FALSE)</f>
        <v>Akcize</v>
      </c>
      <c r="C16" s="329"/>
      <c r="D16" s="329"/>
      <c r="E16" s="329"/>
      <c r="F16" s="329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28" t="str">
        <f>+VLOOKUP($A17,Master!$D$22:$G$218,4,FALSE)</f>
        <v>Porez na međunarodnu trgovinu i transakcije</v>
      </c>
      <c r="C17" s="329"/>
      <c r="D17" s="329"/>
      <c r="E17" s="329"/>
      <c r="F17" s="329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28" t="str">
        <f>+VLOOKUP($A18,Master!$D$22:$G$218,4,FALSE)</f>
        <v>Lokalni porezi</v>
      </c>
      <c r="C18" s="329"/>
      <c r="D18" s="329"/>
      <c r="E18" s="329"/>
      <c r="F18" s="329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28" t="str">
        <f>+VLOOKUP($A19,Master!$D$22:$G$218,4,FALSE)</f>
        <v>Ostali republički porezi</v>
      </c>
      <c r="C19" s="329"/>
      <c r="D19" s="329"/>
      <c r="E19" s="329"/>
      <c r="F19" s="329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34" t="str">
        <f>+VLOOKUP($A20,Master!$D$22:$G$218,4,FALSE)</f>
        <v>Doprinosi</v>
      </c>
      <c r="C20" s="335"/>
      <c r="D20" s="335"/>
      <c r="E20" s="335"/>
      <c r="F20" s="335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28" t="str">
        <f>+VLOOKUP($A21,Master!$D$22:$G$218,4,FALSE)</f>
        <v>Doprinosi za penzijsko i invalidsko osiguranje</v>
      </c>
      <c r="C21" s="329"/>
      <c r="D21" s="329"/>
      <c r="E21" s="329"/>
      <c r="F21" s="329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28" t="str">
        <f>+VLOOKUP($A22,Master!$D$22:$G$218,4,FALSE)</f>
        <v>Doprinosi za zdravstveno osiguranje</v>
      </c>
      <c r="C22" s="329"/>
      <c r="D22" s="329"/>
      <c r="E22" s="329"/>
      <c r="F22" s="329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28" t="str">
        <f>+VLOOKUP($A23,Master!$D$22:$G$218,4,FALSE)</f>
        <v>Doprinosi za osiguranje od nezaposlenosti</v>
      </c>
      <c r="C23" s="329"/>
      <c r="D23" s="329"/>
      <c r="E23" s="329"/>
      <c r="F23" s="329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28" t="str">
        <f>+VLOOKUP($A24,Master!$D$22:$G$218,4,FALSE)</f>
        <v>Ostali doprinosi</v>
      </c>
      <c r="C24" s="329"/>
      <c r="D24" s="329"/>
      <c r="E24" s="329"/>
      <c r="F24" s="329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36" t="str">
        <f>+VLOOKUP($A25,Master!$D$22:$G$218,4,FALSE)</f>
        <v>Takse</v>
      </c>
      <c r="C25" s="337"/>
      <c r="D25" s="337"/>
      <c r="E25" s="337"/>
      <c r="F25" s="337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36" t="str">
        <f>+VLOOKUP($A26,Master!$D$22:$G$218,4,FALSE)</f>
        <v>Naknade</v>
      </c>
      <c r="C26" s="337"/>
      <c r="D26" s="337"/>
      <c r="E26" s="337"/>
      <c r="F26" s="337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36" t="str">
        <f>+VLOOKUP($A27,Master!$D$22:$G$218,4,FALSE)</f>
        <v>Ostali prihodi</v>
      </c>
      <c r="C27" s="337"/>
      <c r="D27" s="337"/>
      <c r="E27" s="337"/>
      <c r="F27" s="337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36" t="str">
        <f>+VLOOKUP($A28,Master!$D$22:$G$218,4,FALSE)</f>
        <v>Primici od otplate kredita i sredstva prenesena iz prethodne godine</v>
      </c>
      <c r="C28" s="337"/>
      <c r="D28" s="337"/>
      <c r="E28" s="337"/>
      <c r="F28" s="337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38" t="str">
        <f>+VLOOKUP($A29,Master!$D$22:$G$218,4,FALSE)</f>
        <v>Donacije i transferi</v>
      </c>
      <c r="C29" s="339"/>
      <c r="D29" s="339"/>
      <c r="E29" s="339"/>
      <c r="F29" s="339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40" t="str">
        <f>+VLOOKUP($A30,Master!$D$22:$G$218,4,FALSE)</f>
        <v>Budžetki izdaci</v>
      </c>
      <c r="C30" s="341"/>
      <c r="D30" s="341"/>
      <c r="E30" s="341"/>
      <c r="F30" s="341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42" t="str">
        <f>+VLOOKUP($A31,Master!$D$22:$G$218,4,FALSE)</f>
        <v>Tekući izdaci</v>
      </c>
      <c r="C31" s="343"/>
      <c r="D31" s="343"/>
      <c r="E31" s="343"/>
      <c r="F31" s="343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44" t="str">
        <f>+VLOOKUP($A32,Master!$D$22:$G$218,4,FALSE)</f>
        <v>Tekući budžetski izdaci</v>
      </c>
      <c r="C32" s="345"/>
      <c r="D32" s="345"/>
      <c r="E32" s="345"/>
      <c r="F32" s="345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28" t="str">
        <f>+VLOOKUP($A33,Master!$D$22:$G$218,4,FALSE)</f>
        <v>Bruto zarade i doprinosi na teret poslodavca</v>
      </c>
      <c r="C33" s="329"/>
      <c r="D33" s="329"/>
      <c r="E33" s="329"/>
      <c r="F33" s="329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28" t="str">
        <f>+VLOOKUP($A34,Master!$D$22:$G$218,4,FALSE)</f>
        <v>Ostala lična primanja</v>
      </c>
      <c r="C34" s="329"/>
      <c r="D34" s="329"/>
      <c r="E34" s="329"/>
      <c r="F34" s="329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28" t="str">
        <f>+VLOOKUP($A35,Master!$D$22:$G$218,4,FALSE)</f>
        <v>Rashodi za materijal</v>
      </c>
      <c r="C35" s="329"/>
      <c r="D35" s="329"/>
      <c r="E35" s="329"/>
      <c r="F35" s="329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28" t="str">
        <f>+VLOOKUP($A36,Master!$D$22:$G$218,4,FALSE)</f>
        <v>Rashodi za usluge</v>
      </c>
      <c r="C36" s="329"/>
      <c r="D36" s="329"/>
      <c r="E36" s="329"/>
      <c r="F36" s="329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28" t="str">
        <f>+VLOOKUP($A37,Master!$D$22:$G$218,4,FALSE)</f>
        <v>Rashodi za tekuće održavanje</v>
      </c>
      <c r="C37" s="329"/>
      <c r="D37" s="329"/>
      <c r="E37" s="329"/>
      <c r="F37" s="329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28" t="str">
        <f>+VLOOKUP($A38,Master!$D$22:$G$218,4,FALSE)</f>
        <v>Kamate</v>
      </c>
      <c r="C38" s="329"/>
      <c r="D38" s="329"/>
      <c r="E38" s="329"/>
      <c r="F38" s="329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28" t="str">
        <f>+VLOOKUP($A39,Master!$D$22:$G$218,4,FALSE)</f>
        <v>Renta</v>
      </c>
      <c r="C39" s="329"/>
      <c r="D39" s="329"/>
      <c r="E39" s="329"/>
      <c r="F39" s="329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28" t="str">
        <f>+VLOOKUP($A40,Master!$D$22:$G$218,4,FALSE)</f>
        <v>Subvencije</v>
      </c>
      <c r="C40" s="329"/>
      <c r="D40" s="329"/>
      <c r="E40" s="329"/>
      <c r="F40" s="329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28" t="str">
        <f>+VLOOKUP($A41,Master!$D$22:$G$218,4,FALSE)</f>
        <v>Ostali izdaci</v>
      </c>
      <c r="C41" s="329"/>
      <c r="D41" s="329"/>
      <c r="E41" s="329"/>
      <c r="F41" s="329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28" t="str">
        <f>+VLOOKUP($A42,Master!$D$22:$G$218,4,FALSE)</f>
        <v>Kapitalni izdaci u tekućem budžetu</v>
      </c>
      <c r="C42" s="329"/>
      <c r="D42" s="329"/>
      <c r="E42" s="329"/>
      <c r="F42" s="329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46" t="str">
        <f>+VLOOKUP($A43,Master!$D$22:$G$218,4,FALSE)</f>
        <v>Transferi za socijalnu zaštitu</v>
      </c>
      <c r="C43" s="347"/>
      <c r="D43" s="347"/>
      <c r="E43" s="347"/>
      <c r="F43" s="347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28" t="str">
        <f>+VLOOKUP($A44,Master!$D$22:$G$218,4,FALSE)</f>
        <v>Prava iz oblasti socijalne zaštite</v>
      </c>
      <c r="C44" s="329"/>
      <c r="D44" s="329"/>
      <c r="E44" s="329"/>
      <c r="F44" s="329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28" t="str">
        <f>+VLOOKUP($A45,Master!$D$22:$G$218,4,FALSE)</f>
        <v>Sredstva za tehnološke viškove</v>
      </c>
      <c r="C45" s="329"/>
      <c r="D45" s="329"/>
      <c r="E45" s="329"/>
      <c r="F45" s="329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28" t="str">
        <f>+VLOOKUP($A46,Master!$D$22:$G$218,4,FALSE)</f>
        <v>Prava iz oblasti penzijskog i invalidskog osiguranja</v>
      </c>
      <c r="C46" s="329"/>
      <c r="D46" s="329"/>
      <c r="E46" s="329"/>
      <c r="F46" s="329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28" t="str">
        <f>+VLOOKUP($A47,Master!$D$22:$G$218,4,FALSE)</f>
        <v>Ostala prava iz oblasti zdravstvene zaštite</v>
      </c>
      <c r="C47" s="329"/>
      <c r="D47" s="329"/>
      <c r="E47" s="329"/>
      <c r="F47" s="329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28" t="str">
        <f>+VLOOKUP($A48,Master!$D$22:$G$218,4,FALSE)</f>
        <v>Ostala prava iz zdravstvenog osiguranja</v>
      </c>
      <c r="C48" s="329"/>
      <c r="D48" s="329"/>
      <c r="E48" s="329"/>
      <c r="F48" s="329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50" t="str">
        <f>+VLOOKUP($A49,Master!$D$22:$G$218,4,FALSE)</f>
        <v xml:space="preserve">Transferi institucijama, pojedincima, nevladinom i javnom sektoru </v>
      </c>
      <c r="C49" s="351"/>
      <c r="D49" s="351"/>
      <c r="E49" s="351"/>
      <c r="F49" s="351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50" t="str">
        <f>+VLOOKUP($A50,Master!$D$22:$G$218,4,FALSE)</f>
        <v>Kapitalni budžet</v>
      </c>
      <c r="C50" s="351"/>
      <c r="D50" s="351"/>
      <c r="E50" s="351"/>
      <c r="F50" s="351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52" t="str">
        <f>+VLOOKUP($A51,Master!$D$22:$G$218,4,FALSE)</f>
        <v>Pozajmice i krediti</v>
      </c>
      <c r="C51" s="353"/>
      <c r="D51" s="353"/>
      <c r="E51" s="353"/>
      <c r="F51" s="353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52" t="str">
        <f>+VLOOKUP($A52,Master!$D$22:$G$218,4,FALSE)</f>
        <v>Rezerve</v>
      </c>
      <c r="C52" s="353"/>
      <c r="D52" s="353"/>
      <c r="E52" s="353"/>
      <c r="F52" s="353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54" t="str">
        <f>+VLOOKUP($A53,Master!$D$22:$G$218,4,FALSE)</f>
        <v>Otplata garancija</v>
      </c>
      <c r="C53" s="355"/>
      <c r="D53" s="355"/>
      <c r="E53" s="355"/>
      <c r="F53" s="355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54" t="str">
        <f>+VLOOKUP($A54,Master!$D$22:$G$218,4,FALSE)</f>
        <v>Otplata obaveza iz prethodnih godina</v>
      </c>
      <c r="C54" s="355"/>
      <c r="D54" s="355"/>
      <c r="E54" s="355"/>
      <c r="F54" s="355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54" t="str">
        <f>+VLOOKUP($A55,Master!$D$22:$G$220,4,FALSE)</f>
        <v>Neto povećanje obaveza</v>
      </c>
      <c r="C55" s="355"/>
      <c r="D55" s="355"/>
      <c r="E55" s="355"/>
      <c r="F55" s="355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56" t="str">
        <f>+VLOOKUP($A56,Master!$D$22:$G$218,4,FALSE)</f>
        <v>Suficit / deficit</v>
      </c>
      <c r="C56" s="357"/>
      <c r="D56" s="357"/>
      <c r="E56" s="357"/>
      <c r="F56" s="357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48" t="str">
        <f>+VLOOKUP($A57,Master!$D$22:$G$218,4,FALSE)</f>
        <v>Primarni bilans</v>
      </c>
      <c r="C57" s="349"/>
      <c r="D57" s="349"/>
      <c r="E57" s="349"/>
      <c r="F57" s="349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46" t="str">
        <f>+VLOOKUP($A58,Master!$D$22:$G$218,4,FALSE)</f>
        <v>Otplata dugova</v>
      </c>
      <c r="C58" s="347"/>
      <c r="D58" s="347"/>
      <c r="E58" s="347"/>
      <c r="F58" s="347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58" t="str">
        <f>+VLOOKUP($A59,Master!$D$22:$G$218,4,FALSE)</f>
        <v>Otplata hartija od vrijednosti i kredita rezidentima</v>
      </c>
      <c r="C59" s="359"/>
      <c r="D59" s="359"/>
      <c r="E59" s="359"/>
      <c r="F59" s="359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52" t="str">
        <f>+VLOOKUP($A60,Master!$D$22:$G$218,4,FALSE)</f>
        <v>Otplata hartija od vrijednosti i kredita nerezidentima</v>
      </c>
      <c r="C60" s="353"/>
      <c r="D60" s="353"/>
      <c r="E60" s="353"/>
      <c r="F60" s="353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60" t="str">
        <f>+VLOOKUP($A62,Master!$D$22:$G$218,4,FALSE)</f>
        <v>Nedostajuća sredstva</v>
      </c>
      <c r="C62" s="361"/>
      <c r="D62" s="361"/>
      <c r="E62" s="361"/>
      <c r="F62" s="361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40" t="str">
        <f>+VLOOKUP($A63,Master!$D$22:$G$218,4,FALSE)</f>
        <v>Finansiranje</v>
      </c>
      <c r="C63" s="341"/>
      <c r="D63" s="341"/>
      <c r="E63" s="341"/>
      <c r="F63" s="341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58" t="str">
        <f>+VLOOKUP($A64,Master!$D$22:$G$218,4,FALSE)</f>
        <v>Pozajmice i krediti od domaćih izvora</v>
      </c>
      <c r="C64" s="359"/>
      <c r="D64" s="359"/>
      <c r="E64" s="359"/>
      <c r="F64" s="359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52" t="str">
        <f>+VLOOKUP($A65,Master!$D$22:$G$218,4,FALSE)</f>
        <v>Pozajmice i krediti od inostranih izvora</v>
      </c>
      <c r="C65" s="353"/>
      <c r="D65" s="353"/>
      <c r="E65" s="353"/>
      <c r="F65" s="353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52" t="str">
        <f>+VLOOKUP($A66,Master!$D$22:$G$218,4,FALSE)</f>
        <v>Primici od prodaje imovine</v>
      </c>
      <c r="C66" s="353"/>
      <c r="D66" s="353"/>
      <c r="E66" s="353"/>
      <c r="F66" s="353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pane="bottomLeft" activeCell="B7" sqref="B7:F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362" t="str">
        <f>+Master!G244</f>
        <v>Ostvarenje budžeta</v>
      </c>
      <c r="C7" s="313"/>
      <c r="D7" s="313"/>
      <c r="E7" s="313"/>
      <c r="F7" s="313"/>
      <c r="G7" s="320">
        <v>2015</v>
      </c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4"/>
      <c r="S7" s="261" t="str">
        <f>+Master!G241</f>
        <v>BDP</v>
      </c>
      <c r="T7" s="262">
        <v>3547000000</v>
      </c>
    </row>
    <row r="8" spans="1:20" ht="16.5" customHeight="1">
      <c r="A8" s="170"/>
      <c r="B8" s="314"/>
      <c r="C8" s="315"/>
      <c r="D8" s="315"/>
      <c r="E8" s="315"/>
      <c r="F8" s="316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20" t="str">
        <f>+Master!G238</f>
        <v>Jan - Jan</v>
      </c>
      <c r="T8" s="324"/>
    </row>
    <row r="9" spans="1:20" ht="13.5" thickBot="1">
      <c r="A9" s="170"/>
      <c r="B9" s="317"/>
      <c r="C9" s="318"/>
      <c r="D9" s="318"/>
      <c r="E9" s="318"/>
      <c r="F9" s="319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30" t="str">
        <f>+VLOOKUP($A10,Master!$D$22:$G$218,4,FALSE)</f>
        <v>Prihodi budžeta</v>
      </c>
      <c r="C10" s="331"/>
      <c r="D10" s="331"/>
      <c r="E10" s="331"/>
      <c r="F10" s="331"/>
      <c r="G10" s="177">
        <f>+G11+G20+SUM(G25:G29)</f>
        <v>71160727.089999989</v>
      </c>
      <c r="H10" s="177">
        <f t="shared" ref="H10:R10" si="1">+H11+H20+SUM(H25:H29)</f>
        <v>0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71160727.089999989</v>
      </c>
      <c r="T10" s="266">
        <f>+S10/$T$7</f>
        <v>2.0062229233154774E-2</v>
      </c>
    </row>
    <row r="11" spans="1:20">
      <c r="A11" s="176">
        <v>711</v>
      </c>
      <c r="B11" s="332" t="str">
        <f>+VLOOKUP($A11,Master!$D$22:$G$218,4,FALSE)</f>
        <v>Porezi</v>
      </c>
      <c r="C11" s="333"/>
      <c r="D11" s="333"/>
      <c r="E11" s="333"/>
      <c r="F11" s="333"/>
      <c r="G11" s="183">
        <f>+SUM(G12:G19)</f>
        <v>48650345.919999994</v>
      </c>
      <c r="H11" s="183">
        <f t="shared" ref="H11:R11" si="2">+SUM(H12:H19)</f>
        <v>0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48650345.919999994</v>
      </c>
      <c r="T11" s="269">
        <f t="shared" ref="T11:T66" si="4">+S11/$T$7</f>
        <v>1.371591370735833E-2</v>
      </c>
    </row>
    <row r="12" spans="1:20">
      <c r="A12" s="176">
        <v>7111</v>
      </c>
      <c r="B12" s="328" t="str">
        <f>+VLOOKUP($A12,Master!$D$22:$G$218,4,FALSE)</f>
        <v>Porez na dohodak fizičkih lica</v>
      </c>
      <c r="C12" s="329"/>
      <c r="D12" s="329"/>
      <c r="E12" s="329"/>
      <c r="F12" s="329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0</v>
      </c>
      <c r="I12" s="189">
        <f>+INDEX(DataEx!$1:$1048576,MATCH('2015'!$A12,DataEx!$D:$D,0),MATCH('2015'!I$6,DataEx!$7:$7,0))</f>
        <v>0</v>
      </c>
      <c r="J12" s="189">
        <f>+INDEX(DataEx!$1:$1048576,MATCH('2015'!$A12,DataEx!$D:$D,0),MATCH('2015'!J$6,DataEx!$7:$7,0))</f>
        <v>0</v>
      </c>
      <c r="K12" s="189">
        <f>+INDEX(DataEx!$1:$1048576,MATCH('2015'!$A12,DataEx!$D:$D,0),MATCH('2015'!K$6,DataEx!$7:$7,0))</f>
        <v>0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4124772.2199999942</v>
      </c>
      <c r="T12" s="271">
        <f t="shared" si="4"/>
        <v>1.1628903918804608E-3</v>
      </c>
    </row>
    <row r="13" spans="1:20">
      <c r="A13" s="176">
        <v>7112</v>
      </c>
      <c r="B13" s="328" t="str">
        <f>+VLOOKUP($A13,Master!$D$22:$G$218,4,FALSE)</f>
        <v>Porez na dobit pravnih lica</v>
      </c>
      <c r="C13" s="329"/>
      <c r="D13" s="329"/>
      <c r="E13" s="329"/>
      <c r="F13" s="329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0</v>
      </c>
      <c r="I13" s="189">
        <f>+INDEX(DataEx!$1:$1048576,MATCH('2015'!$A13,DataEx!$D:$D,0),MATCH('2015'!I$6,DataEx!$7:$7,0))</f>
        <v>0</v>
      </c>
      <c r="J13" s="189">
        <f>+INDEX(DataEx!$1:$1048576,MATCH('2015'!$A13,DataEx!$D:$D,0),MATCH('2015'!J$6,DataEx!$7:$7,0))</f>
        <v>0</v>
      </c>
      <c r="K13" s="189">
        <f>+INDEX(DataEx!$1:$1048576,MATCH('2015'!$A13,DataEx!$D:$D,0),MATCH('2015'!K$6,DataEx!$7:$7,0))</f>
        <v>0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500820.52999999991</v>
      </c>
      <c r="T13" s="271">
        <f t="shared" si="4"/>
        <v>1.4119552579644769E-4</v>
      </c>
    </row>
    <row r="14" spans="1:20">
      <c r="A14" s="176">
        <v>7113</v>
      </c>
      <c r="B14" s="328" t="str">
        <f>+VLOOKUP($A14,Master!$D$22:$G$218,4,FALSE)</f>
        <v>Porez na promet nepokretnosti</v>
      </c>
      <c r="C14" s="329"/>
      <c r="D14" s="329"/>
      <c r="E14" s="329"/>
      <c r="F14" s="329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0</v>
      </c>
      <c r="I14" s="189">
        <f>+INDEX(DataEx!$1:$1048576,MATCH('2015'!$A14,DataEx!$D:$D,0),MATCH('2015'!I$6,DataEx!$7:$7,0))</f>
        <v>0</v>
      </c>
      <c r="J14" s="189">
        <f>+INDEX(DataEx!$1:$1048576,MATCH('2015'!$A14,DataEx!$D:$D,0),MATCH('2015'!J$6,DataEx!$7:$7,0))</f>
        <v>0</v>
      </c>
      <c r="K14" s="189">
        <f>+INDEX(DataEx!$1:$1048576,MATCH('2015'!$A14,DataEx!$D:$D,0),MATCH('2015'!K$6,DataEx!$7:$7,0))</f>
        <v>0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64332.390000000007</v>
      </c>
      <c r="T14" s="271">
        <f t="shared" si="4"/>
        <v>1.8137127149703976E-5</v>
      </c>
    </row>
    <row r="15" spans="1:20">
      <c r="A15" s="176">
        <v>7114</v>
      </c>
      <c r="B15" s="328" t="str">
        <f>+VLOOKUP($A15,Master!$D$22:$G$218,4,FALSE)</f>
        <v>Porez na dodatu vrijednost</v>
      </c>
      <c r="C15" s="329"/>
      <c r="D15" s="329"/>
      <c r="E15" s="329"/>
      <c r="F15" s="329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0</v>
      </c>
      <c r="I15" s="189">
        <f>+INDEX(DataEx!$1:$1048576,MATCH('2015'!$A15,DataEx!$D:$D,0),MATCH('2015'!I$6,DataEx!$7:$7,0))</f>
        <v>0</v>
      </c>
      <c r="J15" s="189">
        <f>+INDEX(DataEx!$1:$1048576,MATCH('2015'!$A15,DataEx!$D:$D,0),MATCH('2015'!J$6,DataEx!$7:$7,0))</f>
        <v>0</v>
      </c>
      <c r="K15" s="189">
        <f>+INDEX(DataEx!$1:$1048576,MATCH('2015'!$A15,DataEx!$D:$D,0),MATCH('2015'!K$6,DataEx!$7:$7,0))</f>
        <v>0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31202700.220000006</v>
      </c>
      <c r="T15" s="271">
        <f t="shared" si="4"/>
        <v>8.7969270425711892E-3</v>
      </c>
    </row>
    <row r="16" spans="1:20">
      <c r="A16" s="176">
        <v>7115</v>
      </c>
      <c r="B16" s="328" t="str">
        <f>+VLOOKUP($A16,Master!$D$22:$G$218,4,FALSE)</f>
        <v>Akcize</v>
      </c>
      <c r="C16" s="329"/>
      <c r="D16" s="329"/>
      <c r="E16" s="329"/>
      <c r="F16" s="329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0</v>
      </c>
      <c r="I16" s="189">
        <f>+INDEX(DataEx!$1:$1048576,MATCH('2015'!$A16,DataEx!$D:$D,0),MATCH('2015'!I$6,DataEx!$7:$7,0))</f>
        <v>0</v>
      </c>
      <c r="J16" s="189">
        <f>+INDEX(DataEx!$1:$1048576,MATCH('2015'!$A16,DataEx!$D:$D,0),MATCH('2015'!J$6,DataEx!$7:$7,0))</f>
        <v>0</v>
      </c>
      <c r="K16" s="189">
        <f>+INDEX(DataEx!$1:$1048576,MATCH('2015'!$A16,DataEx!$D:$D,0),MATCH('2015'!K$6,DataEx!$7:$7,0))</f>
        <v>0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11276886.989999995</v>
      </c>
      <c r="T16" s="271">
        <f t="shared" si="4"/>
        <v>3.1792745954327584E-3</v>
      </c>
    </row>
    <row r="17" spans="1:20">
      <c r="A17" s="176">
        <v>7116</v>
      </c>
      <c r="B17" s="328" t="str">
        <f>+VLOOKUP($A17,Master!$D$22:$G$218,4,FALSE)</f>
        <v>Porez na međunarodnu trgovinu i transakcije</v>
      </c>
      <c r="C17" s="329"/>
      <c r="D17" s="329"/>
      <c r="E17" s="329"/>
      <c r="F17" s="329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0</v>
      </c>
      <c r="I17" s="189">
        <f>+INDEX(DataEx!$1:$1048576,MATCH('2015'!$A17,DataEx!$D:$D,0),MATCH('2015'!I$6,DataEx!$7:$7,0))</f>
        <v>0</v>
      </c>
      <c r="J17" s="189">
        <f>+INDEX(DataEx!$1:$1048576,MATCH('2015'!$A17,DataEx!$D:$D,0),MATCH('2015'!J$6,DataEx!$7:$7,0))</f>
        <v>0</v>
      </c>
      <c r="K17" s="189">
        <f>+INDEX(DataEx!$1:$1048576,MATCH('2015'!$A17,DataEx!$D:$D,0),MATCH('2015'!K$6,DataEx!$7:$7,0))</f>
        <v>0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1071213.9200000002</v>
      </c>
      <c r="T17" s="271">
        <f t="shared" si="4"/>
        <v>3.020056160135326E-4</v>
      </c>
    </row>
    <row r="18" spans="1:20">
      <c r="A18" s="176">
        <v>7117</v>
      </c>
      <c r="B18" s="328" t="str">
        <f>+VLOOKUP($A18,Master!$D$22:$G$218,4,FALSE)</f>
        <v>Lokalni porezi</v>
      </c>
      <c r="C18" s="329"/>
      <c r="D18" s="329"/>
      <c r="E18" s="329"/>
      <c r="F18" s="329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28" t="str">
        <f>+VLOOKUP($A19,Master!$D$22:$G$218,4,FALSE)</f>
        <v>Ostali republički porezi</v>
      </c>
      <c r="C19" s="329"/>
      <c r="D19" s="329"/>
      <c r="E19" s="329"/>
      <c r="F19" s="329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0</v>
      </c>
      <c r="I19" s="189">
        <f>+INDEX(DataEx!$1:$1048576,MATCH('2015'!$A19,DataEx!$D:$D,0),MATCH('2015'!I$6,DataEx!$7:$7,0))</f>
        <v>0</v>
      </c>
      <c r="J19" s="189">
        <f>+INDEX(DataEx!$1:$1048576,MATCH('2015'!$A19,DataEx!$D:$D,0),MATCH('2015'!J$6,DataEx!$7:$7,0))</f>
        <v>0</v>
      </c>
      <c r="K19" s="189">
        <f>+INDEX(DataEx!$1:$1048576,MATCH('2015'!$A19,DataEx!$D:$D,0),MATCH('2015'!K$6,DataEx!$7:$7,0))</f>
        <v>0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409619.65</v>
      </c>
      <c r="T19" s="271">
        <f t="shared" si="4"/>
        <v>1.1548340851423739E-4</v>
      </c>
    </row>
    <row r="20" spans="1:20">
      <c r="A20" s="176">
        <v>712</v>
      </c>
      <c r="B20" s="334" t="str">
        <f>+VLOOKUP($A20,Master!$D$22:$G$218,4,FALSE)</f>
        <v>Doprinosi</v>
      </c>
      <c r="C20" s="335"/>
      <c r="D20" s="335"/>
      <c r="E20" s="335"/>
      <c r="F20" s="335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0</v>
      </c>
      <c r="I20" s="195">
        <f>+INDEX(DataEx!$1:$1048576,MATCH('2015'!$A20,DataEx!$D:$D,0),MATCH('2015'!I$6,DataEx!$7:$7,0))</f>
        <v>0</v>
      </c>
      <c r="J20" s="195">
        <f>+INDEX(DataEx!$1:$1048576,MATCH('2015'!$A20,DataEx!$D:$D,0),MATCH('2015'!J$6,DataEx!$7:$7,0))</f>
        <v>0</v>
      </c>
      <c r="K20" s="195">
        <f>+INDEX(DataEx!$1:$1048576,MATCH('2015'!$A20,DataEx!$D:$D,0),MATCH('2015'!K$6,DataEx!$7:$7,0))</f>
        <v>0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19334368.370000001</v>
      </c>
      <c r="T20" s="274">
        <f t="shared" si="4"/>
        <v>5.4509073498731327E-3</v>
      </c>
    </row>
    <row r="21" spans="1:20">
      <c r="A21" s="176">
        <v>7121</v>
      </c>
      <c r="B21" s="328" t="str">
        <f>+VLOOKUP($A21,Master!$D$22:$G$218,4,FALSE)</f>
        <v>Doprinosi za penzijsko i invalidsko osiguranje</v>
      </c>
      <c r="C21" s="329"/>
      <c r="D21" s="329"/>
      <c r="E21" s="329"/>
      <c r="F21" s="329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0</v>
      </c>
      <c r="I21" s="189">
        <f>+INDEX(DataEx!$1:$1048576,MATCH('2015'!$A21,DataEx!$D:$D,0),MATCH('2015'!I$6,DataEx!$7:$7,0))</f>
        <v>0</v>
      </c>
      <c r="J21" s="189">
        <f>+INDEX(DataEx!$1:$1048576,MATCH('2015'!$A21,DataEx!$D:$D,0),MATCH('2015'!J$6,DataEx!$7:$7,0))</f>
        <v>0</v>
      </c>
      <c r="K21" s="189">
        <f>+INDEX(DataEx!$1:$1048576,MATCH('2015'!$A21,DataEx!$D:$D,0),MATCH('2015'!K$6,DataEx!$7:$7,0))</f>
        <v>0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11664478.33</v>
      </c>
      <c r="T21" s="271">
        <f t="shared" si="4"/>
        <v>3.2885475979701154E-3</v>
      </c>
    </row>
    <row r="22" spans="1:20">
      <c r="A22" s="176">
        <v>7122</v>
      </c>
      <c r="B22" s="328" t="str">
        <f>+VLOOKUP($A22,Master!$D$22:$G$218,4,FALSE)</f>
        <v>Doprinosi za zdravstveno osiguranje</v>
      </c>
      <c r="C22" s="329"/>
      <c r="D22" s="329"/>
      <c r="E22" s="329"/>
      <c r="F22" s="329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0</v>
      </c>
      <c r="I22" s="189">
        <f>+INDEX(DataEx!$1:$1048576,MATCH('2015'!$A22,DataEx!$D:$D,0),MATCH('2015'!I$6,DataEx!$7:$7,0))</f>
        <v>0</v>
      </c>
      <c r="J22" s="189">
        <f>+INDEX(DataEx!$1:$1048576,MATCH('2015'!$A22,DataEx!$D:$D,0),MATCH('2015'!J$6,DataEx!$7:$7,0))</f>
        <v>0</v>
      </c>
      <c r="K22" s="189">
        <f>+INDEX(DataEx!$1:$1048576,MATCH('2015'!$A22,DataEx!$D:$D,0),MATCH('2015'!K$6,DataEx!$7:$7,0))</f>
        <v>0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6634782.3899999987</v>
      </c>
      <c r="T22" s="271">
        <f t="shared" si="4"/>
        <v>1.8705335184663091E-3</v>
      </c>
    </row>
    <row r="23" spans="1:20">
      <c r="A23" s="176">
        <v>7123</v>
      </c>
      <c r="B23" s="328" t="str">
        <f>+VLOOKUP($A23,Master!$D$22:$G$218,4,FALSE)</f>
        <v>Doprinosi za osiguranje od nezaposlenosti</v>
      </c>
      <c r="C23" s="329"/>
      <c r="D23" s="329"/>
      <c r="E23" s="329"/>
      <c r="F23" s="329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0</v>
      </c>
      <c r="I23" s="189">
        <f>+INDEX(DataEx!$1:$1048576,MATCH('2015'!$A23,DataEx!$D:$D,0),MATCH('2015'!I$6,DataEx!$7:$7,0))</f>
        <v>0</v>
      </c>
      <c r="J23" s="189">
        <f>+INDEX(DataEx!$1:$1048576,MATCH('2015'!$A23,DataEx!$D:$D,0),MATCH('2015'!J$6,DataEx!$7:$7,0))</f>
        <v>0</v>
      </c>
      <c r="K23" s="189">
        <f>+INDEX(DataEx!$1:$1048576,MATCH('2015'!$A23,DataEx!$D:$D,0),MATCH('2015'!K$6,DataEx!$7:$7,0))</f>
        <v>0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533032.30000000005</v>
      </c>
      <c r="T23" s="271">
        <f t="shared" si="4"/>
        <v>1.5027693825768256E-4</v>
      </c>
    </row>
    <row r="24" spans="1:20">
      <c r="A24" s="176">
        <v>7124</v>
      </c>
      <c r="B24" s="328" t="str">
        <f>+VLOOKUP($A24,Master!$D$22:$G$218,4,FALSE)</f>
        <v>Ostali doprinosi</v>
      </c>
      <c r="C24" s="329"/>
      <c r="D24" s="329"/>
      <c r="E24" s="329"/>
      <c r="F24" s="329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0</v>
      </c>
      <c r="I24" s="189">
        <f>+INDEX(DataEx!$1:$1048576,MATCH('2015'!$A24,DataEx!$D:$D,0),MATCH('2015'!I$6,DataEx!$7:$7,0))</f>
        <v>0</v>
      </c>
      <c r="J24" s="189">
        <f>+INDEX(DataEx!$1:$1048576,MATCH('2015'!$A24,DataEx!$D:$D,0),MATCH('2015'!J$6,DataEx!$7:$7,0))</f>
        <v>0</v>
      </c>
      <c r="K24" s="189">
        <f>+INDEX(DataEx!$1:$1048576,MATCH('2015'!$A24,DataEx!$D:$D,0),MATCH('2015'!K$6,DataEx!$7:$7,0))</f>
        <v>0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502075.35</v>
      </c>
      <c r="T24" s="271">
        <f t="shared" si="4"/>
        <v>1.4154929517902452E-4</v>
      </c>
    </row>
    <row r="25" spans="1:20">
      <c r="A25" s="176">
        <v>713</v>
      </c>
      <c r="B25" s="336" t="str">
        <f>+VLOOKUP($A25,Master!$D$22:$G$218,4,FALSE)</f>
        <v>Takse</v>
      </c>
      <c r="C25" s="337"/>
      <c r="D25" s="337"/>
      <c r="E25" s="337"/>
      <c r="F25" s="337"/>
      <c r="G25" s="201">
        <f>+INDEX(DataEx!$1:$1048576,MATCH('2015'!$A25,DataEx!$D:$D,0),MATCH('2015'!G$6,DataEx!$7:$7,0))</f>
        <v>686222.97000000009</v>
      </c>
      <c r="H25" s="201">
        <f>+INDEX(DataEx!$1:$1048576,MATCH('2015'!$A25,DataEx!$D:$D,0),MATCH('2015'!H$6,DataEx!$7:$7,0))</f>
        <v>0</v>
      </c>
      <c r="I25" s="201">
        <f>+INDEX(DataEx!$1:$1048576,MATCH('2015'!$A25,DataEx!$D:$D,0),MATCH('2015'!I$6,DataEx!$7:$7,0))</f>
        <v>0</v>
      </c>
      <c r="J25" s="201">
        <f>+INDEX(DataEx!$1:$1048576,MATCH('2015'!$A25,DataEx!$D:$D,0),MATCH('2015'!J$6,DataEx!$7:$7,0))</f>
        <v>0</v>
      </c>
      <c r="K25" s="201">
        <f>+INDEX(DataEx!$1:$1048576,MATCH('2015'!$A25,DataEx!$D:$D,0),MATCH('2015'!K$6,DataEx!$7:$7,0))</f>
        <v>0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686222.97000000009</v>
      </c>
      <c r="T25" s="274">
        <f t="shared" si="4"/>
        <v>1.9346573724274036E-4</v>
      </c>
    </row>
    <row r="26" spans="1:20">
      <c r="A26" s="176">
        <v>714</v>
      </c>
      <c r="B26" s="336" t="str">
        <f>+VLOOKUP($A26,Master!$D$22:$G$218,4,FALSE)</f>
        <v>Naknade</v>
      </c>
      <c r="C26" s="337"/>
      <c r="D26" s="337"/>
      <c r="E26" s="337"/>
      <c r="F26" s="337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0</v>
      </c>
      <c r="I26" s="201">
        <f>+INDEX(DataEx!$1:$1048576,MATCH('2015'!$A26,DataEx!$D:$D,0),MATCH('2015'!I$6,DataEx!$7:$7,0))</f>
        <v>0</v>
      </c>
      <c r="J26" s="201">
        <f>+INDEX(DataEx!$1:$1048576,MATCH('2015'!$A26,DataEx!$D:$D,0),MATCH('2015'!J$6,DataEx!$7:$7,0))</f>
        <v>0</v>
      </c>
      <c r="K26" s="201">
        <f>+INDEX(DataEx!$1:$1048576,MATCH('2015'!$A26,DataEx!$D:$D,0),MATCH('2015'!K$6,DataEx!$7:$7,0))</f>
        <v>0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704766.22</v>
      </c>
      <c r="T26" s="274">
        <f t="shared" si="4"/>
        <v>1.9869360586411051E-4</v>
      </c>
    </row>
    <row r="27" spans="1:20">
      <c r="A27" s="176">
        <v>715</v>
      </c>
      <c r="B27" s="336" t="str">
        <f>+VLOOKUP($A27,Master!$D$22:$G$218,4,FALSE)</f>
        <v>Ostali prihodi</v>
      </c>
      <c r="C27" s="337"/>
      <c r="D27" s="337"/>
      <c r="E27" s="337"/>
      <c r="F27" s="337"/>
      <c r="G27" s="201">
        <f>+INDEX(DataEx!$1:$1048576,MATCH('2015'!$A27,DataEx!$D:$D,0),MATCH('2015'!G$6,DataEx!$7:$7,0))</f>
        <v>1079000.2299999995</v>
      </c>
      <c r="H27" s="201">
        <f>+INDEX(DataEx!$1:$1048576,MATCH('2015'!$A27,DataEx!$D:$D,0),MATCH('2015'!H$6,DataEx!$7:$7,0))</f>
        <v>0</v>
      </c>
      <c r="I27" s="201">
        <f>+INDEX(DataEx!$1:$1048576,MATCH('2015'!$A27,DataEx!$D:$D,0),MATCH('2015'!I$6,DataEx!$7:$7,0))</f>
        <v>0</v>
      </c>
      <c r="J27" s="201">
        <f>+INDEX(DataEx!$1:$1048576,MATCH('2015'!$A27,DataEx!$D:$D,0),MATCH('2015'!J$6,DataEx!$7:$7,0))</f>
        <v>0</v>
      </c>
      <c r="K27" s="201">
        <f>+INDEX(DataEx!$1:$1048576,MATCH('2015'!$A27,DataEx!$D:$D,0),MATCH('2015'!K$6,DataEx!$7:$7,0))</f>
        <v>0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1079000.2299999995</v>
      </c>
      <c r="T27" s="274">
        <f t="shared" si="4"/>
        <v>3.0420079785734412E-4</v>
      </c>
    </row>
    <row r="28" spans="1:20">
      <c r="A28" s="176">
        <v>73</v>
      </c>
      <c r="B28" s="336" t="str">
        <f>+VLOOKUP($A28,Master!$D$22:$G$218,4,FALSE)</f>
        <v>Primici od otplate kredita i sredstva prenesena iz prethodne godine</v>
      </c>
      <c r="C28" s="337"/>
      <c r="D28" s="337"/>
      <c r="E28" s="337"/>
      <c r="F28" s="337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0</v>
      </c>
      <c r="I28" s="201">
        <f>+INDEX(DataEx!$1:$1048576,MATCH('2015'!$A28,DataEx!$D:$D,0),MATCH('2015'!I$6,DataEx!$7:$7,0))</f>
        <v>0</v>
      </c>
      <c r="J28" s="201">
        <f>+INDEX(DataEx!$1:$1048576,MATCH('2015'!$A28,DataEx!$D:$D,0),MATCH('2015'!J$6,DataEx!$7:$7,0))</f>
        <v>0</v>
      </c>
      <c r="K28" s="201">
        <f>+INDEX(DataEx!$1:$1048576,MATCH('2015'!$A28,DataEx!$D:$D,0),MATCH('2015'!K$6,DataEx!$7:$7,0))</f>
        <v>0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444135.32</v>
      </c>
      <c r="T28" s="274">
        <f t="shared" si="4"/>
        <v>1.2521435579362843E-4</v>
      </c>
    </row>
    <row r="29" spans="1:20" ht="13.5" thickBot="1">
      <c r="A29" s="176">
        <v>74</v>
      </c>
      <c r="B29" s="338" t="str">
        <f>+VLOOKUP($A29,Master!$D$22:$G$218,4,FALSE)</f>
        <v>Donacije i transferi</v>
      </c>
      <c r="C29" s="339"/>
      <c r="D29" s="339"/>
      <c r="E29" s="339"/>
      <c r="F29" s="339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0</v>
      </c>
      <c r="I29" s="201">
        <f>+INDEX(DataEx!$1:$1048576,MATCH('2015'!$A29,DataEx!$D:$D,0),MATCH('2015'!I$6,DataEx!$7:$7,0))</f>
        <v>0</v>
      </c>
      <c r="J29" s="201">
        <f>+INDEX(DataEx!$1:$1048576,MATCH('2015'!$A29,DataEx!$D:$D,0),MATCH('2015'!J$6,DataEx!$7:$7,0))</f>
        <v>0</v>
      </c>
      <c r="K29" s="201">
        <f>+INDEX(DataEx!$1:$1048576,MATCH('2015'!$A29,DataEx!$D:$D,0),MATCH('2015'!K$6,DataEx!$7:$7,0))</f>
        <v>0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261888.06</v>
      </c>
      <c r="T29" s="277">
        <f t="shared" si="4"/>
        <v>7.3833679165491962E-5</v>
      </c>
    </row>
    <row r="30" spans="1:20" ht="13.5" thickBot="1">
      <c r="A30" s="176">
        <v>4</v>
      </c>
      <c r="B30" s="340" t="str">
        <f>+VLOOKUP($A30,Master!$D$22:$G$218,4,FALSE)</f>
        <v>Budžetki izdaci</v>
      </c>
      <c r="C30" s="341"/>
      <c r="D30" s="341"/>
      <c r="E30" s="341"/>
      <c r="F30" s="341"/>
      <c r="G30" s="177">
        <f>+G32+G43+G49+SUM(G50:G54)</f>
        <v>92981449.820000008</v>
      </c>
      <c r="H30" s="177">
        <f t="shared" ref="H30:R30" si="5">+H32+H43+H49+SUM(H50:H54)</f>
        <v>0</v>
      </c>
      <c r="I30" s="177">
        <f t="shared" si="5"/>
        <v>0</v>
      </c>
      <c r="J30" s="177">
        <f t="shared" si="5"/>
        <v>0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92981449.820000008</v>
      </c>
      <c r="T30" s="279">
        <f t="shared" si="4"/>
        <v>2.6214110465181847E-2</v>
      </c>
    </row>
    <row r="31" spans="1:20" ht="13.5" thickBot="1">
      <c r="A31" s="176">
        <v>41</v>
      </c>
      <c r="B31" s="342" t="str">
        <f>+VLOOKUP($A31,Master!$D$22:$G$218,4,FALSE)</f>
        <v>Tekući izdaci</v>
      </c>
      <c r="C31" s="343"/>
      <c r="D31" s="343"/>
      <c r="E31" s="343"/>
      <c r="F31" s="343"/>
      <c r="G31" s="207">
        <f>+G30-G50</f>
        <v>92768850.690000013</v>
      </c>
      <c r="H31" s="207">
        <f t="shared" ref="H31:R31" si="6">+H30-H50</f>
        <v>0</v>
      </c>
      <c r="I31" s="207">
        <f t="shared" si="6"/>
        <v>0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92768850.690000013</v>
      </c>
      <c r="T31" s="281">
        <f t="shared" si="4"/>
        <v>2.6154172734705387E-2</v>
      </c>
    </row>
    <row r="32" spans="1:20">
      <c r="A32" s="176">
        <v>40</v>
      </c>
      <c r="B32" s="344" t="str">
        <f>+VLOOKUP($A32,Master!$D$22:$G$218,4,FALSE)</f>
        <v>Tekući budžetski izdaci</v>
      </c>
      <c r="C32" s="345"/>
      <c r="D32" s="345"/>
      <c r="E32" s="345"/>
      <c r="F32" s="345"/>
      <c r="G32" s="213">
        <f>+SUM(G33:G42)</f>
        <v>39976063.779999986</v>
      </c>
      <c r="H32" s="213">
        <f t="shared" ref="H32:R32" si="7">+SUM(H33:H42)</f>
        <v>0</v>
      </c>
      <c r="I32" s="213">
        <f t="shared" si="7"/>
        <v>0</v>
      </c>
      <c r="J32" s="213">
        <f t="shared" si="7"/>
        <v>0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39976063.779999986</v>
      </c>
      <c r="T32" s="269">
        <f t="shared" si="4"/>
        <v>1.127038730758387E-2</v>
      </c>
    </row>
    <row r="33" spans="1:20">
      <c r="A33" s="176">
        <v>411</v>
      </c>
      <c r="B33" s="328" t="str">
        <f>+VLOOKUP($A33,Master!$D$22:$G$218,4,FALSE)</f>
        <v>Bruto zarade i doprinosi na teret poslodavca</v>
      </c>
      <c r="C33" s="329"/>
      <c r="D33" s="329"/>
      <c r="E33" s="329"/>
      <c r="F33" s="329"/>
      <c r="G33" s="189">
        <f>+INDEX(DataEx!$1:$1048576,MATCH('2015'!$A33,DataEx!$D:$D,0),MATCH('2015'!G$6,DataEx!$7:$7,0))</f>
        <v>31311233.129999995</v>
      </c>
      <c r="H33" s="189">
        <f>+INDEX(DataEx!$1:$1048576,MATCH('2015'!$A33,DataEx!$D:$D,0),MATCH('2015'!H$6,DataEx!$7:$7,0))</f>
        <v>0</v>
      </c>
      <c r="I33" s="189">
        <f>+INDEX(DataEx!$1:$1048576,MATCH('2015'!$A33,DataEx!$D:$D,0),MATCH('2015'!I$6,DataEx!$7:$7,0))</f>
        <v>0</v>
      </c>
      <c r="J33" s="189">
        <f>+INDEX(DataEx!$1:$1048576,MATCH('2015'!$A33,DataEx!$D:$D,0),MATCH('2015'!J$6,DataEx!$7:$7,0))</f>
        <v>0</v>
      </c>
      <c r="K33" s="189">
        <f>+INDEX(DataEx!$1:$1048576,MATCH('2015'!$A33,DataEx!$D:$D,0),MATCH('2015'!K$6,DataEx!$7:$7,0))</f>
        <v>0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31311233.129999995</v>
      </c>
      <c r="T33" s="271">
        <f t="shared" si="4"/>
        <v>8.8275255511700013E-3</v>
      </c>
    </row>
    <row r="34" spans="1:20">
      <c r="A34" s="176">
        <v>412</v>
      </c>
      <c r="B34" s="328" t="str">
        <f>+VLOOKUP($A34,Master!$D$22:$G$218,4,FALSE)</f>
        <v>Ostala lična primanja</v>
      </c>
      <c r="C34" s="329"/>
      <c r="D34" s="329"/>
      <c r="E34" s="329"/>
      <c r="F34" s="329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0</v>
      </c>
      <c r="I34" s="189">
        <f>+INDEX(DataEx!$1:$1048576,MATCH('2015'!$A34,DataEx!$D:$D,0),MATCH('2015'!I$6,DataEx!$7:$7,0))</f>
        <v>0</v>
      </c>
      <c r="J34" s="189">
        <f>+INDEX(DataEx!$1:$1048576,MATCH('2015'!$A34,DataEx!$D:$D,0),MATCH('2015'!J$6,DataEx!$7:$7,0))</f>
        <v>0</v>
      </c>
      <c r="K34" s="189">
        <f>+INDEX(DataEx!$1:$1048576,MATCH('2015'!$A34,DataEx!$D:$D,0),MATCH('2015'!K$6,DataEx!$7:$7,0))</f>
        <v>0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328535.11000000004</v>
      </c>
      <c r="T34" s="271">
        <f t="shared" si="4"/>
        <v>9.2623374682830576E-5</v>
      </c>
    </row>
    <row r="35" spans="1:20">
      <c r="A35" s="176">
        <v>413</v>
      </c>
      <c r="B35" s="328" t="str">
        <f>+VLOOKUP($A35,Master!$D$22:$G$218,4,FALSE)</f>
        <v>Rashodi za materijal</v>
      </c>
      <c r="C35" s="329"/>
      <c r="D35" s="329"/>
      <c r="E35" s="329"/>
      <c r="F35" s="329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0</v>
      </c>
      <c r="I35" s="189">
        <f>+INDEX(DataEx!$1:$1048576,MATCH('2015'!$A35,DataEx!$D:$D,0),MATCH('2015'!I$6,DataEx!$7:$7,0))</f>
        <v>0</v>
      </c>
      <c r="J35" s="189">
        <f>+INDEX(DataEx!$1:$1048576,MATCH('2015'!$A35,DataEx!$D:$D,0),MATCH('2015'!J$6,DataEx!$7:$7,0))</f>
        <v>0</v>
      </c>
      <c r="K35" s="189">
        <f>+INDEX(DataEx!$1:$1048576,MATCH('2015'!$A35,DataEx!$D:$D,0),MATCH('2015'!K$6,DataEx!$7:$7,0))</f>
        <v>0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641443.39</v>
      </c>
      <c r="T35" s="271">
        <f t="shared" si="4"/>
        <v>1.8084110234000564E-4</v>
      </c>
    </row>
    <row r="36" spans="1:20">
      <c r="A36" s="176">
        <v>414</v>
      </c>
      <c r="B36" s="328" t="str">
        <f>+VLOOKUP($A36,Master!$D$22:$G$218,4,FALSE)</f>
        <v>Rashodi za usluge</v>
      </c>
      <c r="C36" s="329"/>
      <c r="D36" s="329"/>
      <c r="E36" s="329"/>
      <c r="F36" s="329"/>
      <c r="G36" s="189">
        <f>+INDEX(DataEx!$1:$1048576,MATCH('2015'!$A36,DataEx!$D:$D,0),MATCH('2015'!G$6,DataEx!$7:$7,0))</f>
        <v>1667242.58</v>
      </c>
      <c r="H36" s="189">
        <f>+INDEX(DataEx!$1:$1048576,MATCH('2015'!$A36,DataEx!$D:$D,0),MATCH('2015'!H$6,DataEx!$7:$7,0))</f>
        <v>0</v>
      </c>
      <c r="I36" s="189">
        <f>+INDEX(DataEx!$1:$1048576,MATCH('2015'!$A36,DataEx!$D:$D,0),MATCH('2015'!I$6,DataEx!$7:$7,0))</f>
        <v>0</v>
      </c>
      <c r="J36" s="189">
        <f>+INDEX(DataEx!$1:$1048576,MATCH('2015'!$A36,DataEx!$D:$D,0),MATCH('2015'!J$6,DataEx!$7:$7,0))</f>
        <v>0</v>
      </c>
      <c r="K36" s="189">
        <f>+INDEX(DataEx!$1:$1048576,MATCH('2015'!$A36,DataEx!$D:$D,0),MATCH('2015'!K$6,DataEx!$7:$7,0))</f>
        <v>0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1667242.58</v>
      </c>
      <c r="T36" s="271">
        <f t="shared" si="4"/>
        <v>4.7004301663377504E-4</v>
      </c>
    </row>
    <row r="37" spans="1:20">
      <c r="A37" s="176">
        <v>415</v>
      </c>
      <c r="B37" s="328" t="str">
        <f>+VLOOKUP($A37,Master!$D$22:$G$218,4,FALSE)</f>
        <v>Rashodi za tekuće održavanje</v>
      </c>
      <c r="C37" s="329"/>
      <c r="D37" s="329"/>
      <c r="E37" s="329"/>
      <c r="F37" s="329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0</v>
      </c>
      <c r="I37" s="189">
        <f>+INDEX(DataEx!$1:$1048576,MATCH('2015'!$A37,DataEx!$D:$D,0),MATCH('2015'!I$6,DataEx!$7:$7,0))</f>
        <v>0</v>
      </c>
      <c r="J37" s="189">
        <f>+INDEX(DataEx!$1:$1048576,MATCH('2015'!$A37,DataEx!$D:$D,0),MATCH('2015'!J$6,DataEx!$7:$7,0))</f>
        <v>0</v>
      </c>
      <c r="K37" s="189">
        <f>+INDEX(DataEx!$1:$1048576,MATCH('2015'!$A37,DataEx!$D:$D,0),MATCH('2015'!K$6,DataEx!$7:$7,0))</f>
        <v>0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605572.42000000004</v>
      </c>
      <c r="T37" s="271">
        <f t="shared" si="4"/>
        <v>1.707280575133916E-4</v>
      </c>
    </row>
    <row r="38" spans="1:20">
      <c r="A38" s="176">
        <v>416</v>
      </c>
      <c r="B38" s="328" t="str">
        <f>+VLOOKUP($A38,Master!$D$22:$G$218,4,FALSE)</f>
        <v>Kamate</v>
      </c>
      <c r="C38" s="329"/>
      <c r="D38" s="329"/>
      <c r="E38" s="329"/>
      <c r="F38" s="329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0</v>
      </c>
      <c r="I38" s="189">
        <f>+INDEX(DataEx!$1:$1048576,MATCH('2015'!$A38,DataEx!$D:$D,0),MATCH('2015'!I$6,DataEx!$7:$7,0))</f>
        <v>0</v>
      </c>
      <c r="J38" s="189">
        <f>+INDEX(DataEx!$1:$1048576,MATCH('2015'!$A38,DataEx!$D:$D,0),MATCH('2015'!J$6,DataEx!$7:$7,0))</f>
        <v>0</v>
      </c>
      <c r="K38" s="189">
        <f>+INDEX(DataEx!$1:$1048576,MATCH('2015'!$A38,DataEx!$D:$D,0),MATCH('2015'!K$6,DataEx!$7:$7,0))</f>
        <v>0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2231451.0099999998</v>
      </c>
      <c r="T38" s="271">
        <f t="shared" si="4"/>
        <v>6.2910939103467717E-4</v>
      </c>
    </row>
    <row r="39" spans="1:20">
      <c r="A39" s="176">
        <v>417</v>
      </c>
      <c r="B39" s="328" t="str">
        <f>+VLOOKUP($A39,Master!$D$22:$G$218,4,FALSE)</f>
        <v>Renta</v>
      </c>
      <c r="C39" s="329"/>
      <c r="D39" s="329"/>
      <c r="E39" s="329"/>
      <c r="F39" s="329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0</v>
      </c>
      <c r="I39" s="189">
        <f>+INDEX(DataEx!$1:$1048576,MATCH('2015'!$A39,DataEx!$D:$D,0),MATCH('2015'!I$6,DataEx!$7:$7,0))</f>
        <v>0</v>
      </c>
      <c r="J39" s="189">
        <f>+INDEX(DataEx!$1:$1048576,MATCH('2015'!$A39,DataEx!$D:$D,0),MATCH('2015'!J$6,DataEx!$7:$7,0))</f>
        <v>0</v>
      </c>
      <c r="K39" s="189">
        <f>+INDEX(DataEx!$1:$1048576,MATCH('2015'!$A39,DataEx!$D:$D,0),MATCH('2015'!K$6,DataEx!$7:$7,0))</f>
        <v>0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1031507.4999999999</v>
      </c>
      <c r="T39" s="271">
        <f t="shared" si="4"/>
        <v>2.908112489427685E-4</v>
      </c>
    </row>
    <row r="40" spans="1:20">
      <c r="A40" s="176">
        <v>418</v>
      </c>
      <c r="B40" s="328" t="str">
        <f>+VLOOKUP($A40,Master!$D$22:$G$218,4,FALSE)</f>
        <v>Subvencije</v>
      </c>
      <c r="C40" s="329"/>
      <c r="D40" s="329"/>
      <c r="E40" s="329"/>
      <c r="F40" s="329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0</v>
      </c>
      <c r="I40" s="189">
        <f>+INDEX(DataEx!$1:$1048576,MATCH('2015'!$A40,DataEx!$D:$D,0),MATCH('2015'!I$6,DataEx!$7:$7,0))</f>
        <v>0</v>
      </c>
      <c r="J40" s="189">
        <f>+INDEX(DataEx!$1:$1048576,MATCH('2015'!$A40,DataEx!$D:$D,0),MATCH('2015'!J$6,DataEx!$7:$7,0))</f>
        <v>0</v>
      </c>
      <c r="K40" s="189">
        <f>+INDEX(DataEx!$1:$1048576,MATCH('2015'!$A40,DataEx!$D:$D,0),MATCH('2015'!K$6,DataEx!$7:$7,0))</f>
        <v>0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1086971.1499999999</v>
      </c>
      <c r="T40" s="271">
        <f t="shared" si="4"/>
        <v>3.0644802650126865E-4</v>
      </c>
    </row>
    <row r="41" spans="1:20">
      <c r="A41" s="176">
        <v>419</v>
      </c>
      <c r="B41" s="328" t="str">
        <f>+VLOOKUP($A41,Master!$D$22:$G$218,4,FALSE)</f>
        <v>Ostali izdaci</v>
      </c>
      <c r="C41" s="329"/>
      <c r="D41" s="329"/>
      <c r="E41" s="329"/>
      <c r="F41" s="329"/>
      <c r="G41" s="189">
        <f>+INDEX(DataEx!$1:$1048576,MATCH('2015'!$A41,DataEx!$D:$D,0),MATCH('2015'!G$6,DataEx!$7:$7,0))</f>
        <v>1010384.4799999997</v>
      </c>
      <c r="H41" s="189">
        <f>+INDEX(DataEx!$1:$1048576,MATCH('2015'!$A41,DataEx!$D:$D,0),MATCH('2015'!H$6,DataEx!$7:$7,0))</f>
        <v>0</v>
      </c>
      <c r="I41" s="189">
        <f>+INDEX(DataEx!$1:$1048576,MATCH('2015'!$A41,DataEx!$D:$D,0),MATCH('2015'!I$6,DataEx!$7:$7,0))</f>
        <v>0</v>
      </c>
      <c r="J41" s="189">
        <f>+INDEX(DataEx!$1:$1048576,MATCH('2015'!$A41,DataEx!$D:$D,0),MATCH('2015'!J$6,DataEx!$7:$7,0))</f>
        <v>0</v>
      </c>
      <c r="K41" s="189">
        <f>+INDEX(DataEx!$1:$1048576,MATCH('2015'!$A41,DataEx!$D:$D,0),MATCH('2015'!K$6,DataEx!$7:$7,0))</f>
        <v>0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1010384.4799999997</v>
      </c>
      <c r="T41" s="271">
        <f t="shared" si="4"/>
        <v>2.8485606991824068E-4</v>
      </c>
    </row>
    <row r="42" spans="1:20">
      <c r="A42" s="176">
        <v>440</v>
      </c>
      <c r="B42" s="328" t="str">
        <f>+VLOOKUP($A42,Master!$D$22:$G$218,4,FALSE)</f>
        <v>Kapitalni izdaci u tekućem budžetu</v>
      </c>
      <c r="C42" s="329"/>
      <c r="D42" s="329"/>
      <c r="E42" s="329"/>
      <c r="F42" s="329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0</v>
      </c>
      <c r="I42" s="189">
        <f>+INDEX(DataEx!$1:$1048576,MATCH('2015'!$A42,DataEx!$D:$D,0),MATCH('2015'!I$6,DataEx!$7:$7,0))</f>
        <v>0</v>
      </c>
      <c r="J42" s="189">
        <f>+INDEX(DataEx!$1:$1048576,MATCH('2015'!$A42,DataEx!$D:$D,0),MATCH('2015'!J$6,DataEx!$7:$7,0))</f>
        <v>0</v>
      </c>
      <c r="K42" s="189">
        <f>+INDEX(DataEx!$1:$1048576,MATCH('2015'!$A42,DataEx!$D:$D,0),MATCH('2015'!K$6,DataEx!$7:$7,0))</f>
        <v>0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61723.010000000024</v>
      </c>
      <c r="T42" s="271">
        <f t="shared" si="4"/>
        <v>1.7401468846912891E-5</v>
      </c>
    </row>
    <row r="43" spans="1:20">
      <c r="A43" s="176">
        <v>42</v>
      </c>
      <c r="B43" s="346" t="str">
        <f>+VLOOKUP($A43,Master!$D$22:$G$218,4,FALSE)</f>
        <v>Transferi za socijalnu zaštitu</v>
      </c>
      <c r="C43" s="347"/>
      <c r="D43" s="347"/>
      <c r="E43" s="347"/>
      <c r="F43" s="347"/>
      <c r="G43" s="219">
        <f>+SUM(G44:G48)</f>
        <v>39786085.87000002</v>
      </c>
      <c r="H43" s="219">
        <f t="shared" ref="H43:R43" si="8">+SUM(H44:H48)</f>
        <v>0</v>
      </c>
      <c r="I43" s="219">
        <f t="shared" si="8"/>
        <v>0</v>
      </c>
      <c r="J43" s="219">
        <f t="shared" si="8"/>
        <v>0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39786085.87000002</v>
      </c>
      <c r="T43" s="274">
        <f t="shared" si="4"/>
        <v>1.121682714124613E-2</v>
      </c>
    </row>
    <row r="44" spans="1:20">
      <c r="A44" s="176">
        <v>421</v>
      </c>
      <c r="B44" s="328" t="str">
        <f>+VLOOKUP($A44,Master!$D$22:$G$218,4,FALSE)</f>
        <v>Prava iz oblasti socijalne zaštite</v>
      </c>
      <c r="C44" s="329"/>
      <c r="D44" s="329"/>
      <c r="E44" s="329"/>
      <c r="F44" s="329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0</v>
      </c>
      <c r="I44" s="189">
        <f>+INDEX(DataEx!$1:$1048576,MATCH('2015'!$A44,DataEx!$D:$D,0),MATCH('2015'!I$6,DataEx!$7:$7,0))</f>
        <v>0</v>
      </c>
      <c r="J44" s="189">
        <f>+INDEX(DataEx!$1:$1048576,MATCH('2015'!$A44,DataEx!$D:$D,0),MATCH('2015'!J$6,DataEx!$7:$7,0))</f>
        <v>0</v>
      </c>
      <c r="K44" s="189">
        <f>+INDEX(DataEx!$1:$1048576,MATCH('2015'!$A44,DataEx!$D:$D,0),MATCH('2015'!K$6,DataEx!$7:$7,0))</f>
        <v>0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4939929.87</v>
      </c>
      <c r="T44" s="271">
        <f t="shared" si="4"/>
        <v>1.3927064758951226E-3</v>
      </c>
    </row>
    <row r="45" spans="1:20">
      <c r="A45" s="176">
        <v>422</v>
      </c>
      <c r="B45" s="328" t="str">
        <f>+VLOOKUP($A45,Master!$D$22:$G$218,4,FALSE)</f>
        <v>Sredstva za tehnološke viškove</v>
      </c>
      <c r="C45" s="329"/>
      <c r="D45" s="329"/>
      <c r="E45" s="329"/>
      <c r="F45" s="329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0</v>
      </c>
      <c r="I45" s="189">
        <f>+INDEX(DataEx!$1:$1048576,MATCH('2015'!$A45,DataEx!$D:$D,0),MATCH('2015'!I$6,DataEx!$7:$7,0))</f>
        <v>0</v>
      </c>
      <c r="J45" s="189">
        <f>+INDEX(DataEx!$1:$1048576,MATCH('2015'!$A45,DataEx!$D:$D,0),MATCH('2015'!J$6,DataEx!$7:$7,0))</f>
        <v>0</v>
      </c>
      <c r="K45" s="189">
        <f>+INDEX(DataEx!$1:$1048576,MATCH('2015'!$A45,DataEx!$D:$D,0),MATCH('2015'!K$6,DataEx!$7:$7,0))</f>
        <v>0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123264</v>
      </c>
      <c r="T45" s="271">
        <f t="shared" si="4"/>
        <v>3.4751621088243586E-5</v>
      </c>
    </row>
    <row r="46" spans="1:20">
      <c r="A46" s="176">
        <v>423</v>
      </c>
      <c r="B46" s="328" t="str">
        <f>+VLOOKUP($A46,Master!$D$22:$G$218,4,FALSE)</f>
        <v>Prava iz oblasti penzijskog i invalidskog osiguranja</v>
      </c>
      <c r="C46" s="329"/>
      <c r="D46" s="329"/>
      <c r="E46" s="329"/>
      <c r="F46" s="329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0</v>
      </c>
      <c r="I46" s="189">
        <f>+INDEX(DataEx!$1:$1048576,MATCH('2015'!$A46,DataEx!$D:$D,0),MATCH('2015'!I$6,DataEx!$7:$7,0))</f>
        <v>0</v>
      </c>
      <c r="J46" s="189">
        <f>+INDEX(DataEx!$1:$1048576,MATCH('2015'!$A46,DataEx!$D:$D,0),MATCH('2015'!J$6,DataEx!$7:$7,0))</f>
        <v>0</v>
      </c>
      <c r="K46" s="189">
        <f>+INDEX(DataEx!$1:$1048576,MATCH('2015'!$A46,DataEx!$D:$D,0),MATCH('2015'!K$6,DataEx!$7:$7,0))</f>
        <v>0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31902604.520000014</v>
      </c>
      <c r="T46" s="271">
        <f t="shared" si="4"/>
        <v>8.9942499351564741E-3</v>
      </c>
    </row>
    <row r="47" spans="1:20">
      <c r="A47" s="176">
        <v>424</v>
      </c>
      <c r="B47" s="328" t="str">
        <f>+VLOOKUP($A47,Master!$D$22:$G$218,4,FALSE)</f>
        <v>Ostala prava iz oblasti zdravstvene zaštite</v>
      </c>
      <c r="C47" s="329"/>
      <c r="D47" s="329"/>
      <c r="E47" s="329"/>
      <c r="F47" s="329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0</v>
      </c>
      <c r="I47" s="189">
        <f>+INDEX(DataEx!$1:$1048576,MATCH('2015'!$A47,DataEx!$D:$D,0),MATCH('2015'!I$6,DataEx!$7:$7,0))</f>
        <v>0</v>
      </c>
      <c r="J47" s="189">
        <f>+INDEX(DataEx!$1:$1048576,MATCH('2015'!$A47,DataEx!$D:$D,0),MATCH('2015'!J$6,DataEx!$7:$7,0))</f>
        <v>0</v>
      </c>
      <c r="K47" s="189">
        <f>+INDEX(DataEx!$1:$1048576,MATCH('2015'!$A47,DataEx!$D:$D,0),MATCH('2015'!K$6,DataEx!$7:$7,0))</f>
        <v>0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2071244.14</v>
      </c>
      <c r="T47" s="271">
        <f t="shared" si="4"/>
        <v>5.8394252607837601E-4</v>
      </c>
    </row>
    <row r="48" spans="1:20">
      <c r="A48" s="176">
        <v>425</v>
      </c>
      <c r="B48" s="328" t="str">
        <f>+VLOOKUP($A48,Master!$D$22:$G$218,4,FALSE)</f>
        <v>Ostala prava iz zdravstvenog osiguranja</v>
      </c>
      <c r="C48" s="329"/>
      <c r="D48" s="329"/>
      <c r="E48" s="329"/>
      <c r="F48" s="329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0</v>
      </c>
      <c r="I48" s="189">
        <f>+INDEX(DataEx!$1:$1048576,MATCH('2015'!$A48,DataEx!$D:$D,0),MATCH('2015'!I$6,DataEx!$7:$7,0))</f>
        <v>0</v>
      </c>
      <c r="J48" s="189">
        <f>+INDEX(DataEx!$1:$1048576,MATCH('2015'!$A48,DataEx!$D:$D,0),MATCH('2015'!J$6,DataEx!$7:$7,0))</f>
        <v>0</v>
      </c>
      <c r="K48" s="189">
        <f>+INDEX(DataEx!$1:$1048576,MATCH('2015'!$A48,DataEx!$D:$D,0),MATCH('2015'!K$6,DataEx!$7:$7,0))</f>
        <v>0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749043.34</v>
      </c>
      <c r="T48" s="271">
        <f t="shared" si="4"/>
        <v>2.111765830279109E-4</v>
      </c>
    </row>
    <row r="49" spans="1:20">
      <c r="A49" s="176">
        <v>43</v>
      </c>
      <c r="B49" s="350" t="str">
        <f>+VLOOKUP($A49,Master!$D$22:$G$218,4,FALSE)</f>
        <v xml:space="preserve">Transferi institucijama, pojedincima, nevladinom i javnom sektoru </v>
      </c>
      <c r="C49" s="351"/>
      <c r="D49" s="351"/>
      <c r="E49" s="351"/>
      <c r="F49" s="351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0</v>
      </c>
      <c r="I49" s="201">
        <f>+INDEX(DataEx!$1:$1048576,MATCH('2015'!$A49,DataEx!$D:$D,0),MATCH('2015'!I$6,DataEx!$7:$7,0))</f>
        <v>0</v>
      </c>
      <c r="J49" s="201">
        <f>+INDEX(DataEx!$1:$1048576,MATCH('2015'!$A49,DataEx!$D:$D,0),MATCH('2015'!J$6,DataEx!$7:$7,0))</f>
        <v>0</v>
      </c>
      <c r="K49" s="201">
        <f>+INDEX(DataEx!$1:$1048576,MATCH('2015'!$A49,DataEx!$D:$D,0),MATCH('2015'!K$6,DataEx!$7:$7,0))</f>
        <v>0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11457600.680000011</v>
      </c>
      <c r="T49" s="274">
        <f t="shared" si="4"/>
        <v>3.2302229151395575E-3</v>
      </c>
    </row>
    <row r="50" spans="1:20">
      <c r="A50" s="176">
        <v>44</v>
      </c>
      <c r="B50" s="350" t="str">
        <f>+VLOOKUP($A50,Master!$D$22:$G$218,4,FALSE)</f>
        <v>Kapitalni budžet</v>
      </c>
      <c r="C50" s="351"/>
      <c r="D50" s="351"/>
      <c r="E50" s="351"/>
      <c r="F50" s="351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0</v>
      </c>
      <c r="I50" s="201">
        <f>+INDEX(DataEx!$1:$1048576,MATCH('2015'!$A50,DataEx!$D:$D,0),MATCH('2015'!I$6,DataEx!$7:$7,0))</f>
        <v>0</v>
      </c>
      <c r="J50" s="201">
        <f>+INDEX(DataEx!$1:$1048576,MATCH('2015'!$A50,DataEx!$D:$D,0),MATCH('2015'!J$6,DataEx!$7:$7,0))</f>
        <v>0</v>
      </c>
      <c r="K50" s="201">
        <f>+INDEX(DataEx!$1:$1048576,MATCH('2015'!$A50,DataEx!$D:$D,0),MATCH('2015'!K$6,DataEx!$7:$7,0))</f>
        <v>0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212599.13000000003</v>
      </c>
      <c r="T50" s="274">
        <f t="shared" si="4"/>
        <v>5.993773047645899E-5</v>
      </c>
    </row>
    <row r="51" spans="1:20">
      <c r="A51" s="176">
        <v>451</v>
      </c>
      <c r="B51" s="352" t="str">
        <f>+VLOOKUP($A51,Master!$D$22:$G$218,4,FALSE)</f>
        <v>Pozajmice i krediti</v>
      </c>
      <c r="C51" s="353"/>
      <c r="D51" s="353"/>
      <c r="E51" s="353"/>
      <c r="F51" s="353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0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13003.12</v>
      </c>
      <c r="T51" s="271">
        <f t="shared" si="4"/>
        <v>3.6659486890329858E-6</v>
      </c>
    </row>
    <row r="52" spans="1:20">
      <c r="A52" s="176">
        <v>47</v>
      </c>
      <c r="B52" s="352" t="str">
        <f>+VLOOKUP($A52,Master!$D$22:$G$218,4,FALSE)</f>
        <v>Rezerve</v>
      </c>
      <c r="C52" s="353"/>
      <c r="D52" s="353"/>
      <c r="E52" s="353"/>
      <c r="F52" s="353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0</v>
      </c>
      <c r="J52" s="189">
        <f>+INDEX(DataEx!$1:$1048576,MATCH('2015'!$A52,DataEx!$D:$D,0),MATCH('2015'!J$6,DataEx!$7:$7,0))</f>
        <v>0</v>
      </c>
      <c r="K52" s="189">
        <f>+INDEX(DataEx!$1:$1048576,MATCH('2015'!$A52,DataEx!$D:$D,0),MATCH('2015'!K$6,DataEx!$7:$7,0))</f>
        <v>0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0</v>
      </c>
      <c r="T52" s="271">
        <f t="shared" si="4"/>
        <v>0</v>
      </c>
    </row>
    <row r="53" spans="1:20" ht="13.5" thickBot="1">
      <c r="A53" s="176">
        <v>462</v>
      </c>
      <c r="B53" s="354" t="str">
        <f>+VLOOKUP($A53,Master!$D$22:$G$218,4,FALSE)</f>
        <v>Otplata garancija</v>
      </c>
      <c r="C53" s="355"/>
      <c r="D53" s="355"/>
      <c r="E53" s="355"/>
      <c r="F53" s="355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54" t="str">
        <f>+VLOOKUP($A54,Master!$D$22:$G$218,4,TRUE)</f>
        <v>Otplata obaveza iz prethodnih godina</v>
      </c>
      <c r="C54" s="355"/>
      <c r="D54" s="355"/>
      <c r="E54" s="355"/>
      <c r="F54" s="355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0</v>
      </c>
      <c r="I54" s="225">
        <f>+INDEX(DataEx!$1:$1048576,MATCH('2015'!$A54,DataEx!$D:$D,0),MATCH('2015'!I$6,DataEx!$7:$7,0))</f>
        <v>0</v>
      </c>
      <c r="J54" s="225">
        <f>+INDEX(DataEx!$1:$1048576,MATCH('2015'!$A54,DataEx!$D:$D,0),MATCH('2015'!J$6,DataEx!$7:$7,0))</f>
        <v>0</v>
      </c>
      <c r="K54" s="225">
        <f>+INDEX(DataEx!$1:$1048576,MATCH('2015'!$A54,DataEx!$D:$D,0),MATCH('2015'!K$6,DataEx!$7:$7,0))</f>
        <v>0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1536097.2400000002</v>
      </c>
      <c r="T54" s="285">
        <f>+S54/$T$7</f>
        <v>4.3306942204680019E-4</v>
      </c>
    </row>
    <row r="55" spans="1:20" ht="13.5" thickBot="1">
      <c r="A55" s="71">
        <v>1005</v>
      </c>
      <c r="B55" s="371" t="str">
        <f>+VLOOKUP($A55,Master!$D$22:$G$220,4,FALSE)</f>
        <v>Neto povećanje obaveza</v>
      </c>
      <c r="C55" s="372"/>
      <c r="D55" s="372"/>
      <c r="E55" s="372"/>
      <c r="F55" s="372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56" t="str">
        <f>+VLOOKUP($A56,Master!$D$22:$G$218,4,FALSE)</f>
        <v>Suficit / deficit</v>
      </c>
      <c r="C56" s="357"/>
      <c r="D56" s="357"/>
      <c r="E56" s="357"/>
      <c r="F56" s="357"/>
      <c r="G56" s="177">
        <f>+G10-G30</f>
        <v>-21820722.730000019</v>
      </c>
      <c r="H56" s="177">
        <f t="shared" ref="H56:R56" si="9">+H10-H30</f>
        <v>0</v>
      </c>
      <c r="I56" s="177">
        <f t="shared" si="9"/>
        <v>0</v>
      </c>
      <c r="J56" s="177">
        <f t="shared" si="9"/>
        <v>0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-21820722.730000019</v>
      </c>
      <c r="T56" s="287">
        <f t="shared" si="4"/>
        <v>-6.1518812320270708E-3</v>
      </c>
    </row>
    <row r="57" spans="1:20" ht="13.5" thickBot="1">
      <c r="A57" s="170">
        <v>1001</v>
      </c>
      <c r="B57" s="348" t="str">
        <f>+VLOOKUP($A57,Master!$D$22:$G$218,4,FALSE)</f>
        <v>Primarni bilans</v>
      </c>
      <c r="C57" s="349"/>
      <c r="D57" s="349"/>
      <c r="E57" s="349"/>
      <c r="F57" s="349"/>
      <c r="G57" s="231">
        <f>+G56+G38</f>
        <v>-19589271.720000021</v>
      </c>
      <c r="H57" s="231">
        <f t="shared" ref="H57:R57" si="10">+H56+H38</f>
        <v>0</v>
      </c>
      <c r="I57" s="231">
        <f t="shared" si="10"/>
        <v>0</v>
      </c>
      <c r="J57" s="231">
        <f t="shared" si="10"/>
        <v>0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-19589271.720000021</v>
      </c>
      <c r="T57" s="287">
        <f t="shared" si="4"/>
        <v>-5.5227718409923939E-3</v>
      </c>
    </row>
    <row r="58" spans="1:20">
      <c r="A58" s="170">
        <v>46</v>
      </c>
      <c r="B58" s="346" t="str">
        <f>+VLOOKUP($A58,Master!$D$22:$G$218,4,FALSE)</f>
        <v>Otplata dugova</v>
      </c>
      <c r="C58" s="347"/>
      <c r="D58" s="347"/>
      <c r="E58" s="347"/>
      <c r="F58" s="347"/>
      <c r="G58" s="219">
        <f t="shared" ref="G58:R58" si="11">+SUM(G59:G60)</f>
        <v>17043987.649999999</v>
      </c>
      <c r="H58" s="219">
        <f t="shared" si="11"/>
        <v>0</v>
      </c>
      <c r="I58" s="219">
        <f t="shared" si="11"/>
        <v>0</v>
      </c>
      <c r="J58" s="219">
        <f t="shared" si="11"/>
        <v>0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17043987.649999999</v>
      </c>
      <c r="T58" s="289">
        <f t="shared" si="4"/>
        <v>4.8051840005638568E-3</v>
      </c>
    </row>
    <row r="59" spans="1:20">
      <c r="A59" s="170">
        <v>4611</v>
      </c>
      <c r="B59" s="358" t="str">
        <f>+VLOOKUP($A59,Master!$D$22:$G$218,4,FALSE)</f>
        <v>Otplata hartija od vrijednosti i kredita rezidentima</v>
      </c>
      <c r="C59" s="359"/>
      <c r="D59" s="359"/>
      <c r="E59" s="359"/>
      <c r="F59" s="359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0</v>
      </c>
      <c r="I59" s="237">
        <f>+INDEX(DataEx!$1:$1048576,MATCH('2015'!$A59,DataEx!$D:$D,0),MATCH('2015'!I$6,DataEx!$7:$7,0))</f>
        <v>0</v>
      </c>
      <c r="J59" s="237">
        <f>+INDEX(DataEx!$1:$1048576,MATCH('2015'!$A59,DataEx!$D:$D,0),MATCH('2015'!J$6,DataEx!$7:$7,0))</f>
        <v>0</v>
      </c>
      <c r="K59" s="237">
        <f>+INDEX(DataEx!$1:$1048576,MATCH('2015'!$A59,DataEx!$D:$D,0),MATCH('2015'!K$6,DataEx!$7:$7,0))</f>
        <v>0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610568.83000000007</v>
      </c>
      <c r="T59" s="291">
        <f t="shared" si="4"/>
        <v>1.7213668734141529E-4</v>
      </c>
    </row>
    <row r="60" spans="1:20" ht="13.5" thickBot="1">
      <c r="A60" s="170">
        <v>4612</v>
      </c>
      <c r="B60" s="352" t="str">
        <f>+VLOOKUP($A60,Master!$D$22:$G$218,4,FALSE)</f>
        <v>Otplata hartija od vrijednosti i kredita nerezidentima</v>
      </c>
      <c r="C60" s="353"/>
      <c r="D60" s="353"/>
      <c r="E60" s="353"/>
      <c r="F60" s="353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0</v>
      </c>
      <c r="I60" s="237">
        <f>+INDEX(DataEx!$1:$1048576,MATCH('2015'!$A60,DataEx!$D:$D,0),MATCH('2015'!I$6,DataEx!$7:$7,0))</f>
        <v>0</v>
      </c>
      <c r="J60" s="237">
        <f>+INDEX(DataEx!$1:$1048576,MATCH('2015'!$A60,DataEx!$D:$D,0),MATCH('2015'!J$6,DataEx!$7:$7,0))</f>
        <v>0</v>
      </c>
      <c r="K60" s="237">
        <f>+INDEX(DataEx!$1:$1048576,MATCH('2015'!$A60,DataEx!$D:$D,0),MATCH('2015'!K$6,DataEx!$7:$7,0))</f>
        <v>0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16433418.82</v>
      </c>
      <c r="T60" s="291">
        <f t="shared" si="4"/>
        <v>4.6330473132224414E-3</v>
      </c>
    </row>
    <row r="61" spans="1:20" ht="13.5" thickBot="1">
      <c r="A61" s="170">
        <v>1002</v>
      </c>
      <c r="B61" s="360" t="str">
        <f>+VLOOKUP($A61,Master!$D$22:$G$218,4,FALSE)</f>
        <v>Nedostajuća sredstva</v>
      </c>
      <c r="C61" s="361"/>
      <c r="D61" s="361"/>
      <c r="E61" s="361"/>
      <c r="F61" s="361"/>
      <c r="G61" s="243">
        <f t="shared" ref="G61:R61" si="12">+G56-G58</f>
        <v>-38864710.380000018</v>
      </c>
      <c r="H61" s="243">
        <f t="shared" si="12"/>
        <v>0</v>
      </c>
      <c r="I61" s="243">
        <f t="shared" si="12"/>
        <v>0</v>
      </c>
      <c r="J61" s="243">
        <f t="shared" si="12"/>
        <v>0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-38864710.380000018</v>
      </c>
      <c r="T61" s="293">
        <f t="shared" si="4"/>
        <v>-1.0957065232590928E-2</v>
      </c>
    </row>
    <row r="62" spans="1:20" ht="13.5" thickBot="1">
      <c r="A62" s="170">
        <v>1003</v>
      </c>
      <c r="B62" s="340" t="str">
        <f>+VLOOKUP($A62,Master!$D$22:$G$218,4,FALSE)</f>
        <v>Finansiranje</v>
      </c>
      <c r="C62" s="341"/>
      <c r="D62" s="341"/>
      <c r="E62" s="341"/>
      <c r="F62" s="341"/>
      <c r="G62" s="177">
        <f>+SUM(G63:G66)</f>
        <v>38864710.380000018</v>
      </c>
      <c r="H62" s="177">
        <f t="shared" ref="H62:R62" si="13">+SUM(H63:H66)</f>
        <v>0</v>
      </c>
      <c r="I62" s="177">
        <f t="shared" si="13"/>
        <v>0</v>
      </c>
      <c r="J62" s="177">
        <f t="shared" si="13"/>
        <v>0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38864710.380000018</v>
      </c>
      <c r="T62" s="295">
        <f t="shared" si="4"/>
        <v>1.0957065232590928E-2</v>
      </c>
    </row>
    <row r="63" spans="1:20">
      <c r="A63" s="170">
        <v>7511</v>
      </c>
      <c r="B63" s="358" t="str">
        <f>+VLOOKUP($A63,Master!$D$22:$G$218,4,FALSE)</f>
        <v>Pozajmice i krediti od domaćih izvora</v>
      </c>
      <c r="C63" s="359"/>
      <c r="D63" s="359"/>
      <c r="E63" s="359"/>
      <c r="F63" s="359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0</v>
      </c>
      <c r="I63" s="237">
        <f>+INDEX(DataEx!$1:$1048576,MATCH('2015'!$A63,DataEx!$D:$D,0),MATCH('2015'!I$6,DataEx!$7:$7,0))</f>
        <v>0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21128188.379999999</v>
      </c>
      <c r="T63" s="291">
        <f t="shared" si="4"/>
        <v>5.9566361375810537E-3</v>
      </c>
    </row>
    <row r="64" spans="1:20">
      <c r="A64" s="170">
        <v>7512</v>
      </c>
      <c r="B64" s="352" t="str">
        <f>+VLOOKUP($A64,Master!$D$22:$G$218,4,FALSE)</f>
        <v>Pozajmice i krediti od inostranih izvora</v>
      </c>
      <c r="C64" s="353"/>
      <c r="D64" s="353"/>
      <c r="E64" s="353"/>
      <c r="F64" s="353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0</v>
      </c>
      <c r="I64" s="237">
        <f>+INDEX(DataEx!$1:$1048576,MATCH('2015'!$A64,DataEx!$D:$D,0),MATCH('2015'!I$6,DataEx!$7:$7,0))</f>
        <v>0</v>
      </c>
      <c r="J64" s="237">
        <f>+INDEX(DataEx!$1:$1048576,MATCH('2015'!$A64,DataEx!$D:$D,0),MATCH('2015'!J$6,DataEx!$7:$7,0))</f>
        <v>0</v>
      </c>
      <c r="K64" s="237">
        <f>+INDEX(DataEx!$1:$1048576,MATCH('2015'!$A64,DataEx!$D:$D,0),MATCH('2015'!K$6,DataEx!$7:$7,0))</f>
        <v>0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31032.590000000004</v>
      </c>
      <c r="T64" s="291">
        <f t="shared" si="4"/>
        <v>8.7489681420919093E-6</v>
      </c>
    </row>
    <row r="65" spans="1:20">
      <c r="A65" s="170">
        <v>72</v>
      </c>
      <c r="B65" s="352" t="str">
        <f>+VLOOKUP($A65,Master!$D$22:$G$218,4,FALSE)</f>
        <v>Primici od prodaje imovine</v>
      </c>
      <c r="C65" s="353"/>
      <c r="D65" s="353"/>
      <c r="E65" s="353"/>
      <c r="F65" s="353"/>
      <c r="G65" s="237">
        <f>+INDEX(DataEx!$1:$1048576,MATCH('2015'!$A65,DataEx!$D:$D,0),MATCH('2015'!G$6,DataEx!$7:$7,0))</f>
        <v>5775.32</v>
      </c>
      <c r="H65" s="237">
        <f>+INDEX(DataEx!$1:$1048576,MATCH('2015'!$A65,DataEx!$D:$D,0),MATCH('2015'!H$6,DataEx!$7:$7,0))</f>
        <v>0</v>
      </c>
      <c r="I65" s="237">
        <f>+INDEX(DataEx!$1:$1048576,MATCH('2015'!$A65,DataEx!$D:$D,0),MATCH('2015'!I$6,DataEx!$7:$7,0))</f>
        <v>0</v>
      </c>
      <c r="J65" s="237">
        <f>+INDEX(DataEx!$1:$1048576,MATCH('2015'!$A65,DataEx!$D:$D,0),MATCH('2015'!J$6,DataEx!$7:$7,0))</f>
        <v>0</v>
      </c>
      <c r="K65" s="237">
        <f>+INDEX(DataEx!$1:$1048576,MATCH('2015'!$A65,DataEx!$D:$D,0),MATCH('2015'!K$6,DataEx!$7:$7,0))</f>
        <v>0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5775.32</v>
      </c>
      <c r="T65" s="291">
        <f t="shared" si="4"/>
        <v>1.6282266704257119E-6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17699714.090000018</v>
      </c>
      <c r="H66" s="251">
        <f t="shared" ref="H66:R66" si="14">-H61-SUM(H63:H65)</f>
        <v>0</v>
      </c>
      <c r="I66" s="251">
        <f t="shared" si="14"/>
        <v>0</v>
      </c>
      <c r="J66" s="251">
        <f t="shared" si="14"/>
        <v>0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17699714.090000018</v>
      </c>
      <c r="T66" s="297">
        <f t="shared" si="4"/>
        <v>4.9900519001973547E-3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363" t="str">
        <f>+Master!G245</f>
        <v>Plan ostvarenja budžeta</v>
      </c>
      <c r="C102" s="364"/>
      <c r="D102" s="364"/>
      <c r="E102" s="364"/>
      <c r="F102" s="364"/>
      <c r="G102" s="375">
        <v>2015</v>
      </c>
      <c r="H102" s="376"/>
      <c r="I102" s="376"/>
      <c r="J102" s="376"/>
      <c r="K102" s="376"/>
      <c r="L102" s="376"/>
      <c r="M102" s="376"/>
      <c r="N102" s="376"/>
      <c r="O102" s="376"/>
      <c r="P102" s="376"/>
      <c r="Q102" s="376"/>
      <c r="R102" s="377"/>
      <c r="S102" s="116" t="str">
        <f>+S7</f>
        <v>BDP</v>
      </c>
      <c r="T102" s="117">
        <f>+T7</f>
        <v>3547000000</v>
      </c>
    </row>
    <row r="103" spans="1:21" ht="15.75" customHeight="1">
      <c r="B103" s="365"/>
      <c r="C103" s="366"/>
      <c r="D103" s="366"/>
      <c r="E103" s="366"/>
      <c r="F103" s="367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75" t="str">
        <f>+Master!G239</f>
        <v>Jan - Dec</v>
      </c>
      <c r="T103" s="377">
        <f>+T8</f>
        <v>0</v>
      </c>
    </row>
    <row r="104" spans="1:21" ht="13.5" thickBot="1">
      <c r="B104" s="368"/>
      <c r="C104" s="369"/>
      <c r="D104" s="369"/>
      <c r="E104" s="369"/>
      <c r="F104" s="370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78" t="str">
        <f>+VLOOKUP(LEFT($A105,LEN(A105)-1)*1,Master!$D$22:$G$218,4,FALSE)</f>
        <v>Prihodi budžeta</v>
      </c>
      <c r="C105" s="379"/>
      <c r="D105" s="379"/>
      <c r="E105" s="379"/>
      <c r="F105" s="379"/>
      <c r="G105" s="97">
        <f>+G106+G115+SUM(G120:G124)</f>
        <v>69711123.6731603</v>
      </c>
      <c r="H105" s="97">
        <f t="shared" ref="H105:R105" si="18">+H106+H115+SUM(H120:H124)</f>
        <v>83338647.304493561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154936828.79133204</v>
      </c>
      <c r="S105" s="122">
        <f>+SUM(G105:R105)</f>
        <v>1329179261.653383</v>
      </c>
      <c r="T105" s="123">
        <f>+S105/$T$7</f>
        <v>0.37473336951039837</v>
      </c>
      <c r="U105" s="304"/>
    </row>
    <row r="106" spans="1:21">
      <c r="A106" s="138" t="str">
        <f t="shared" si="17"/>
        <v>711p</v>
      </c>
      <c r="B106" s="380" t="str">
        <f>+VLOOKUP(LEFT($A106,LEN(A106)-1)*1,Master!$D$22:$G$218,4,FALSE)</f>
        <v>Porezi</v>
      </c>
      <c r="C106" s="381"/>
      <c r="D106" s="381"/>
      <c r="E106" s="381"/>
      <c r="F106" s="381"/>
      <c r="G106" s="81">
        <f>+SUM(G107:G114)</f>
        <v>47438461.833814889</v>
      </c>
      <c r="H106" s="81">
        <f t="shared" ref="H106:R106" si="19">+SUM(H107:H114)</f>
        <v>50851425.013633266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75463863.50143756</v>
      </c>
      <c r="S106" s="124">
        <f t="shared" ref="S106:S160" si="20">+SUM(G106:R106)</f>
        <v>832672619.56934142</v>
      </c>
      <c r="T106" s="125">
        <f t="shared" ref="T106:T160" si="21">+S106/$T$7</f>
        <v>0.23475405118955214</v>
      </c>
      <c r="U106" s="303"/>
    </row>
    <row r="107" spans="1:21">
      <c r="A107" s="138" t="str">
        <f t="shared" si="17"/>
        <v>7111p</v>
      </c>
      <c r="B107" s="373" t="str">
        <f>+VLOOKUP(LEFT($A107,LEN(A107)-1)*1,Master!$D$22:$G$218,4,FALSE)</f>
        <v>Porez na dohodak fizičkih lica</v>
      </c>
      <c r="C107" s="374"/>
      <c r="D107" s="374"/>
      <c r="E107" s="374"/>
      <c r="F107" s="374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7189891.8410568163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16770828.494794916</v>
      </c>
      <c r="S107" s="126">
        <f t="shared" si="20"/>
        <v>107929642.82533938</v>
      </c>
      <c r="T107" s="127">
        <f t="shared" si="21"/>
        <v>3.0428430455410028E-2</v>
      </c>
    </row>
    <row r="108" spans="1:21">
      <c r="A108" s="138" t="str">
        <f t="shared" si="17"/>
        <v>7112p</v>
      </c>
      <c r="B108" s="373" t="str">
        <f>+VLOOKUP(LEFT($A108,LEN(A108)-1)*1,Master!$D$22:$G$218,4,FALSE)</f>
        <v>Porez na dobit pravnih lica</v>
      </c>
      <c r="C108" s="374"/>
      <c r="D108" s="374"/>
      <c r="E108" s="374"/>
      <c r="F108" s="374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1043777.4494072236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1424344.6023973932</v>
      </c>
      <c r="S108" s="126">
        <f t="shared" si="20"/>
        <v>46635558.440057501</v>
      </c>
      <c r="T108" s="127">
        <f t="shared" si="21"/>
        <v>1.3147887916565407E-2</v>
      </c>
    </row>
    <row r="109" spans="1:21">
      <c r="A109" s="138" t="str">
        <f t="shared" si="17"/>
        <v>7113p</v>
      </c>
      <c r="B109" s="373" t="str">
        <f>+VLOOKUP(LEFT($A109,LEN(A109)-1)*1,Master!$D$22:$G$218,4,FALSE)</f>
        <v>Porez na promet nepokretnosti</v>
      </c>
      <c r="C109" s="374"/>
      <c r="D109" s="374"/>
      <c r="E109" s="374"/>
      <c r="F109" s="374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115811.92454311471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163196.19499358136</v>
      </c>
      <c r="S109" s="126">
        <f t="shared" si="20"/>
        <v>1555527.8551444074</v>
      </c>
      <c r="T109" s="127">
        <f t="shared" si="21"/>
        <v>4.3854746409484281E-4</v>
      </c>
    </row>
    <row r="110" spans="1:21">
      <c r="A110" s="138" t="str">
        <f t="shared" si="17"/>
        <v>7114p</v>
      </c>
      <c r="B110" s="373" t="str">
        <f>+VLOOKUP(LEFT($A110,LEN(A110)-1)*1,Master!$D$22:$G$218,4,FALSE)</f>
        <v>Porez na dodatu vrijednost</v>
      </c>
      <c r="C110" s="374"/>
      <c r="D110" s="374"/>
      <c r="E110" s="374"/>
      <c r="F110" s="374"/>
      <c r="G110" s="91">
        <f>+INDEX(DataEx!$1:$1048576,MATCH('2015'!$A110,DataEx!$D:$D,0),MATCH('2015'!G$101,DataEx!$222:$222,0))</f>
        <v>30830393.947525293</v>
      </c>
      <c r="H110" s="91">
        <f>+INDEX(DataEx!$1:$1048576,MATCH('2015'!$A110,DataEx!$D:$D,0),MATCH('2015'!H$101,DataEx!$222:$222,0))</f>
        <v>31788595.372020893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40736325.917759299</v>
      </c>
      <c r="S110" s="126">
        <f t="shared" si="20"/>
        <v>480245150.39605284</v>
      </c>
      <c r="T110" s="127">
        <f t="shared" si="21"/>
        <v>0.13539474214718153</v>
      </c>
    </row>
    <row r="111" spans="1:21">
      <c r="A111" s="138" t="str">
        <f t="shared" si="17"/>
        <v>7115p</v>
      </c>
      <c r="B111" s="373" t="str">
        <f>+VLOOKUP(LEFT($A111,LEN(A111)-1)*1,Master!$D$22:$G$218,4,FALSE)</f>
        <v>Akcize</v>
      </c>
      <c r="C111" s="374"/>
      <c r="D111" s="374"/>
      <c r="E111" s="374"/>
      <c r="F111" s="374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9021214.8164437562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13959824.052328225</v>
      </c>
      <c r="S111" s="126">
        <f t="shared" si="20"/>
        <v>167709791.42762002</v>
      </c>
      <c r="T111" s="127">
        <f t="shared" si="21"/>
        <v>4.7282151516103758E-2</v>
      </c>
    </row>
    <row r="112" spans="1:21">
      <c r="A112" s="138" t="str">
        <f t="shared" si="17"/>
        <v>7116p</v>
      </c>
      <c r="B112" s="373" t="str">
        <f>+VLOOKUP(LEFT($A112,LEN(A112)-1)*1,Master!$D$22:$G$218,4,FALSE)</f>
        <v>Porez na međunarodnu trgovinu i transakcije</v>
      </c>
      <c r="C112" s="374"/>
      <c r="D112" s="374"/>
      <c r="E112" s="374"/>
      <c r="F112" s="374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1371787.1437111858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1928639.9004320258</v>
      </c>
      <c r="S112" s="126">
        <f t="shared" si="20"/>
        <v>22876442.345086303</v>
      </c>
      <c r="T112" s="127">
        <f t="shared" si="21"/>
        <v>6.4495185635991834E-3</v>
      </c>
    </row>
    <row r="113" spans="1:20">
      <c r="A113" s="138" t="str">
        <f t="shared" si="17"/>
        <v>7117p</v>
      </c>
      <c r="B113" s="373" t="str">
        <f>+VLOOKUP(LEFT($A113,LEN(A113)-1)*1,Master!$D$22:$G$218,4,FALSE)</f>
        <v>Lokalni porezi</v>
      </c>
      <c r="C113" s="374"/>
      <c r="D113" s="374"/>
      <c r="E113" s="374"/>
      <c r="F113" s="374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73" t="str">
        <f>+VLOOKUP(LEFT($A114,LEN(A114)-1)*1,Master!$D$22:$G$218,4,FALSE)</f>
        <v>Ostali republički porezi</v>
      </c>
      <c r="C114" s="374"/>
      <c r="D114" s="374"/>
      <c r="E114" s="374"/>
      <c r="F114" s="374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320346.46645027481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480704.33873211837</v>
      </c>
      <c r="S114" s="126">
        <f t="shared" si="20"/>
        <v>5720506.2800410185</v>
      </c>
      <c r="T114" s="127">
        <f t="shared" si="21"/>
        <v>1.6127731265974114E-3</v>
      </c>
    </row>
    <row r="115" spans="1:20">
      <c r="A115" s="138" t="str">
        <f t="shared" si="17"/>
        <v>712p</v>
      </c>
      <c r="B115" s="390" t="str">
        <f>+VLOOKUP(LEFT($A115,LEN(A115)-1)*1,Master!$D$22:$G$218,4,FALSE)</f>
        <v>Doprinosi</v>
      </c>
      <c r="C115" s="391"/>
      <c r="D115" s="391"/>
      <c r="E115" s="391"/>
      <c r="F115" s="391"/>
      <c r="G115" s="83">
        <f>+SUM(G116:G119)</f>
        <v>17453194.433351744</v>
      </c>
      <c r="H115" s="83">
        <f t="shared" ref="H115:R115" si="22">+SUM(H116:H119)</f>
        <v>26401308.477545246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69378914.764542907</v>
      </c>
      <c r="S115" s="128">
        <f t="shared" si="20"/>
        <v>417492172.75320077</v>
      </c>
      <c r="T115" s="129">
        <f t="shared" si="21"/>
        <v>0.1177028961807727</v>
      </c>
    </row>
    <row r="116" spans="1:20">
      <c r="A116" s="138" t="str">
        <f t="shared" si="17"/>
        <v>7121p</v>
      </c>
      <c r="B116" s="373" t="str">
        <f>+VLOOKUP(LEFT($A116,LEN(A116)-1)*1,Master!$D$22:$G$218,4,FALSE)</f>
        <v>Doprinosi za penzijsko i invalidsko osiguranje</v>
      </c>
      <c r="C116" s="374"/>
      <c r="D116" s="374"/>
      <c r="E116" s="374"/>
      <c r="F116" s="374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15811933.649430443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41676797.338201009</v>
      </c>
      <c r="S116" s="126">
        <f t="shared" si="20"/>
        <v>246405399.04978582</v>
      </c>
      <c r="T116" s="127">
        <f t="shared" si="21"/>
        <v>6.9468677487957667E-2</v>
      </c>
    </row>
    <row r="117" spans="1:20">
      <c r="A117" s="138" t="str">
        <f t="shared" si="17"/>
        <v>7122p</v>
      </c>
      <c r="B117" s="373" t="str">
        <f>+VLOOKUP(LEFT($A117,LEN(A117)-1)*1,Master!$D$22:$G$218,4,FALSE)</f>
        <v>Doprinosi za zdravstveno osiguranje</v>
      </c>
      <c r="C117" s="374"/>
      <c r="D117" s="374"/>
      <c r="E117" s="374"/>
      <c r="F117" s="374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8886696.9390495848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23750408.885671172</v>
      </c>
      <c r="S117" s="126">
        <f t="shared" si="20"/>
        <v>145455857.4454551</v>
      </c>
      <c r="T117" s="127">
        <f t="shared" si="21"/>
        <v>4.1008135733142125E-2</v>
      </c>
    </row>
    <row r="118" spans="1:20">
      <c r="A118" s="138" t="str">
        <f t="shared" si="17"/>
        <v>7123p</v>
      </c>
      <c r="B118" s="373" t="str">
        <f>+VLOOKUP(LEFT($A118,LEN(A118)-1)*1,Master!$D$22:$G$218,4,FALSE)</f>
        <v>Doprinosi za osiguranje od nezaposlenosti</v>
      </c>
      <c r="C118" s="374"/>
      <c r="D118" s="374"/>
      <c r="E118" s="374"/>
      <c r="F118" s="374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844618.0768947585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2013700.6357929942</v>
      </c>
      <c r="S118" s="126">
        <f t="shared" si="20"/>
        <v>12721701.738883585</v>
      </c>
      <c r="T118" s="127">
        <f t="shared" si="21"/>
        <v>3.5866088917066775E-3</v>
      </c>
    </row>
    <row r="119" spans="1:20">
      <c r="A119" s="138" t="str">
        <f t="shared" si="17"/>
        <v>7124p</v>
      </c>
      <c r="B119" s="373" t="str">
        <f>+VLOOKUP(LEFT($A119,LEN(A119)-1)*1,Master!$D$22:$G$218,4,FALSE)</f>
        <v>Ostali doprinosi</v>
      </c>
      <c r="C119" s="374"/>
      <c r="D119" s="374"/>
      <c r="E119" s="374"/>
      <c r="F119" s="374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858059.81217045977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1938007.9048777227</v>
      </c>
      <c r="S119" s="126">
        <f t="shared" si="20"/>
        <v>12909214.519076321</v>
      </c>
      <c r="T119" s="127">
        <f t="shared" si="21"/>
        <v>3.6394740679662591E-3</v>
      </c>
    </row>
    <row r="120" spans="1:20">
      <c r="A120" s="138" t="str">
        <f t="shared" si="17"/>
        <v>713p</v>
      </c>
      <c r="B120" s="382" t="str">
        <f>+VLOOKUP(LEFT($A120,LEN(A120)-1)*1,Master!$D$22:$G$218,4,FALSE)</f>
        <v>Takse</v>
      </c>
      <c r="C120" s="383"/>
      <c r="D120" s="383"/>
      <c r="E120" s="383"/>
      <c r="F120" s="383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2836571.6734684827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1444260.5739661935</v>
      </c>
      <c r="S120" s="128">
        <f t="shared" si="20"/>
        <v>16902886.664651629</v>
      </c>
      <c r="T120" s="129">
        <f t="shared" si="21"/>
        <v>4.765403626910524E-3</v>
      </c>
    </row>
    <row r="121" spans="1:20">
      <c r="A121" s="138" t="str">
        <f t="shared" si="17"/>
        <v>714p</v>
      </c>
      <c r="B121" s="382" t="str">
        <f>+VLOOKUP(LEFT($A121,LEN(A121)-1)*1,Master!$D$22:$G$218,4,FALSE)</f>
        <v>Naknade</v>
      </c>
      <c r="C121" s="383"/>
      <c r="D121" s="383"/>
      <c r="E121" s="383"/>
      <c r="F121" s="383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599575.80797198729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1090517.929531656</v>
      </c>
      <c r="S121" s="128">
        <f t="shared" si="20"/>
        <v>13478728.643637203</v>
      </c>
      <c r="T121" s="129">
        <f t="shared" si="21"/>
        <v>3.8000362682935446E-3</v>
      </c>
    </row>
    <row r="122" spans="1:20">
      <c r="A122" s="138" t="str">
        <f t="shared" si="17"/>
        <v>715p</v>
      </c>
      <c r="B122" s="382" t="str">
        <f>+VLOOKUP(LEFT($A122,LEN(A122)-1)*1,Master!$D$22:$G$218,4,FALSE)</f>
        <v>Ostali prihodi</v>
      </c>
      <c r="C122" s="383"/>
      <c r="D122" s="383"/>
      <c r="E122" s="383"/>
      <c r="F122" s="383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1790690.8622785625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5089536.2186813634</v>
      </c>
      <c r="S122" s="128">
        <f t="shared" si="20"/>
        <v>36966986.333032981</v>
      </c>
      <c r="T122" s="129">
        <f t="shared" si="21"/>
        <v>1.0422042947006761E-2</v>
      </c>
    </row>
    <row r="123" spans="1:20">
      <c r="A123" s="138" t="str">
        <f t="shared" si="17"/>
        <v>73p</v>
      </c>
      <c r="B123" s="382" t="str">
        <f>+VLOOKUP(LEFT($A123,LEN(A123)-1)*1,Master!$D$22:$G$218,4,FALSE)</f>
        <v>Primici od otplate kredita i sredstva prenesena iz prethodne godine</v>
      </c>
      <c r="C123" s="383"/>
      <c r="D123" s="383"/>
      <c r="E123" s="383"/>
      <c r="F123" s="383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89614.889779297402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1323020.6844116291</v>
      </c>
      <c r="S123" s="128">
        <f t="shared" si="20"/>
        <v>5073747.8792982856</v>
      </c>
      <c r="T123" s="129">
        <f t="shared" si="21"/>
        <v>1.4304335718348705E-3</v>
      </c>
    </row>
    <row r="124" spans="1:20" ht="13.5" thickBot="1">
      <c r="A124" s="138" t="str">
        <f t="shared" si="17"/>
        <v>74p</v>
      </c>
      <c r="B124" s="384" t="str">
        <f>+VLOOKUP(LEFT($A124,LEN(A124)-1)*1,Master!$D$22:$G$218,4,FALSE)</f>
        <v>Donacije i transferi</v>
      </c>
      <c r="C124" s="385"/>
      <c r="D124" s="385"/>
      <c r="E124" s="385"/>
      <c r="F124" s="385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769460.57981671928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1146715.1187607122</v>
      </c>
      <c r="S124" s="130">
        <f t="shared" si="20"/>
        <v>6592119.810220751</v>
      </c>
      <c r="T124" s="131">
        <f t="shared" si="21"/>
        <v>1.8585057260278408E-3</v>
      </c>
    </row>
    <row r="125" spans="1:20" ht="13.5" thickBot="1">
      <c r="A125" s="138" t="str">
        <f t="shared" si="17"/>
        <v>4p</v>
      </c>
      <c r="B125" s="386" t="str">
        <f>+VLOOKUP(LEFT($A125,LEN(A125)-1)*1,Master!$D$22:$G$218,4,FALSE)</f>
        <v>Budžetki izdaci</v>
      </c>
      <c r="C125" s="387"/>
      <c r="D125" s="387"/>
      <c r="E125" s="387"/>
      <c r="F125" s="387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0.4412091390245278</v>
      </c>
    </row>
    <row r="126" spans="1:20" ht="13.5" thickBot="1">
      <c r="A126" s="138" t="str">
        <f t="shared" si="17"/>
        <v>41p</v>
      </c>
      <c r="B126" s="388" t="str">
        <f>+VLOOKUP(LEFT($A126,LEN(A126)-1)*1,Master!$D$22:$G$218,4,FALSE)</f>
        <v>Tekući izdaci</v>
      </c>
      <c r="C126" s="389"/>
      <c r="D126" s="389"/>
      <c r="E126" s="389"/>
      <c r="F126" s="389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0.36094495041443475</v>
      </c>
    </row>
    <row r="127" spans="1:20">
      <c r="A127" s="138" t="str">
        <f t="shared" si="17"/>
        <v>40p</v>
      </c>
      <c r="B127" s="394" t="str">
        <f>+VLOOKUP(LEFT($A127,LEN(A127)-1)*1,Master!$D$22:$G$218,4,FALSE)</f>
        <v>Tekući budžetski izdaci</v>
      </c>
      <c r="C127" s="395"/>
      <c r="D127" s="395"/>
      <c r="E127" s="395"/>
      <c r="F127" s="395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0.17812978688187203</v>
      </c>
    </row>
    <row r="128" spans="1:20">
      <c r="A128" s="138" t="str">
        <f t="shared" si="17"/>
        <v>411p</v>
      </c>
      <c r="B128" s="373" t="str">
        <f>+VLOOKUP(LEFT($A128,LEN(A128)-1)*1,Master!$D$22:$G$218,4,FALSE)</f>
        <v>Bruto zarade i doprinosi na teret poslodavca</v>
      </c>
      <c r="C128" s="374"/>
      <c r="D128" s="374"/>
      <c r="E128" s="374"/>
      <c r="F128" s="374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0.10695336812235692</v>
      </c>
    </row>
    <row r="129" spans="1:20">
      <c r="A129" s="138" t="str">
        <f t="shared" si="17"/>
        <v>412p</v>
      </c>
      <c r="B129" s="373" t="str">
        <f>+VLOOKUP(LEFT($A129,LEN(A129)-1)*1,Master!$D$22:$G$218,4,FALSE)</f>
        <v>Ostala lična primanja</v>
      </c>
      <c r="C129" s="374"/>
      <c r="D129" s="374"/>
      <c r="E129" s="374"/>
      <c r="F129" s="374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3.2758965379193678E-3</v>
      </c>
    </row>
    <row r="130" spans="1:20">
      <c r="A130" s="138" t="str">
        <f t="shared" si="17"/>
        <v>413p</v>
      </c>
      <c r="B130" s="373" t="str">
        <f>+VLOOKUP(LEFT($A130,LEN(A130)-1)*1,Master!$D$22:$G$218,4,FALSE)</f>
        <v>Rashodi za materijal</v>
      </c>
      <c r="C130" s="374"/>
      <c r="D130" s="374"/>
      <c r="E130" s="374"/>
      <c r="F130" s="374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8.2904093825768247E-3</v>
      </c>
    </row>
    <row r="131" spans="1:20">
      <c r="A131" s="138" t="str">
        <f t="shared" si="17"/>
        <v>414p</v>
      </c>
      <c r="B131" s="373" t="str">
        <f>+VLOOKUP(LEFT($A131,LEN(A131)-1)*1,Master!$D$22:$G$218,4,FALSE)</f>
        <v>Rashodi za usluge</v>
      </c>
      <c r="C131" s="374"/>
      <c r="D131" s="374"/>
      <c r="E131" s="374"/>
      <c r="F131" s="374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1.1708647736115024E-2</v>
      </c>
    </row>
    <row r="132" spans="1:20">
      <c r="A132" s="138" t="str">
        <f t="shared" si="17"/>
        <v>415p</v>
      </c>
      <c r="B132" s="373" t="str">
        <f>+VLOOKUP(LEFT($A132,LEN(A132)-1)*1,Master!$D$22:$G$218,4,FALSE)</f>
        <v>Rashodi za tekuće održavanje</v>
      </c>
      <c r="C132" s="374"/>
      <c r="D132" s="374"/>
      <c r="E132" s="374"/>
      <c r="F132" s="374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5.8672741274316351E-3</v>
      </c>
    </row>
    <row r="133" spans="1:20">
      <c r="A133" s="138" t="str">
        <f t="shared" si="17"/>
        <v>416p</v>
      </c>
      <c r="B133" s="373" t="str">
        <f>+VLOOKUP(LEFT($A133,LEN(A133)-1)*1,Master!$D$22:$G$218,4,FALSE)</f>
        <v>Kamate</v>
      </c>
      <c r="C133" s="374"/>
      <c r="D133" s="374"/>
      <c r="E133" s="374"/>
      <c r="F133" s="374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2.136055369890048E-2</v>
      </c>
    </row>
    <row r="134" spans="1:20">
      <c r="A134" s="138" t="str">
        <f t="shared" si="17"/>
        <v>417p</v>
      </c>
      <c r="B134" s="373" t="str">
        <f>+VLOOKUP(LEFT($A134,LEN(A134)-1)*1,Master!$D$22:$G$218,4,FALSE)</f>
        <v>Renta</v>
      </c>
      <c r="C134" s="374"/>
      <c r="D134" s="374"/>
      <c r="E134" s="374"/>
      <c r="F134" s="374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2.3478884945023959E-3</v>
      </c>
    </row>
    <row r="135" spans="1:20">
      <c r="A135" s="138" t="str">
        <f t="shared" si="17"/>
        <v>418p</v>
      </c>
      <c r="B135" s="373" t="str">
        <f>+VLOOKUP(LEFT($A135,LEN(A135)-1)*1,Master!$D$22:$G$218,4,FALSE)</f>
        <v>Subvencije</v>
      </c>
      <c r="C135" s="374"/>
      <c r="D135" s="374"/>
      <c r="E135" s="374"/>
      <c r="F135" s="374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5.9914293769382579E-3</v>
      </c>
    </row>
    <row r="136" spans="1:20">
      <c r="A136" s="138" t="str">
        <f t="shared" si="17"/>
        <v>419p</v>
      </c>
      <c r="B136" s="373" t="str">
        <f>+VLOOKUP(LEFT($A136,LEN(A136)-1)*1,Master!$D$22:$G$218,4,FALSE)</f>
        <v>Ostali izdaci</v>
      </c>
      <c r="C136" s="374"/>
      <c r="D136" s="374"/>
      <c r="E136" s="374"/>
      <c r="F136" s="374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8.4296458190019699E-3</v>
      </c>
    </row>
    <row r="137" spans="1:20">
      <c r="A137" s="138" t="str">
        <f t="shared" si="17"/>
        <v>440p</v>
      </c>
      <c r="B137" s="373" t="str">
        <f>+VLOOKUP(LEFT($A137,LEN(A137)-1)*1,Master!$D$22:$G$218,4,FALSE)</f>
        <v>Kapitalni izdaci u tekućem budžetu</v>
      </c>
      <c r="C137" s="374"/>
      <c r="D137" s="374"/>
      <c r="E137" s="374"/>
      <c r="F137" s="374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3.9046735861291218E-3</v>
      </c>
    </row>
    <row r="138" spans="1:20">
      <c r="A138" s="138" t="str">
        <f t="shared" si="17"/>
        <v>42p</v>
      </c>
      <c r="B138" s="392" t="str">
        <f>+VLOOKUP(LEFT($A138,LEN(A138)-1)*1,Master!$D$22:$G$218,4,FALSE)</f>
        <v>Transferi za socijalnu zaštitu</v>
      </c>
      <c r="C138" s="393"/>
      <c r="D138" s="393"/>
      <c r="E138" s="393"/>
      <c r="F138" s="393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0.14233028615731605</v>
      </c>
    </row>
    <row r="139" spans="1:20">
      <c r="A139" s="138" t="str">
        <f t="shared" si="17"/>
        <v>421p</v>
      </c>
      <c r="B139" s="373" t="str">
        <f>+VLOOKUP(LEFT($A139,LEN(A139)-1)*1,Master!$D$22:$G$218,4,FALSE)</f>
        <v>Prava iz oblasti socijalne zaštite</v>
      </c>
      <c r="C139" s="374"/>
      <c r="D139" s="374"/>
      <c r="E139" s="374"/>
      <c r="F139" s="374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1.7065301663377504E-2</v>
      </c>
    </row>
    <row r="140" spans="1:20">
      <c r="A140" s="138" t="str">
        <f t="shared" si="17"/>
        <v>422p</v>
      </c>
      <c r="B140" s="373" t="str">
        <f>+VLOOKUP(LEFT($A140,LEN(A140)-1)*1,Master!$D$22:$G$218,4,FALSE)</f>
        <v>Sredstva za tehnološke viškove</v>
      </c>
      <c r="C140" s="374"/>
      <c r="D140" s="374"/>
      <c r="E140" s="374"/>
      <c r="F140" s="374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5.480687905272061E-3</v>
      </c>
    </row>
    <row r="141" spans="1:20">
      <c r="A141" s="138" t="str">
        <f t="shared" si="17"/>
        <v>423p</v>
      </c>
      <c r="B141" s="373" t="str">
        <f>+VLOOKUP(LEFT($A141,LEN(A141)-1)*1,Master!$D$22:$G$218,4,FALSE)</f>
        <v>Prava iz oblasti penzijskog i invalidskog osiguranja</v>
      </c>
      <c r="C141" s="374"/>
      <c r="D141" s="374"/>
      <c r="E141" s="374"/>
      <c r="F141" s="374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0.1134634620806315</v>
      </c>
    </row>
    <row r="142" spans="1:20">
      <c r="A142" s="138" t="str">
        <f t="shared" si="17"/>
        <v>424p</v>
      </c>
      <c r="B142" s="373" t="str">
        <f>+VLOOKUP(LEFT($A142,LEN(A142)-1)*1,Master!$D$22:$G$218,4,FALSE)</f>
        <v>Ostala prava iz oblasti zdravstvene zaštite</v>
      </c>
      <c r="C142" s="374"/>
      <c r="D142" s="374"/>
      <c r="E142" s="374"/>
      <c r="F142" s="374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4.22892585283338E-3</v>
      </c>
    </row>
    <row r="143" spans="1:20">
      <c r="A143" s="138" t="str">
        <f t="shared" si="17"/>
        <v>425p</v>
      </c>
      <c r="B143" s="373" t="str">
        <f>+VLOOKUP(LEFT($A143,LEN(A143)-1)*1,Master!$D$22:$G$218,4,FALSE)</f>
        <v>Ostala prava iz zdravstvenog osiguranja</v>
      </c>
      <c r="C143" s="374"/>
      <c r="D143" s="374"/>
      <c r="E143" s="374"/>
      <c r="F143" s="374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2.0919086552015779E-3</v>
      </c>
    </row>
    <row r="144" spans="1:20">
      <c r="A144" s="138" t="str">
        <f t="shared" si="17"/>
        <v>43p</v>
      </c>
      <c r="B144" s="396" t="str">
        <f>+VLOOKUP(LEFT($A144,LEN(A144)-1)*1,Master!$D$22:$G$218,4,FALSE)</f>
        <v xml:space="preserve">Transferi institucijama, pojedincima, nevladinom i javnom sektoru </v>
      </c>
      <c r="C144" s="397"/>
      <c r="D144" s="397"/>
      <c r="E144" s="397"/>
      <c r="F144" s="397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3.6169917287848886E-2</v>
      </c>
    </row>
    <row r="145" spans="1:20">
      <c r="A145" s="138" t="str">
        <f t="shared" si="17"/>
        <v>44p</v>
      </c>
      <c r="B145" s="396" t="str">
        <f>+VLOOKUP(LEFT($A145,LEN(A145)-1)*1,Master!$D$22:$G$218,4,FALSE)</f>
        <v>Kapitalni budžet</v>
      </c>
      <c r="C145" s="397"/>
      <c r="D145" s="397"/>
      <c r="E145" s="397"/>
      <c r="F145" s="397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8.0264188610093018E-2</v>
      </c>
    </row>
    <row r="146" spans="1:20">
      <c r="A146" s="138" t="str">
        <f t="shared" si="17"/>
        <v>451p</v>
      </c>
      <c r="B146" s="398" t="str">
        <f>+VLOOKUP(LEFT($A146,LEN(A146)-1)*1,Master!$D$22:$G$218,4,FALSE)</f>
        <v>Pozajmice i krediti</v>
      </c>
      <c r="C146" s="399"/>
      <c r="D146" s="399"/>
      <c r="E146" s="399"/>
      <c r="F146" s="399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6.3433887792500702E-4</v>
      </c>
    </row>
    <row r="147" spans="1:20">
      <c r="A147" s="138" t="str">
        <f t="shared" si="17"/>
        <v>47p</v>
      </c>
      <c r="B147" s="398" t="str">
        <f>+VLOOKUP(LEFT($A147,LEN(A147)-1)*1,Master!$D$22:$G$218,4,FALSE)</f>
        <v>Rezerve</v>
      </c>
      <c r="C147" s="399"/>
      <c r="D147" s="399"/>
      <c r="E147" s="399"/>
      <c r="F147" s="399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3.6806212094727935E-3</v>
      </c>
    </row>
    <row r="148" spans="1:20" ht="13.5" thickBot="1">
      <c r="A148" s="138" t="str">
        <f t="shared" si="17"/>
        <v>462p</v>
      </c>
      <c r="B148" s="371" t="str">
        <f>+VLOOKUP(LEFT($A148,LEN(A148)-1)*1,Master!$D$22:$G$218,4,FALSE)</f>
        <v>Otplata garancija</v>
      </c>
      <c r="C148" s="372"/>
      <c r="D148" s="372"/>
      <c r="E148" s="372"/>
      <c r="F148" s="372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00" t="str">
        <f>+VLOOKUP(LEFT($A149,LEN(A149)-1)*1,Master!$D$22:$G$218,4,FALSE)</f>
        <v>Suficit / deficit</v>
      </c>
      <c r="C149" s="401"/>
      <c r="D149" s="401"/>
      <c r="E149" s="401"/>
      <c r="F149" s="401"/>
      <c r="G149" s="97">
        <f>+G105-G125</f>
        <v>-60702944.336839706</v>
      </c>
      <c r="H149" s="97">
        <f t="shared" ref="H149:R149" si="27">+H105-H125</f>
        <v>-47075420.705506444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24522760.781332031</v>
      </c>
      <c r="S149" s="114">
        <f t="shared" si="20"/>
        <v>-235789554.46661687</v>
      </c>
      <c r="T149" s="115">
        <f t="shared" si="21"/>
        <v>-6.6475769514129368E-2</v>
      </c>
    </row>
    <row r="150" spans="1:20" ht="13.5" thickBot="1">
      <c r="A150" s="139" t="str">
        <f>+CONCATENATE(A57,"p")</f>
        <v>1001p</v>
      </c>
      <c r="B150" s="402" t="str">
        <f>+VLOOKUP(LEFT($A150,LEN(A150)-1)*1,Master!$D$22:$G$218,4,FALSE)</f>
        <v>Primarni bilans</v>
      </c>
      <c r="C150" s="403"/>
      <c r="D150" s="403"/>
      <c r="E150" s="403"/>
      <c r="F150" s="403"/>
      <c r="G150" s="98">
        <f t="shared" ref="G150:R150" si="28">+G149+G133</f>
        <v>-54389120.672673039</v>
      </c>
      <c r="H150" s="98">
        <f t="shared" si="28"/>
        <v>-40761597.041339777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30836584.445498697</v>
      </c>
      <c r="S150" s="114">
        <f t="shared" si="20"/>
        <v>-160023670.49661687</v>
      </c>
      <c r="T150" s="115">
        <f t="shared" si="21"/>
        <v>-4.5115215815228892E-2</v>
      </c>
    </row>
    <row r="151" spans="1:20">
      <c r="A151" s="139" t="str">
        <f>+CONCATENATE(A58,"p")</f>
        <v>46p</v>
      </c>
      <c r="B151" s="392" t="str">
        <f>+VLOOKUP(LEFT($A151,LEN(A151)-1)*1,Master!$D$22:$G$218,4,FALSE)</f>
        <v>Otplata dugova</v>
      </c>
      <c r="C151" s="393"/>
      <c r="D151" s="393"/>
      <c r="E151" s="393"/>
      <c r="F151" s="393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0.11228984617141249</v>
      </c>
    </row>
    <row r="152" spans="1:20">
      <c r="A152" s="139" t="str">
        <f>+CONCATENATE(A59,"p")</f>
        <v>4611p</v>
      </c>
      <c r="B152" s="404" t="str">
        <f>+VLOOKUP(LEFT($A152,LEN(A152)-1)*1,Master!$D$22:$G$218,4,FALSE)</f>
        <v>Otplata hartija od vrijednosti i kredita rezidentima</v>
      </c>
      <c r="C152" s="405"/>
      <c r="D152" s="405"/>
      <c r="E152" s="405"/>
      <c r="F152" s="405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1.3168909478432474E-2</v>
      </c>
    </row>
    <row r="153" spans="1:20">
      <c r="A153" s="139" t="str">
        <f>+CONCATENATE(A60,"p")</f>
        <v>4612p</v>
      </c>
      <c r="B153" s="398" t="str">
        <f>+VLOOKUP(LEFT($A153,LEN(A153)-1)*1,Master!$D$22:$G$218,4,FALSE)</f>
        <v>Otplata hartija od vrijednosti i kredita nerezidentima</v>
      </c>
      <c r="C153" s="399"/>
      <c r="D153" s="399"/>
      <c r="E153" s="399"/>
      <c r="F153" s="399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8.9588633338032131E-2</v>
      </c>
    </row>
    <row r="154" spans="1:20" ht="13.5" thickBot="1">
      <c r="A154" s="139" t="str">
        <f>+CONCATENATE(A54,"p")</f>
        <v>4630p</v>
      </c>
      <c r="B154" s="371" t="str">
        <f>+VLOOKUP(LEFT($A154,LEN(A154)-1)*1,Master!$D$22:$G$218,4,FALSE)</f>
        <v>Otplata obaveza iz prethodnih godina</v>
      </c>
      <c r="C154" s="372"/>
      <c r="D154" s="372"/>
      <c r="E154" s="372"/>
      <c r="F154" s="372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9.5323033549478426E-3</v>
      </c>
    </row>
    <row r="155" spans="1:20" ht="13.5" thickBot="1">
      <c r="A155" s="139" t="str">
        <f t="shared" ref="A155:A160" si="30">+CONCATENATE(A61,"p")</f>
        <v>1002p</v>
      </c>
      <c r="B155" s="406" t="str">
        <f>+VLOOKUP(LEFT($A155,LEN(A155)-1)*1,Master!$D$22:$G$218,4,FALSE)</f>
        <v>Nedostajuća sredstva</v>
      </c>
      <c r="C155" s="407"/>
      <c r="D155" s="407"/>
      <c r="E155" s="407"/>
      <c r="F155" s="407"/>
      <c r="G155" s="79">
        <f>+G149-G151</f>
        <v>-93893951.367673039</v>
      </c>
      <c r="H155" s="79">
        <f t="shared" ref="H155:R155" si="31">+H149-H151</f>
        <v>-80266427.736339778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-8668246.2495013028</v>
      </c>
      <c r="S155" s="118">
        <f t="shared" si="20"/>
        <v>-634081638.83661687</v>
      </c>
      <c r="T155" s="119">
        <f t="shared" si="21"/>
        <v>-0.17876561568554183</v>
      </c>
    </row>
    <row r="156" spans="1:20" ht="13.5" thickBot="1">
      <c r="A156" s="139" t="str">
        <f t="shared" si="30"/>
        <v>1003p</v>
      </c>
      <c r="B156" s="386" t="str">
        <f>+VLOOKUP(LEFT($A156,LEN(A156)-1)*1,Master!$D$22:$G$218,4,FALSE)</f>
        <v>Finansiranje</v>
      </c>
      <c r="C156" s="387"/>
      <c r="D156" s="387"/>
      <c r="E156" s="387"/>
      <c r="F156" s="387"/>
      <c r="G156" s="97">
        <f t="shared" ref="G156:R156" si="32">+SUM(G157:G160)</f>
        <v>93893951.367673039</v>
      </c>
      <c r="H156" s="97">
        <f t="shared" si="32"/>
        <v>80266427.736339778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8668246.2495013028</v>
      </c>
      <c r="S156" s="120">
        <f t="shared" si="20"/>
        <v>634081638.83661687</v>
      </c>
      <c r="T156" s="121">
        <f t="shared" si="21"/>
        <v>0.17876561568554183</v>
      </c>
    </row>
    <row r="157" spans="1:20">
      <c r="A157" s="139" t="str">
        <f t="shared" si="30"/>
        <v>7511p</v>
      </c>
      <c r="B157" s="404" t="str">
        <f>+VLOOKUP(LEFT($A157,LEN(A157)-1)*1,Master!$D$22:$G$218,4,FALSE)</f>
        <v>Pozajmice i krediti od domaćih izvora</v>
      </c>
      <c r="C157" s="405"/>
      <c r="D157" s="405"/>
      <c r="E157" s="405"/>
      <c r="F157" s="405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98" t="str">
        <f>+VLOOKUP(LEFT($A158,LEN(A158)-1)*1,Master!$D$22:$G$218,4,FALSE)</f>
        <v>Pozajmice i krediti od inostranih izvora</v>
      </c>
      <c r="C158" s="399"/>
      <c r="D158" s="399"/>
      <c r="E158" s="399"/>
      <c r="F158" s="399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0.17876561568554195</v>
      </c>
    </row>
    <row r="159" spans="1:20">
      <c r="A159" s="139" t="str">
        <f t="shared" si="30"/>
        <v>72p</v>
      </c>
      <c r="B159" s="398" t="str">
        <f>+VLOOKUP(LEFT($A159,LEN(A159)-1)*1,Master!$D$22:$G$218,4,FALSE)</f>
        <v>Primici od prodaje imovine</v>
      </c>
      <c r="C159" s="399"/>
      <c r="D159" s="399"/>
      <c r="E159" s="399"/>
      <c r="F159" s="399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41053814.797954947</v>
      </c>
      <c r="H160" s="101">
        <f t="shared" si="33"/>
        <v>27426291.166621685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-44171890.32021679</v>
      </c>
      <c r="S160" s="112">
        <f t="shared" si="20"/>
        <v>-2.384185791015625E-7</v>
      </c>
      <c r="T160" s="113">
        <f t="shared" si="21"/>
        <v>-6.7216966197226526E-17</v>
      </c>
    </row>
  </sheetData>
  <mergeCells count="117"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topLeftCell="D1" workbookViewId="0">
      <pane ySplit="5" topLeftCell="A6" activePane="bottomLeft" state="frozen"/>
      <selection pane="bottomLeft" activeCell="S10" sqref="S10:S66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362" t="str">
        <f>+Master!G244</f>
        <v>Ostvarenje budžeta</v>
      </c>
      <c r="C7" s="313"/>
      <c r="D7" s="313"/>
      <c r="E7" s="313"/>
      <c r="F7" s="313"/>
      <c r="G7" s="320">
        <v>2014</v>
      </c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4"/>
      <c r="S7" s="261" t="str">
        <f>+Master!G241</f>
        <v>BDP</v>
      </c>
      <c r="T7" s="262">
        <v>3393200615</v>
      </c>
    </row>
    <row r="8" spans="1:20" ht="16.5" customHeight="1">
      <c r="A8" s="170"/>
      <c r="B8" s="314"/>
      <c r="C8" s="315"/>
      <c r="D8" s="315"/>
      <c r="E8" s="315"/>
      <c r="F8" s="316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20" t="s">
        <v>712</v>
      </c>
      <c r="T8" s="324"/>
    </row>
    <row r="9" spans="1:20" ht="13.5" thickBot="1">
      <c r="A9" s="170"/>
      <c r="B9" s="317"/>
      <c r="C9" s="318"/>
      <c r="D9" s="318"/>
      <c r="E9" s="318"/>
      <c r="F9" s="319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30" t="str">
        <f>+VLOOKUP($A10,Master!$D$22:$G$218,4,FALSE)</f>
        <v>Prihodi budžeta</v>
      </c>
      <c r="C10" s="331"/>
      <c r="D10" s="331"/>
      <c r="E10" s="331"/>
      <c r="F10" s="331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0.39840060461323473</v>
      </c>
    </row>
    <row r="11" spans="1:20">
      <c r="A11" s="176">
        <v>711</v>
      </c>
      <c r="B11" s="332" t="str">
        <f>+VLOOKUP($A11,Master!$D$22:$G$218,4,FALSE)</f>
        <v>Porezi</v>
      </c>
      <c r="C11" s="333"/>
      <c r="D11" s="333"/>
      <c r="E11" s="333"/>
      <c r="F11" s="333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0.2455509346652644</v>
      </c>
    </row>
    <row r="12" spans="1:20">
      <c r="A12" s="176">
        <v>7111</v>
      </c>
      <c r="B12" s="328" t="str">
        <f>+VLOOKUP($A12,Master!$D$22:$G$218,4,FALSE)</f>
        <v>Porez na dohodak fizičkih lica</v>
      </c>
      <c r="C12" s="329"/>
      <c r="D12" s="329"/>
      <c r="E12" s="329"/>
      <c r="F12" s="329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3.0769127297827041E-2</v>
      </c>
    </row>
    <row r="13" spans="1:20">
      <c r="A13" s="176">
        <v>7112</v>
      </c>
      <c r="B13" s="328" t="str">
        <f>+VLOOKUP($A13,Master!$D$22:$G$218,4,FALSE)</f>
        <v>Porez na dobit pravnih lica</v>
      </c>
      <c r="C13" s="329"/>
      <c r="D13" s="329"/>
      <c r="E13" s="329"/>
      <c r="F13" s="329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1.3267818973326457E-2</v>
      </c>
    </row>
    <row r="14" spans="1:20">
      <c r="A14" s="176">
        <v>7113</v>
      </c>
      <c r="B14" s="328" t="str">
        <f>+VLOOKUP($A14,Master!$D$22:$G$218,4,FALSE)</f>
        <v>Porez na promet nepokretnosti</v>
      </c>
      <c r="C14" s="329"/>
      <c r="D14" s="329"/>
      <c r="E14" s="329"/>
      <c r="F14" s="329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4.3598951192574855E-4</v>
      </c>
    </row>
    <row r="15" spans="1:20">
      <c r="A15" s="176">
        <v>7114</v>
      </c>
      <c r="B15" s="328" t="str">
        <f>+VLOOKUP($A15,Master!$D$22:$G$218,4,FALSE)</f>
        <v>Porez na dodatu vrijednost</v>
      </c>
      <c r="C15" s="329"/>
      <c r="D15" s="329"/>
      <c r="E15" s="329"/>
      <c r="F15" s="329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0.14664302210731506</v>
      </c>
    </row>
    <row r="16" spans="1:20">
      <c r="A16" s="176">
        <v>7115</v>
      </c>
      <c r="B16" s="328" t="str">
        <f>+VLOOKUP($A16,Master!$D$22:$G$218,4,FALSE)</f>
        <v>Akcize</v>
      </c>
      <c r="C16" s="329"/>
      <c r="D16" s="329"/>
      <c r="E16" s="329"/>
      <c r="F16" s="329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4.6111905691140515E-2</v>
      </c>
    </row>
    <row r="17" spans="1:20">
      <c r="A17" s="176">
        <v>7116</v>
      </c>
      <c r="B17" s="328" t="str">
        <f>+VLOOKUP($A17,Master!$D$22:$G$218,4,FALSE)</f>
        <v>Porez na međunarodnu trgovinu i transakcije</v>
      </c>
      <c r="C17" s="329"/>
      <c r="D17" s="329"/>
      <c r="E17" s="329"/>
      <c r="F17" s="329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6.5631926864424435E-3</v>
      </c>
    </row>
    <row r="18" spans="1:20">
      <c r="A18" s="176">
        <v>7117</v>
      </c>
      <c r="B18" s="328" t="str">
        <f>+VLOOKUP($A18,Master!$D$22:$G$218,4,FALSE)</f>
        <v>Lokalni porezi</v>
      </c>
      <c r="C18" s="329"/>
      <c r="D18" s="329"/>
      <c r="E18" s="329"/>
      <c r="F18" s="329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28" t="str">
        <f>+VLOOKUP($A19,Master!$D$22:$G$218,4,FALSE)</f>
        <v>Ostali republički porezi</v>
      </c>
      <c r="C19" s="329"/>
      <c r="D19" s="329"/>
      <c r="E19" s="329"/>
      <c r="F19" s="329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1.7598783972871586E-3</v>
      </c>
    </row>
    <row r="20" spans="1:20">
      <c r="A20" s="176">
        <v>712</v>
      </c>
      <c r="B20" s="334" t="str">
        <f>+VLOOKUP($A20,Master!$D$22:$G$218,4,FALSE)</f>
        <v>Doprinosi</v>
      </c>
      <c r="C20" s="335"/>
      <c r="D20" s="335"/>
      <c r="E20" s="335"/>
      <c r="F20" s="335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0.13093927974252709</v>
      </c>
    </row>
    <row r="21" spans="1:20">
      <c r="A21" s="176">
        <v>7121</v>
      </c>
      <c r="B21" s="328" t="str">
        <f>+VLOOKUP($A21,Master!$D$22:$G$218,4,FALSE)</f>
        <v>Doprinosi za penzijsko i invalidsko osiguranje</v>
      </c>
      <c r="C21" s="329"/>
      <c r="D21" s="329"/>
      <c r="E21" s="329"/>
      <c r="F21" s="329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7.9606324143024487E-2</v>
      </c>
    </row>
    <row r="22" spans="1:20">
      <c r="A22" s="176">
        <v>7122</v>
      </c>
      <c r="B22" s="328" t="str">
        <f>+VLOOKUP($A22,Master!$D$22:$G$218,4,FALSE)</f>
        <v>Doprinosi za zdravstveno osiguranje</v>
      </c>
      <c r="C22" s="329"/>
      <c r="D22" s="329"/>
      <c r="E22" s="329"/>
      <c r="F22" s="329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4.4510985561046761E-2</v>
      </c>
    </row>
    <row r="23" spans="1:20">
      <c r="A23" s="176">
        <v>7123</v>
      </c>
      <c r="B23" s="328" t="str">
        <f>+VLOOKUP($A23,Master!$D$22:$G$218,4,FALSE)</f>
        <v>Doprinosi za osiguranje od nezaposlenosti</v>
      </c>
      <c r="C23" s="329"/>
      <c r="D23" s="329"/>
      <c r="E23" s="329"/>
      <c r="F23" s="329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3.5836718101030988E-3</v>
      </c>
    </row>
    <row r="24" spans="1:20">
      <c r="A24" s="176">
        <v>7124</v>
      </c>
      <c r="B24" s="328" t="str">
        <f>+VLOOKUP($A24,Master!$D$22:$G$218,4,FALSE)</f>
        <v>Ostali doprinosi</v>
      </c>
      <c r="C24" s="329"/>
      <c r="D24" s="329"/>
      <c r="E24" s="329"/>
      <c r="F24" s="329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3.2382982283527609E-3</v>
      </c>
    </row>
    <row r="25" spans="1:20">
      <c r="A25" s="176">
        <v>713</v>
      </c>
      <c r="B25" s="336" t="str">
        <f>+VLOOKUP($A25,Master!$D$22:$G$218,4,FALSE)</f>
        <v>Takse</v>
      </c>
      <c r="C25" s="337"/>
      <c r="D25" s="337"/>
      <c r="E25" s="337"/>
      <c r="F25" s="337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4.4226650713370804E-3</v>
      </c>
    </row>
    <row r="26" spans="1:20">
      <c r="A26" s="176">
        <v>714</v>
      </c>
      <c r="B26" s="336" t="str">
        <f>+VLOOKUP($A26,Master!$D$22:$G$218,4,FALSE)</f>
        <v>Naknade</v>
      </c>
      <c r="C26" s="337"/>
      <c r="D26" s="337"/>
      <c r="E26" s="337"/>
      <c r="F26" s="337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4.9973439457248244E-3</v>
      </c>
    </row>
    <row r="27" spans="1:20">
      <c r="A27" s="176">
        <v>715</v>
      </c>
      <c r="B27" s="336" t="str">
        <f>+VLOOKUP($A27,Master!$D$22:$G$218,4,FALSE)</f>
        <v>Ostali prihodi</v>
      </c>
      <c r="C27" s="337"/>
      <c r="D27" s="337"/>
      <c r="E27" s="337"/>
      <c r="F27" s="337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8.7027102139081748E-3</v>
      </c>
    </row>
    <row r="28" spans="1:20">
      <c r="A28" s="176">
        <v>73</v>
      </c>
      <c r="B28" s="336" t="str">
        <f>+VLOOKUP($A28,Master!$D$22:$G$218,4,FALSE)</f>
        <v>Primici od otplate kredita i sredstva prenesena iz prethodne godine</v>
      </c>
      <c r="C28" s="337"/>
      <c r="D28" s="337"/>
      <c r="E28" s="337"/>
      <c r="F28" s="337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2.1755866768873615E-3</v>
      </c>
    </row>
    <row r="29" spans="1:20" ht="13.5" thickBot="1">
      <c r="A29" s="176">
        <v>74</v>
      </c>
      <c r="B29" s="338" t="str">
        <f>+VLOOKUP($A29,Master!$D$22:$G$218,4,FALSE)</f>
        <v>Donacije i transferi</v>
      </c>
      <c r="C29" s="339"/>
      <c r="D29" s="339"/>
      <c r="E29" s="339"/>
      <c r="F29" s="339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1.612084297585806E-3</v>
      </c>
    </row>
    <row r="30" spans="1:20" ht="13.5" thickBot="1">
      <c r="A30" s="176">
        <v>4</v>
      </c>
      <c r="B30" s="340" t="str">
        <f>+VLOOKUP($A30,Master!$D$22:$G$218,4,FALSE)</f>
        <v>Budžetki izdaci</v>
      </c>
      <c r="C30" s="341"/>
      <c r="D30" s="341"/>
      <c r="E30" s="341"/>
      <c r="F30" s="341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0.42862911977870194</v>
      </c>
    </row>
    <row r="31" spans="1:20" ht="13.5" thickBot="1">
      <c r="A31" s="176">
        <v>41</v>
      </c>
      <c r="B31" s="342" t="str">
        <f>+VLOOKUP($A31,Master!$D$22:$G$218,4,FALSE)</f>
        <v>Tekući izdaci</v>
      </c>
      <c r="C31" s="343"/>
      <c r="D31" s="343"/>
      <c r="E31" s="343"/>
      <c r="F31" s="343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0.40648118841331748</v>
      </c>
    </row>
    <row r="32" spans="1:20">
      <c r="A32" s="176">
        <v>40</v>
      </c>
      <c r="B32" s="344" t="str">
        <f>+VLOOKUP($A32,Master!$D$22:$G$218,4,FALSE)</f>
        <v>Tekući budžetski izdaci</v>
      </c>
      <c r="C32" s="345"/>
      <c r="D32" s="345"/>
      <c r="E32" s="345"/>
      <c r="F32" s="345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0.20379732505441622</v>
      </c>
    </row>
    <row r="33" spans="1:20">
      <c r="A33" s="176">
        <v>411</v>
      </c>
      <c r="B33" s="328" t="str">
        <f>+VLOOKUP($A33,Master!$D$22:$G$218,4,FALSE)</f>
        <v>Bruto zarade i doprinosi na teret poslodavca</v>
      </c>
      <c r="C33" s="329"/>
      <c r="D33" s="329"/>
      <c r="E33" s="329"/>
      <c r="F33" s="329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0.11415276017801856</v>
      </c>
    </row>
    <row r="34" spans="1:20">
      <c r="A34" s="176">
        <v>412</v>
      </c>
      <c r="B34" s="328" t="str">
        <f>+VLOOKUP($A34,Master!$D$22:$G$218,4,FALSE)</f>
        <v>Ostala lična primanja</v>
      </c>
      <c r="C34" s="329"/>
      <c r="D34" s="329"/>
      <c r="E34" s="329"/>
      <c r="F34" s="329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3.4852096594942977E-3</v>
      </c>
    </row>
    <row r="35" spans="1:20">
      <c r="A35" s="176">
        <v>413</v>
      </c>
      <c r="B35" s="328" t="str">
        <f>+VLOOKUP($A35,Master!$D$22:$G$218,4,FALSE)</f>
        <v>Rashodi za materijal</v>
      </c>
      <c r="C35" s="329"/>
      <c r="D35" s="329"/>
      <c r="E35" s="329"/>
      <c r="F35" s="329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8.4242839116660962E-3</v>
      </c>
    </row>
    <row r="36" spans="1:20">
      <c r="A36" s="176">
        <v>414</v>
      </c>
      <c r="B36" s="328" t="str">
        <f>+VLOOKUP($A36,Master!$D$22:$G$218,4,FALSE)</f>
        <v>Rashodi za usluge</v>
      </c>
      <c r="C36" s="329"/>
      <c r="D36" s="329"/>
      <c r="E36" s="329"/>
      <c r="F36" s="329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1.5297318531813356E-2</v>
      </c>
    </row>
    <row r="37" spans="1:20">
      <c r="A37" s="176">
        <v>415</v>
      </c>
      <c r="B37" s="328" t="str">
        <f>+VLOOKUP($A37,Master!$D$22:$G$218,4,FALSE)</f>
        <v>Rashodi za tekuće održavanje</v>
      </c>
      <c r="C37" s="329"/>
      <c r="D37" s="329"/>
      <c r="E37" s="329"/>
      <c r="F37" s="329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6.2699929016722762E-3</v>
      </c>
    </row>
    <row r="38" spans="1:20">
      <c r="A38" s="176">
        <v>416</v>
      </c>
      <c r="B38" s="328" t="str">
        <f>+VLOOKUP($A38,Master!$D$22:$G$218,4,FALSE)</f>
        <v>Kamate</v>
      </c>
      <c r="C38" s="329"/>
      <c r="D38" s="329"/>
      <c r="E38" s="329"/>
      <c r="F38" s="329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2.2097712292204096E-2</v>
      </c>
    </row>
    <row r="39" spans="1:20">
      <c r="A39" s="176">
        <v>417</v>
      </c>
      <c r="B39" s="328" t="str">
        <f>+VLOOKUP($A39,Master!$D$22:$G$218,4,FALSE)</f>
        <v>Renta</v>
      </c>
      <c r="C39" s="329"/>
      <c r="D39" s="329"/>
      <c r="E39" s="329"/>
      <c r="F39" s="329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2.3718024995112172E-3</v>
      </c>
    </row>
    <row r="40" spans="1:20">
      <c r="A40" s="176">
        <v>418</v>
      </c>
      <c r="B40" s="328" t="str">
        <f>+VLOOKUP($A40,Master!$D$22:$G$218,4,FALSE)</f>
        <v>Subvencije</v>
      </c>
      <c r="C40" s="329"/>
      <c r="D40" s="329"/>
      <c r="E40" s="329"/>
      <c r="F40" s="329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5.4305257574639451E-3</v>
      </c>
    </row>
    <row r="41" spans="1:20">
      <c r="A41" s="176">
        <v>419</v>
      </c>
      <c r="B41" s="328" t="str">
        <f>+VLOOKUP($A41,Master!$D$22:$G$218,4,FALSE)</f>
        <v>Ostali izdaci</v>
      </c>
      <c r="C41" s="329"/>
      <c r="D41" s="329"/>
      <c r="E41" s="329"/>
      <c r="F41" s="329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7.30202109785955E-3</v>
      </c>
    </row>
    <row r="42" spans="1:20">
      <c r="A42" s="176">
        <v>440</v>
      </c>
      <c r="B42" s="328" t="str">
        <f>+VLOOKUP($A42,Master!$D$22:$G$218,4,FALSE)</f>
        <v>Kapitalni izdaci u tekućem budžetu</v>
      </c>
      <c r="C42" s="329"/>
      <c r="D42" s="329"/>
      <c r="E42" s="329"/>
      <c r="F42" s="329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1.8965698224712835E-2</v>
      </c>
    </row>
    <row r="43" spans="1:20">
      <c r="A43" s="176">
        <v>42</v>
      </c>
      <c r="B43" s="346" t="str">
        <f>+VLOOKUP($A43,Master!$D$22:$G$218,4,FALSE)</f>
        <v>Transferi za socijalnu zaštitu</v>
      </c>
      <c r="C43" s="347"/>
      <c r="D43" s="347"/>
      <c r="E43" s="347"/>
      <c r="F43" s="347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0.14503946744097826</v>
      </c>
    </row>
    <row r="44" spans="1:20">
      <c r="A44" s="176">
        <v>421</v>
      </c>
      <c r="B44" s="328" t="str">
        <f>+VLOOKUP($A44,Master!$D$22:$G$218,4,FALSE)</f>
        <v>Prava iz oblasti socijalne zaštite</v>
      </c>
      <c r="C44" s="329"/>
      <c r="D44" s="329"/>
      <c r="E44" s="329"/>
      <c r="F44" s="329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1.823202369660068E-2</v>
      </c>
    </row>
    <row r="45" spans="1:20">
      <c r="A45" s="176">
        <v>422</v>
      </c>
      <c r="B45" s="328" t="str">
        <f>+VLOOKUP($A45,Master!$D$22:$G$218,4,FALSE)</f>
        <v>Sredstva za tehnološke viškove</v>
      </c>
      <c r="C45" s="329"/>
      <c r="D45" s="329"/>
      <c r="E45" s="329"/>
      <c r="F45" s="329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6.6567762896624361E-3</v>
      </c>
    </row>
    <row r="46" spans="1:20">
      <c r="A46" s="176">
        <v>423</v>
      </c>
      <c r="B46" s="328" t="str">
        <f>+VLOOKUP($A46,Master!$D$22:$G$218,4,FALSE)</f>
        <v>Prava iz oblasti penzijskog i invalidskog osiguranja</v>
      </c>
      <c r="C46" s="329"/>
      <c r="D46" s="329"/>
      <c r="E46" s="329"/>
      <c r="F46" s="329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0.11328267510938193</v>
      </c>
    </row>
    <row r="47" spans="1:20">
      <c r="A47" s="176">
        <v>424</v>
      </c>
      <c r="B47" s="328" t="str">
        <f>+VLOOKUP($A47,Master!$D$22:$G$218,4,FALSE)</f>
        <v>Ostala prava iz oblasti zdravstvene zaštite</v>
      </c>
      <c r="C47" s="329"/>
      <c r="D47" s="329"/>
      <c r="E47" s="329"/>
      <c r="F47" s="329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4.4840071267050622E-3</v>
      </c>
    </row>
    <row r="48" spans="1:20">
      <c r="A48" s="176">
        <v>425</v>
      </c>
      <c r="B48" s="328" t="str">
        <f>+VLOOKUP($A48,Master!$D$22:$G$218,4,FALSE)</f>
        <v>Ostala prava iz zdravstvenog osiguranja</v>
      </c>
      <c r="C48" s="329"/>
      <c r="D48" s="329"/>
      <c r="E48" s="329"/>
      <c r="F48" s="329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2.3839852186281654E-3</v>
      </c>
    </row>
    <row r="49" spans="1:20">
      <c r="A49" s="176">
        <v>43</v>
      </c>
      <c r="B49" s="350" t="str">
        <f>+VLOOKUP($A49,Master!$D$22:$G$218,4,FALSE)</f>
        <v xml:space="preserve">Transferi institucijama, pojedincima, nevladinom i javnom sektoru </v>
      </c>
      <c r="C49" s="351"/>
      <c r="D49" s="351"/>
      <c r="E49" s="351"/>
      <c r="F49" s="351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2.9190654287323946E-2</v>
      </c>
    </row>
    <row r="50" spans="1:20">
      <c r="A50" s="176">
        <v>44</v>
      </c>
      <c r="B50" s="350" t="str">
        <f>+VLOOKUP($A50,Master!$D$22:$G$218,4,FALSE)</f>
        <v>Kapitalni budžet</v>
      </c>
      <c r="C50" s="351"/>
      <c r="D50" s="351"/>
      <c r="E50" s="351"/>
      <c r="F50" s="351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2.2147931365384371E-2</v>
      </c>
    </row>
    <row r="51" spans="1:20">
      <c r="A51" s="176">
        <v>451</v>
      </c>
      <c r="B51" s="352" t="str">
        <f>+VLOOKUP($A51,Master!$D$22:$G$218,4,FALSE)</f>
        <v>Pozajmice i krediti</v>
      </c>
      <c r="C51" s="353"/>
      <c r="D51" s="353"/>
      <c r="E51" s="353"/>
      <c r="F51" s="353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7.3231737581775714E-4</v>
      </c>
    </row>
    <row r="52" spans="1:20">
      <c r="A52" s="176">
        <v>47</v>
      </c>
      <c r="B52" s="352" t="str">
        <f>+VLOOKUP($A52,Master!$D$22:$G$218,4,FALSE)</f>
        <v>Rezerve</v>
      </c>
      <c r="C52" s="353"/>
      <c r="D52" s="353"/>
      <c r="E52" s="353"/>
      <c r="F52" s="353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3.9881351724911198E-3</v>
      </c>
    </row>
    <row r="53" spans="1:20" ht="13.5" thickBot="1">
      <c r="A53" s="176">
        <v>462</v>
      </c>
      <c r="B53" s="354" t="str">
        <f>+VLOOKUP($A53,Master!$D$22:$G$218,4,FALSE)</f>
        <v>Otplata garancija</v>
      </c>
      <c r="C53" s="355"/>
      <c r="D53" s="355"/>
      <c r="E53" s="355"/>
      <c r="F53" s="355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4.4969138819986919E-3</v>
      </c>
    </row>
    <row r="54" spans="1:20" ht="13.5" thickBot="1">
      <c r="A54" s="170">
        <v>4630</v>
      </c>
      <c r="B54" s="354" t="str">
        <f>+VLOOKUP($A54,Master!$D$22:$G$218,4,TRUE)</f>
        <v>Otplata obaveza iz prethodnih godina</v>
      </c>
      <c r="C54" s="355"/>
      <c r="D54" s="355"/>
      <c r="E54" s="355"/>
      <c r="F54" s="355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1.9236375200291544E-2</v>
      </c>
    </row>
    <row r="55" spans="1:20" ht="13.5" thickBot="1">
      <c r="A55" s="71">
        <v>1005</v>
      </c>
      <c r="B55" s="371" t="str">
        <f>+VLOOKUP($A55,Master!$D$22:$G$220,4,FALSE)</f>
        <v>Neto povećanje obaveza</v>
      </c>
      <c r="C55" s="372"/>
      <c r="D55" s="372"/>
      <c r="E55" s="372"/>
      <c r="F55" s="372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56" t="str">
        <f>+VLOOKUP($A56,Master!$D$22:$G$218,4,FALSE)</f>
        <v>Suficit / deficit</v>
      </c>
      <c r="C56" s="357"/>
      <c r="D56" s="357"/>
      <c r="E56" s="357"/>
      <c r="F56" s="357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-3.0228515165467165E-2</v>
      </c>
    </row>
    <row r="57" spans="1:20" ht="13.5" thickBot="1">
      <c r="A57" s="170">
        <v>1001</v>
      </c>
      <c r="B57" s="348" t="str">
        <f>+VLOOKUP($A57,Master!$D$22:$G$218,4,FALSE)</f>
        <v>Primarni bilans</v>
      </c>
      <c r="C57" s="349"/>
      <c r="D57" s="349"/>
      <c r="E57" s="349"/>
      <c r="F57" s="349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-8.130802873263069E-3</v>
      </c>
    </row>
    <row r="58" spans="1:20">
      <c r="A58" s="170">
        <v>46</v>
      </c>
      <c r="B58" s="346" t="str">
        <f>+VLOOKUP($A58,Master!$D$22:$G$218,4,FALSE)</f>
        <v>Otplata dugova</v>
      </c>
      <c r="C58" s="347"/>
      <c r="D58" s="347"/>
      <c r="E58" s="347"/>
      <c r="F58" s="347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6.1815075522730328E-2</v>
      </c>
    </row>
    <row r="59" spans="1:20">
      <c r="A59" s="170">
        <v>4611</v>
      </c>
      <c r="B59" s="358" t="str">
        <f>+VLOOKUP($A59,Master!$D$22:$G$218,4,FALSE)</f>
        <v>Otplata hartija od vrijednosti i kredita rezidentima</v>
      </c>
      <c r="C59" s="359"/>
      <c r="D59" s="359"/>
      <c r="E59" s="359"/>
      <c r="F59" s="359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2.9399038877634998E-2</v>
      </c>
    </row>
    <row r="60" spans="1:20" ht="13.5" thickBot="1">
      <c r="A60" s="170">
        <v>4612</v>
      </c>
      <c r="B60" s="352" t="str">
        <f>+VLOOKUP($A60,Master!$D$22:$G$218,4,FALSE)</f>
        <v>Otplata hartija od vrijednosti i kredita nerezidentima</v>
      </c>
      <c r="C60" s="353"/>
      <c r="D60" s="353"/>
      <c r="E60" s="353"/>
      <c r="F60" s="353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3.2416036645095334E-2</v>
      </c>
    </row>
    <row r="61" spans="1:20" ht="13.5" thickBot="1">
      <c r="A61" s="170">
        <v>1002</v>
      </c>
      <c r="B61" s="360" t="str">
        <f>+VLOOKUP($A61,Master!$D$22:$G$218,4,FALSE)</f>
        <v>Nedostajuća sredstva</v>
      </c>
      <c r="C61" s="361"/>
      <c r="D61" s="361"/>
      <c r="E61" s="361"/>
      <c r="F61" s="361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-9.204359068819748E-2</v>
      </c>
    </row>
    <row r="62" spans="1:20" ht="13.5" thickBot="1">
      <c r="A62" s="170">
        <v>1003</v>
      </c>
      <c r="B62" s="340" t="str">
        <f>+VLOOKUP($A62,Master!$D$22:$G$218,4,FALSE)</f>
        <v>Finansiranje</v>
      </c>
      <c r="C62" s="341"/>
      <c r="D62" s="341"/>
      <c r="E62" s="341"/>
      <c r="F62" s="341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9.204359068819748E-2</v>
      </c>
    </row>
    <row r="63" spans="1:20">
      <c r="A63" s="170">
        <v>7511</v>
      </c>
      <c r="B63" s="358" t="str">
        <f>+VLOOKUP($A63,Master!$D$22:$G$218,4,FALSE)</f>
        <v>Pozajmice i krediti od domaćih izvora</v>
      </c>
      <c r="C63" s="359"/>
      <c r="D63" s="359"/>
      <c r="E63" s="359"/>
      <c r="F63" s="359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3.0770582561031393E-2</v>
      </c>
    </row>
    <row r="64" spans="1:20">
      <c r="A64" s="170">
        <v>7512</v>
      </c>
      <c r="B64" s="352" t="str">
        <f>+VLOOKUP($A64,Master!$D$22:$G$218,4,FALSE)</f>
        <v>Pozajmice i krediti od inostranih izvora</v>
      </c>
      <c r="C64" s="353"/>
      <c r="D64" s="353"/>
      <c r="E64" s="353"/>
      <c r="F64" s="353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6.0635231173916303E-2</v>
      </c>
    </row>
    <row r="65" spans="1:20">
      <c r="A65" s="170">
        <v>72</v>
      </c>
      <c r="B65" s="352" t="str">
        <f>+VLOOKUP($A65,Master!$D$22:$G$218,4,FALSE)</f>
        <v>Primici od prodaje imovine</v>
      </c>
      <c r="C65" s="353"/>
      <c r="D65" s="353"/>
      <c r="E65" s="353"/>
      <c r="F65" s="353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1.1549328096535194E-3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-5.1715585640371372E-4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363" t="str">
        <f>+Master!G245</f>
        <v>Plan ostvarenja budžeta</v>
      </c>
      <c r="C102" s="364"/>
      <c r="D102" s="364"/>
      <c r="E102" s="364"/>
      <c r="F102" s="364"/>
      <c r="G102" s="375">
        <v>2014</v>
      </c>
      <c r="H102" s="376"/>
      <c r="I102" s="376"/>
      <c r="J102" s="376"/>
      <c r="K102" s="376"/>
      <c r="L102" s="376"/>
      <c r="M102" s="376"/>
      <c r="N102" s="376"/>
      <c r="O102" s="376"/>
      <c r="P102" s="376"/>
      <c r="Q102" s="376"/>
      <c r="R102" s="377"/>
      <c r="S102" s="116" t="str">
        <f>+S7</f>
        <v>BDP</v>
      </c>
      <c r="T102" s="117">
        <v>3393200615</v>
      </c>
    </row>
    <row r="103" spans="1:21" ht="15.75" customHeight="1">
      <c r="B103" s="365"/>
      <c r="C103" s="366"/>
      <c r="D103" s="366"/>
      <c r="E103" s="366"/>
      <c r="F103" s="367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75" t="str">
        <f>+Master!G239</f>
        <v>Jan - Dec</v>
      </c>
      <c r="T103" s="377">
        <f>+T8</f>
        <v>0</v>
      </c>
    </row>
    <row r="104" spans="1:21" ht="13.5" thickBot="1">
      <c r="B104" s="368"/>
      <c r="C104" s="369"/>
      <c r="D104" s="369"/>
      <c r="E104" s="369"/>
      <c r="F104" s="370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78" t="str">
        <f>+VLOOKUP(LEFT($A105,LEN(A105)-1)*1,Master!$D$22:$G$218,4,FALSE)</f>
        <v>Prihodi budžeta</v>
      </c>
      <c r="C105" s="379"/>
      <c r="D105" s="379"/>
      <c r="E105" s="379"/>
      <c r="F105" s="379"/>
      <c r="G105" s="97">
        <f>+G106+G115+SUM(G120:G124)</f>
        <v>62258626.490298845</v>
      </c>
      <c r="H105" s="97">
        <f t="shared" ref="H105:R105" si="18">+H106+H115+SUM(H120:H124)</f>
        <v>79595520.931854144</v>
      </c>
      <c r="I105" s="97">
        <f t="shared" si="18"/>
        <v>89152021.485252157</v>
      </c>
      <c r="J105" s="97">
        <f t="shared" si="18"/>
        <v>106127414.60868789</v>
      </c>
      <c r="K105" s="97">
        <f t="shared" si="18"/>
        <v>97022995.159258172</v>
      </c>
      <c r="L105" s="97">
        <f t="shared" si="18"/>
        <v>105025134.67839839</v>
      </c>
      <c r="M105" s="97">
        <f t="shared" si="18"/>
        <v>123106222.51191761</v>
      </c>
      <c r="N105" s="97">
        <f t="shared" si="18"/>
        <v>125412466.98659833</v>
      </c>
      <c r="O105" s="97">
        <f t="shared" si="18"/>
        <v>120881230.67176409</v>
      </c>
      <c r="P105" s="97">
        <f t="shared" si="18"/>
        <v>114622839.18849231</v>
      </c>
      <c r="Q105" s="97">
        <f t="shared" si="18"/>
        <v>97239634.813048288</v>
      </c>
      <c r="R105" s="97">
        <f t="shared" si="18"/>
        <v>145612291.91159928</v>
      </c>
      <c r="S105" s="122">
        <f>+SUM(G105:R105)</f>
        <v>1266056399.4371696</v>
      </c>
      <c r="T105" s="123">
        <f>+S105/$T$7</f>
        <v>0.37311569314246679</v>
      </c>
      <c r="U105" s="304"/>
    </row>
    <row r="106" spans="1:21">
      <c r="A106" s="138" t="str">
        <f t="shared" si="17"/>
        <v>711p</v>
      </c>
      <c r="B106" s="380" t="str">
        <f>+VLOOKUP(LEFT($A106,LEN(A106)-1)*1,Master!$D$22:$G$218,4,FALSE)</f>
        <v>Porezi</v>
      </c>
      <c r="C106" s="381"/>
      <c r="D106" s="381"/>
      <c r="E106" s="381"/>
      <c r="F106" s="381"/>
      <c r="G106" s="81">
        <f>+SUM(G107:G114)</f>
        <v>46130073.990668349</v>
      </c>
      <c r="H106" s="81">
        <f t="shared" ref="H106:R106" si="19">+SUM(H107:H114)</f>
        <v>47237456.242444806</v>
      </c>
      <c r="I106" s="81">
        <f t="shared" si="19"/>
        <v>55161924.950244658</v>
      </c>
      <c r="J106" s="81">
        <f t="shared" si="19"/>
        <v>72880169.878936544</v>
      </c>
      <c r="K106" s="81">
        <f t="shared" si="19"/>
        <v>62836581.531679258</v>
      </c>
      <c r="L106" s="81">
        <f t="shared" si="19"/>
        <v>67650867.819649413</v>
      </c>
      <c r="M106" s="81">
        <f t="shared" si="19"/>
        <v>80002115.642900884</v>
      </c>
      <c r="N106" s="81">
        <f t="shared" si="19"/>
        <v>83161776.55116877</v>
      </c>
      <c r="O106" s="81">
        <f t="shared" si="19"/>
        <v>76786158.272999004</v>
      </c>
      <c r="P106" s="81">
        <f t="shared" si="19"/>
        <v>64436637.534424677</v>
      </c>
      <c r="Q106" s="81">
        <f t="shared" si="19"/>
        <v>59126792.724239804</v>
      </c>
      <c r="R106" s="82">
        <f t="shared" si="19"/>
        <v>76418346.230174497</v>
      </c>
      <c r="S106" s="124">
        <f t="shared" ref="S106:S160" si="20">+SUM(G106:R106)</f>
        <v>791828901.3695308</v>
      </c>
      <c r="T106" s="125">
        <f t="shared" ref="T106:T160" si="21">+S106/$T$7</f>
        <v>0.23335752618609343</v>
      </c>
      <c r="U106" s="303"/>
    </row>
    <row r="107" spans="1:21">
      <c r="A107" s="138" t="str">
        <f t="shared" si="17"/>
        <v>7111p</v>
      </c>
      <c r="B107" s="373" t="str">
        <f>+VLOOKUP(LEFT($A107,LEN(A107)-1)*1,Master!$D$22:$G$218,4,FALSE)</f>
        <v>Porez na dohodak fizičkih lica</v>
      </c>
      <c r="C107" s="374"/>
      <c r="D107" s="374"/>
      <c r="E107" s="374"/>
      <c r="F107" s="374"/>
      <c r="G107" s="91">
        <f>+INDEX(DataEx!$1:$1048576,MATCH('2014'!$A107,DataEx!$D:$D,0),MATCH('2014'!G$101,DataEx!$222:$222,0))</f>
        <v>5456532.8939416995</v>
      </c>
      <c r="H107" s="91">
        <f>+INDEX(DataEx!$1:$1048576,MATCH('2014'!$A107,DataEx!$D:$D,0),MATCH('2014'!H$101,DataEx!$222:$222,0))</f>
        <v>6523448.5376103735</v>
      </c>
      <c r="I107" s="91">
        <f>+INDEX(DataEx!$1:$1048576,MATCH('2014'!$A107,DataEx!$D:$D,0),MATCH('2014'!I$101,DataEx!$222:$222,0))</f>
        <v>6596662.4288943149</v>
      </c>
      <c r="J107" s="91">
        <f>+INDEX(DataEx!$1:$1048576,MATCH('2014'!$A107,DataEx!$D:$D,0),MATCH('2014'!J$101,DataEx!$222:$222,0))</f>
        <v>6826621.5082146339</v>
      </c>
      <c r="K107" s="91">
        <f>+INDEX(DataEx!$1:$1048576,MATCH('2014'!$A107,DataEx!$D:$D,0),MATCH('2014'!K$101,DataEx!$222:$222,0))</f>
        <v>7667202.1798942275</v>
      </c>
      <c r="L107" s="91">
        <f>+INDEX(DataEx!$1:$1048576,MATCH('2014'!$A107,DataEx!$D:$D,0),MATCH('2014'!L$101,DataEx!$222:$222,0))</f>
        <v>6853683.1907370919</v>
      </c>
      <c r="M107" s="91">
        <f>+INDEX(DataEx!$1:$1048576,MATCH('2014'!$A107,DataEx!$D:$D,0),MATCH('2014'!M$101,DataEx!$222:$222,0))</f>
        <v>7495234.0555336457</v>
      </c>
      <c r="N107" s="91">
        <f>+INDEX(DataEx!$1:$1048576,MATCH('2014'!$A107,DataEx!$D:$D,0),MATCH('2014'!N$101,DataEx!$222:$222,0))</f>
        <v>8638621.6185207814</v>
      </c>
      <c r="O107" s="91">
        <f>+INDEX(DataEx!$1:$1048576,MATCH('2014'!$A107,DataEx!$D:$D,0),MATCH('2014'!O$101,DataEx!$222:$222,0))</f>
        <v>8978520.8735250775</v>
      </c>
      <c r="P107" s="91">
        <f>+INDEX(DataEx!$1:$1048576,MATCH('2014'!$A107,DataEx!$D:$D,0),MATCH('2014'!P$101,DataEx!$222:$222,0))</f>
        <v>7241926.2757894173</v>
      </c>
      <c r="Q107" s="91">
        <f>+INDEX(DataEx!$1:$1048576,MATCH('2014'!$A107,DataEx!$D:$D,0),MATCH('2014'!Q$101,DataEx!$222:$222,0))</f>
        <v>7252440.7730695903</v>
      </c>
      <c r="R107" s="91">
        <f>+INDEX(DataEx!$1:$1048576,MATCH('2014'!$A107,DataEx!$D:$D,0),MATCH('2014'!R$101,DataEx!$222:$222,0))</f>
        <v>15517267.438764038</v>
      </c>
      <c r="S107" s="126">
        <f t="shared" si="20"/>
        <v>95048161.774494886</v>
      </c>
      <c r="T107" s="127">
        <f t="shared" si="21"/>
        <v>2.8011359350320904E-2</v>
      </c>
    </row>
    <row r="108" spans="1:21">
      <c r="A108" s="138" t="str">
        <f t="shared" si="17"/>
        <v>7112p</v>
      </c>
      <c r="B108" s="373" t="str">
        <f>+VLOOKUP(LEFT($A108,LEN(A108)-1)*1,Master!$D$22:$G$218,4,FALSE)</f>
        <v>Porez na dobit pravnih lica</v>
      </c>
      <c r="C108" s="374"/>
      <c r="D108" s="374"/>
      <c r="E108" s="374"/>
      <c r="F108" s="374"/>
      <c r="G108" s="91">
        <f>+INDEX(DataEx!$1:$1048576,MATCH('2014'!$A108,DataEx!$D:$D,0),MATCH('2014'!G$101,DataEx!$222:$222,0))</f>
        <v>505028.86089785391</v>
      </c>
      <c r="H108" s="91">
        <f>+INDEX(DataEx!$1:$1048576,MATCH('2014'!$A108,DataEx!$D:$D,0),MATCH('2014'!H$101,DataEx!$222:$222,0))</f>
        <v>1115623.9197009166</v>
      </c>
      <c r="I108" s="91">
        <f>+INDEX(DataEx!$1:$1048576,MATCH('2014'!$A108,DataEx!$D:$D,0),MATCH('2014'!I$101,DataEx!$222:$222,0))</f>
        <v>5522635.9050619109</v>
      </c>
      <c r="J108" s="91">
        <f>+INDEX(DataEx!$1:$1048576,MATCH('2014'!$A108,DataEx!$D:$D,0),MATCH('2014'!J$101,DataEx!$222:$222,0))</f>
        <v>16129995.670442553</v>
      </c>
      <c r="K108" s="91">
        <f>+INDEX(DataEx!$1:$1048576,MATCH('2014'!$A108,DataEx!$D:$D,0),MATCH('2014'!K$101,DataEx!$222:$222,0))</f>
        <v>3304888.8376073083</v>
      </c>
      <c r="L108" s="91">
        <f>+INDEX(DataEx!$1:$1048576,MATCH('2014'!$A108,DataEx!$D:$D,0),MATCH('2014'!L$101,DataEx!$222:$222,0))</f>
        <v>3936015.6232613181</v>
      </c>
      <c r="M108" s="91">
        <f>+INDEX(DataEx!$1:$1048576,MATCH('2014'!$A108,DataEx!$D:$D,0),MATCH('2014'!M$101,DataEx!$222:$222,0))</f>
        <v>4187098.1594917201</v>
      </c>
      <c r="N108" s="91">
        <f>+INDEX(DataEx!$1:$1048576,MATCH('2014'!$A108,DataEx!$D:$D,0),MATCH('2014'!N$101,DataEx!$222:$222,0))</f>
        <v>3063712.8700153525</v>
      </c>
      <c r="O108" s="91">
        <f>+INDEX(DataEx!$1:$1048576,MATCH('2014'!$A108,DataEx!$D:$D,0),MATCH('2014'!O$101,DataEx!$222:$222,0))</f>
        <v>2513293.7068935675</v>
      </c>
      <c r="P108" s="91">
        <f>+INDEX(DataEx!$1:$1048576,MATCH('2014'!$A108,DataEx!$D:$D,0),MATCH('2014'!P$101,DataEx!$222:$222,0))</f>
        <v>1372531.9496760692</v>
      </c>
      <c r="Q108" s="91">
        <f>+INDEX(DataEx!$1:$1048576,MATCH('2014'!$A108,DataEx!$D:$D,0),MATCH('2014'!Q$101,DataEx!$222:$222,0))</f>
        <v>1198952.1033177502</v>
      </c>
      <c r="R108" s="91">
        <f>+INDEX(DataEx!$1:$1048576,MATCH('2014'!$A108,DataEx!$D:$D,0),MATCH('2014'!R$101,DataEx!$222:$222,0))</f>
        <v>1100346.3151346263</v>
      </c>
      <c r="S108" s="126">
        <f t="shared" si="20"/>
        <v>43950123.921500951</v>
      </c>
      <c r="T108" s="127">
        <f t="shared" si="21"/>
        <v>1.2952409511897059E-2</v>
      </c>
    </row>
    <row r="109" spans="1:21">
      <c r="A109" s="138" t="str">
        <f t="shared" si="17"/>
        <v>7113p</v>
      </c>
      <c r="B109" s="373" t="str">
        <f>+VLOOKUP(LEFT($A109,LEN(A109)-1)*1,Master!$D$22:$G$218,4,FALSE)</f>
        <v>Porez na promet nepokretnosti</v>
      </c>
      <c r="C109" s="374"/>
      <c r="D109" s="374"/>
      <c r="E109" s="374"/>
      <c r="F109" s="374"/>
      <c r="G109" s="91">
        <f>+INDEX(DataEx!$1:$1048576,MATCH('2014'!$A109,DataEx!$D:$D,0),MATCH('2014'!G$101,DataEx!$222:$222,0))</f>
        <v>122707.96285150178</v>
      </c>
      <c r="H109" s="91">
        <f>+INDEX(DataEx!$1:$1048576,MATCH('2014'!$A109,DataEx!$D:$D,0),MATCH('2014'!H$101,DataEx!$222:$222,0))</f>
        <v>131901.11505076822</v>
      </c>
      <c r="I109" s="91">
        <f>+INDEX(DataEx!$1:$1048576,MATCH('2014'!$A109,DataEx!$D:$D,0),MATCH('2014'!I$101,DataEx!$222:$222,0))</f>
        <v>140618.84385757527</v>
      </c>
      <c r="J109" s="91">
        <f>+INDEX(DataEx!$1:$1048576,MATCH('2014'!$A109,DataEx!$D:$D,0),MATCH('2014'!J$101,DataEx!$222:$222,0))</f>
        <v>122499.37140095155</v>
      </c>
      <c r="K109" s="91">
        <f>+INDEX(DataEx!$1:$1048576,MATCH('2014'!$A109,DataEx!$D:$D,0),MATCH('2014'!K$101,DataEx!$222:$222,0))</f>
        <v>71300.179035106601</v>
      </c>
      <c r="L109" s="91">
        <f>+INDEX(DataEx!$1:$1048576,MATCH('2014'!$A109,DataEx!$D:$D,0),MATCH('2014'!L$101,DataEx!$222:$222,0))</f>
        <v>75992.709346340911</v>
      </c>
      <c r="M109" s="91">
        <f>+INDEX(DataEx!$1:$1048576,MATCH('2014'!$A109,DataEx!$D:$D,0),MATCH('2014'!M$101,DataEx!$222:$222,0))</f>
        <v>134694.0103662335</v>
      </c>
      <c r="N109" s="91">
        <f>+INDEX(DataEx!$1:$1048576,MATCH('2014'!$A109,DataEx!$D:$D,0),MATCH('2014'!N$101,DataEx!$222:$222,0))</f>
        <v>172998.59497475481</v>
      </c>
      <c r="O109" s="91">
        <f>+INDEX(DataEx!$1:$1048576,MATCH('2014'!$A109,DataEx!$D:$D,0),MATCH('2014'!O$101,DataEx!$222:$222,0))</f>
        <v>106624.89190533326</v>
      </c>
      <c r="P109" s="91">
        <f>+INDEX(DataEx!$1:$1048576,MATCH('2014'!$A109,DataEx!$D:$D,0),MATCH('2014'!P$101,DataEx!$222:$222,0))</f>
        <v>179422.94360820315</v>
      </c>
      <c r="Q109" s="91">
        <f>+INDEX(DataEx!$1:$1048576,MATCH('2014'!$A109,DataEx!$D:$D,0),MATCH('2014'!Q$101,DataEx!$222:$222,0))</f>
        <v>120392.09918948704</v>
      </c>
      <c r="R109" s="91">
        <f>+INDEX(DataEx!$1:$1048576,MATCH('2014'!$A109,DataEx!$D:$D,0),MATCH('2014'!R$101,DataEx!$222:$222,0))</f>
        <v>149884.2713057833</v>
      </c>
      <c r="S109" s="126">
        <f t="shared" si="20"/>
        <v>1529036.9928920395</v>
      </c>
      <c r="T109" s="127">
        <f t="shared" si="21"/>
        <v>4.5061791694035735E-4</v>
      </c>
    </row>
    <row r="110" spans="1:21">
      <c r="A110" s="138" t="str">
        <f t="shared" si="17"/>
        <v>7114p</v>
      </c>
      <c r="B110" s="373" t="str">
        <f>+VLOOKUP(LEFT($A110,LEN(A110)-1)*1,Master!$D$22:$G$218,4,FALSE)</f>
        <v>Porez na dodatu vrijednost</v>
      </c>
      <c r="C110" s="374"/>
      <c r="D110" s="374"/>
      <c r="E110" s="374"/>
      <c r="F110" s="374"/>
      <c r="G110" s="91">
        <f>+INDEX(DataEx!$1:$1048576,MATCH('2014'!$A110,DataEx!$D:$D,0),MATCH('2014'!G$101,DataEx!$222:$222,0))</f>
        <v>26941968.827761732</v>
      </c>
      <c r="H110" s="91">
        <f>+INDEX(DataEx!$1:$1048576,MATCH('2014'!$A110,DataEx!$D:$D,0),MATCH('2014'!H$101,DataEx!$222:$222,0))</f>
        <v>27810715.744740922</v>
      </c>
      <c r="I110" s="91">
        <f>+INDEX(DataEx!$1:$1048576,MATCH('2014'!$A110,DataEx!$D:$D,0),MATCH('2014'!I$101,DataEx!$222:$222,0))</f>
        <v>31398809.715618316</v>
      </c>
      <c r="J110" s="91">
        <f>+INDEX(DataEx!$1:$1048576,MATCH('2014'!$A110,DataEx!$D:$D,0),MATCH('2014'!J$101,DataEx!$222:$222,0))</f>
        <v>35424334.493267216</v>
      </c>
      <c r="K110" s="91">
        <f>+INDEX(DataEx!$1:$1048576,MATCH('2014'!$A110,DataEx!$D:$D,0),MATCH('2014'!K$101,DataEx!$222:$222,0))</f>
        <v>36632386.95256193</v>
      </c>
      <c r="L110" s="91">
        <f>+INDEX(DataEx!$1:$1048576,MATCH('2014'!$A110,DataEx!$D:$D,0),MATCH('2014'!L$101,DataEx!$222:$222,0))</f>
        <v>39594901.740668818</v>
      </c>
      <c r="M110" s="91">
        <f>+INDEX(DataEx!$1:$1048576,MATCH('2014'!$A110,DataEx!$D:$D,0),MATCH('2014'!M$101,DataEx!$222:$222,0))</f>
        <v>48225605.704200119</v>
      </c>
      <c r="N110" s="91">
        <f>+INDEX(DataEx!$1:$1048576,MATCH('2014'!$A110,DataEx!$D:$D,0),MATCH('2014'!N$101,DataEx!$222:$222,0))</f>
        <v>48512719.765865721</v>
      </c>
      <c r="O110" s="91">
        <f>+INDEX(DataEx!$1:$1048576,MATCH('2014'!$A110,DataEx!$D:$D,0),MATCH('2014'!O$101,DataEx!$222:$222,0))</f>
        <v>42411314.633119218</v>
      </c>
      <c r="P110" s="91">
        <f>+INDEX(DataEx!$1:$1048576,MATCH('2014'!$A110,DataEx!$D:$D,0),MATCH('2014'!P$101,DataEx!$222:$222,0))</f>
        <v>38570486.162387423</v>
      </c>
      <c r="Q110" s="91">
        <f>+INDEX(DataEx!$1:$1048576,MATCH('2014'!$A110,DataEx!$D:$D,0),MATCH('2014'!Q$101,DataEx!$222:$222,0))</f>
        <v>34598841.55514586</v>
      </c>
      <c r="R110" s="91">
        <f>+INDEX(DataEx!$1:$1048576,MATCH('2014'!$A110,DataEx!$D:$D,0),MATCH('2014'!R$101,DataEx!$222:$222,0))</f>
        <v>41248055.373853616</v>
      </c>
      <c r="S110" s="126">
        <f t="shared" si="20"/>
        <v>451370140.66919094</v>
      </c>
      <c r="T110" s="127">
        <f t="shared" si="21"/>
        <v>0.13302194355201452</v>
      </c>
    </row>
    <row r="111" spans="1:21">
      <c r="A111" s="138" t="str">
        <f t="shared" si="17"/>
        <v>7115p</v>
      </c>
      <c r="B111" s="373" t="str">
        <f>+VLOOKUP(LEFT($A111,LEN(A111)-1)*1,Master!$D$22:$G$218,4,FALSE)</f>
        <v>Akcize</v>
      </c>
      <c r="C111" s="374"/>
      <c r="D111" s="374"/>
      <c r="E111" s="374"/>
      <c r="F111" s="374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5.0427902131389341E-2</v>
      </c>
    </row>
    <row r="112" spans="1:21">
      <c r="A112" s="138" t="str">
        <f t="shared" si="17"/>
        <v>7116p</v>
      </c>
      <c r="B112" s="373" t="str">
        <f>+VLOOKUP(LEFT($A112,LEN(A112)-1)*1,Master!$D$22:$G$218,4,FALSE)</f>
        <v>Porez na međunarodnu trgovinu i transakcije</v>
      </c>
      <c r="C112" s="374"/>
      <c r="D112" s="374"/>
      <c r="E112" s="374"/>
      <c r="F112" s="374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6.9949750662055259E-3</v>
      </c>
    </row>
    <row r="113" spans="1:20">
      <c r="A113" s="138" t="str">
        <f t="shared" si="17"/>
        <v>7117p</v>
      </c>
      <c r="B113" s="373" t="str">
        <f>+VLOOKUP(LEFT($A113,LEN(A113)-1)*1,Master!$D$22:$G$218,4,FALSE)</f>
        <v>Lokalni porezi</v>
      </c>
      <c r="C113" s="374"/>
      <c r="D113" s="374"/>
      <c r="E113" s="374"/>
      <c r="F113" s="374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73" t="str">
        <f>+VLOOKUP(LEFT($A114,LEN(A114)-1)*1,Master!$D$22:$G$218,4,FALSE)</f>
        <v>Ostali republički porezi</v>
      </c>
      <c r="C114" s="374"/>
      <c r="D114" s="374"/>
      <c r="E114" s="374"/>
      <c r="F114" s="374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1.4983186573256908E-3</v>
      </c>
    </row>
    <row r="115" spans="1:20">
      <c r="A115" s="138" t="str">
        <f t="shared" si="17"/>
        <v>712p</v>
      </c>
      <c r="B115" s="390" t="str">
        <f>+VLOOKUP(LEFT($A115,LEN(A115)-1)*1,Master!$D$22:$G$218,4,FALSE)</f>
        <v>Doprinosi</v>
      </c>
      <c r="C115" s="391"/>
      <c r="D115" s="391"/>
      <c r="E115" s="391"/>
      <c r="F115" s="391"/>
      <c r="G115" s="83">
        <f>+SUM(G116:G119)</f>
        <v>11363162.375243589</v>
      </c>
      <c r="H115" s="83">
        <f t="shared" ref="H115:R115" si="22">+SUM(H116:H119)</f>
        <v>27633861.255235691</v>
      </c>
      <c r="I115" s="83">
        <f t="shared" si="22"/>
        <v>28596546.777765006</v>
      </c>
      <c r="J115" s="83">
        <f t="shared" si="22"/>
        <v>26924994.284464393</v>
      </c>
      <c r="K115" s="83">
        <f t="shared" si="22"/>
        <v>28259229.40161505</v>
      </c>
      <c r="L115" s="83">
        <f t="shared" si="22"/>
        <v>31798389.873793896</v>
      </c>
      <c r="M115" s="83">
        <f t="shared" si="22"/>
        <v>32683480.790031202</v>
      </c>
      <c r="N115" s="83">
        <f t="shared" si="22"/>
        <v>35739013.260544352</v>
      </c>
      <c r="O115" s="83">
        <f t="shared" si="22"/>
        <v>37869795.194065683</v>
      </c>
      <c r="P115" s="83">
        <f t="shared" si="22"/>
        <v>43339636.439869702</v>
      </c>
      <c r="Q115" s="83">
        <f t="shared" si="22"/>
        <v>29831319.453366339</v>
      </c>
      <c r="R115" s="84">
        <f t="shared" si="22"/>
        <v>59783744.593186989</v>
      </c>
      <c r="S115" s="128">
        <f t="shared" si="20"/>
        <v>393823173.69918185</v>
      </c>
      <c r="T115" s="129">
        <f t="shared" si="21"/>
        <v>0.11606244911021327</v>
      </c>
    </row>
    <row r="116" spans="1:20">
      <c r="A116" s="138" t="str">
        <f t="shared" si="17"/>
        <v>7121p</v>
      </c>
      <c r="B116" s="373" t="str">
        <f>+VLOOKUP(LEFT($A116,LEN(A116)-1)*1,Master!$D$22:$G$218,4,FALSE)</f>
        <v>Doprinosi za penzijsko i invalidsko osiguranje</v>
      </c>
      <c r="C116" s="374"/>
      <c r="D116" s="374"/>
      <c r="E116" s="374"/>
      <c r="F116" s="374"/>
      <c r="G116" s="91">
        <f>+INDEX(DataEx!$1:$1048576,MATCH('2014'!$A116,DataEx!$D:$D,0),MATCH('2014'!G$101,DataEx!$222:$222,0))</f>
        <v>6181254.2930859774</v>
      </c>
      <c r="H116" s="91">
        <f>+INDEX(DataEx!$1:$1048576,MATCH('2014'!$A116,DataEx!$D:$D,0),MATCH('2014'!H$101,DataEx!$222:$222,0))</f>
        <v>15929203.618779315</v>
      </c>
      <c r="I116" s="91">
        <f>+INDEX(DataEx!$1:$1048576,MATCH('2014'!$A116,DataEx!$D:$D,0),MATCH('2014'!I$101,DataEx!$222:$222,0))</f>
        <v>16372371.051444925</v>
      </c>
      <c r="J116" s="91">
        <f>+INDEX(DataEx!$1:$1048576,MATCH('2014'!$A116,DataEx!$D:$D,0),MATCH('2014'!J$101,DataEx!$222:$222,0))</f>
        <v>15719607.552351611</v>
      </c>
      <c r="K116" s="91">
        <f>+INDEX(DataEx!$1:$1048576,MATCH('2014'!$A116,DataEx!$D:$D,0),MATCH('2014'!K$101,DataEx!$222:$222,0))</f>
        <v>16503668.466840036</v>
      </c>
      <c r="L116" s="91">
        <f>+INDEX(DataEx!$1:$1048576,MATCH('2014'!$A116,DataEx!$D:$D,0),MATCH('2014'!L$101,DataEx!$222:$222,0))</f>
        <v>19107063.839919548</v>
      </c>
      <c r="M116" s="91">
        <f>+INDEX(DataEx!$1:$1048576,MATCH('2014'!$A116,DataEx!$D:$D,0),MATCH('2014'!M$101,DataEx!$222:$222,0))</f>
        <v>19757452.472161215</v>
      </c>
      <c r="N116" s="91">
        <f>+INDEX(DataEx!$1:$1048576,MATCH('2014'!$A116,DataEx!$D:$D,0),MATCH('2014'!N$101,DataEx!$222:$222,0))</f>
        <v>20960859.467633393</v>
      </c>
      <c r="O116" s="91">
        <f>+INDEX(DataEx!$1:$1048576,MATCH('2014'!$A116,DataEx!$D:$D,0),MATCH('2014'!O$101,DataEx!$222:$222,0))</f>
        <v>23494817.711109713</v>
      </c>
      <c r="P116" s="91">
        <f>+INDEX(DataEx!$1:$1048576,MATCH('2014'!$A116,DataEx!$D:$D,0),MATCH('2014'!P$101,DataEx!$222:$222,0))</f>
        <v>25582450.294221211</v>
      </c>
      <c r="Q116" s="91">
        <f>+INDEX(DataEx!$1:$1048576,MATCH('2014'!$A116,DataEx!$D:$D,0),MATCH('2014'!Q$101,DataEx!$222:$222,0))</f>
        <v>17440454.10842013</v>
      </c>
      <c r="R116" s="91">
        <f>+INDEX(DataEx!$1:$1048576,MATCH('2014'!$A116,DataEx!$D:$D,0),MATCH('2014'!R$101,DataEx!$222:$222,0))</f>
        <v>35471517.456119657</v>
      </c>
      <c r="S116" s="126">
        <f t="shared" si="20"/>
        <v>232520720.33208674</v>
      </c>
      <c r="T116" s="127">
        <f t="shared" si="21"/>
        <v>6.8525485732910826E-2</v>
      </c>
    </row>
    <row r="117" spans="1:20">
      <c r="A117" s="138" t="str">
        <f t="shared" si="17"/>
        <v>7122p</v>
      </c>
      <c r="B117" s="373" t="str">
        <f>+VLOOKUP(LEFT($A117,LEN(A117)-1)*1,Master!$D$22:$G$218,4,FALSE)</f>
        <v>Doprinosi za zdravstveno osiguranje</v>
      </c>
      <c r="C117" s="374"/>
      <c r="D117" s="374"/>
      <c r="E117" s="374"/>
      <c r="F117" s="374"/>
      <c r="G117" s="91">
        <f>+INDEX(DataEx!$1:$1048576,MATCH('2014'!$A117,DataEx!$D:$D,0),MATCH('2014'!G$101,DataEx!$222:$222,0))</f>
        <v>4462902.1884970451</v>
      </c>
      <c r="H117" s="91">
        <f>+INDEX(DataEx!$1:$1048576,MATCH('2014'!$A117,DataEx!$D:$D,0),MATCH('2014'!H$101,DataEx!$222:$222,0))</f>
        <v>9987996.0078556314</v>
      </c>
      <c r="I117" s="91">
        <f>+INDEX(DataEx!$1:$1048576,MATCH('2014'!$A117,DataEx!$D:$D,0),MATCH('2014'!I$101,DataEx!$222:$222,0))</f>
        <v>10444121.283224441</v>
      </c>
      <c r="J117" s="91">
        <f>+INDEX(DataEx!$1:$1048576,MATCH('2014'!$A117,DataEx!$D:$D,0),MATCH('2014'!J$101,DataEx!$222:$222,0))</f>
        <v>9425810.2210076991</v>
      </c>
      <c r="K117" s="91">
        <f>+INDEX(DataEx!$1:$1048576,MATCH('2014'!$A117,DataEx!$D:$D,0),MATCH('2014'!K$101,DataEx!$222:$222,0))</f>
        <v>10086350.937677663</v>
      </c>
      <c r="L117" s="91">
        <f>+INDEX(DataEx!$1:$1048576,MATCH('2014'!$A117,DataEx!$D:$D,0),MATCH('2014'!L$101,DataEx!$222:$222,0))</f>
        <v>10538946.599295441</v>
      </c>
      <c r="M117" s="91">
        <f>+INDEX(DataEx!$1:$1048576,MATCH('2014'!$A117,DataEx!$D:$D,0),MATCH('2014'!M$101,DataEx!$222:$222,0))</f>
        <v>10812200.796365578</v>
      </c>
      <c r="N117" s="91">
        <f>+INDEX(DataEx!$1:$1048576,MATCH('2014'!$A117,DataEx!$D:$D,0),MATCH('2014'!N$101,DataEx!$222:$222,0))</f>
        <v>12604416.205146389</v>
      </c>
      <c r="O117" s="91">
        <f>+INDEX(DataEx!$1:$1048576,MATCH('2014'!$A117,DataEx!$D:$D,0),MATCH('2014'!O$101,DataEx!$222:$222,0))</f>
        <v>12317722.210523007</v>
      </c>
      <c r="P117" s="91">
        <f>+INDEX(DataEx!$1:$1048576,MATCH('2014'!$A117,DataEx!$D:$D,0),MATCH('2014'!P$101,DataEx!$222:$222,0))</f>
        <v>15139434.83521379</v>
      </c>
      <c r="Q117" s="91">
        <f>+INDEX(DataEx!$1:$1048576,MATCH('2014'!$A117,DataEx!$D:$D,0),MATCH('2014'!Q$101,DataEx!$222:$222,0))</f>
        <v>10675412.397530209</v>
      </c>
      <c r="R117" s="91">
        <f>+INDEX(DataEx!$1:$1048576,MATCH('2014'!$A117,DataEx!$D:$D,0),MATCH('2014'!R$101,DataEx!$222:$222,0))</f>
        <v>20777724.488506641</v>
      </c>
      <c r="S117" s="126">
        <f t="shared" si="20"/>
        <v>137273038.17084354</v>
      </c>
      <c r="T117" s="127">
        <f t="shared" si="21"/>
        <v>4.0455326326422798E-2</v>
      </c>
    </row>
    <row r="118" spans="1:20">
      <c r="A118" s="138" t="str">
        <f t="shared" si="17"/>
        <v>7123p</v>
      </c>
      <c r="B118" s="373" t="str">
        <f>+VLOOKUP(LEFT($A118,LEN(A118)-1)*1,Master!$D$22:$G$218,4,FALSE)</f>
        <v>Doprinosi za osiguranje od nezaposlenosti</v>
      </c>
      <c r="C118" s="374"/>
      <c r="D118" s="374"/>
      <c r="E118" s="374"/>
      <c r="F118" s="374"/>
      <c r="G118" s="91">
        <f>+INDEX(DataEx!$1:$1048576,MATCH('2014'!$A118,DataEx!$D:$D,0),MATCH('2014'!G$101,DataEx!$222:$222,0))</f>
        <v>335626.34997192578</v>
      </c>
      <c r="H118" s="91">
        <f>+INDEX(DataEx!$1:$1048576,MATCH('2014'!$A118,DataEx!$D:$D,0),MATCH('2014'!H$101,DataEx!$222:$222,0))</f>
        <v>912962.82796269085</v>
      </c>
      <c r="I118" s="91">
        <f>+INDEX(DataEx!$1:$1048576,MATCH('2014'!$A118,DataEx!$D:$D,0),MATCH('2014'!I$101,DataEx!$222:$222,0))</f>
        <v>847537.5431988464</v>
      </c>
      <c r="J118" s="91">
        <f>+INDEX(DataEx!$1:$1048576,MATCH('2014'!$A118,DataEx!$D:$D,0),MATCH('2014'!J$101,DataEx!$222:$222,0))</f>
        <v>785210.07612081489</v>
      </c>
      <c r="K118" s="91">
        <f>+INDEX(DataEx!$1:$1048576,MATCH('2014'!$A118,DataEx!$D:$D,0),MATCH('2014'!K$101,DataEx!$222:$222,0))</f>
        <v>850766.10540022468</v>
      </c>
      <c r="L118" s="91">
        <f>+INDEX(DataEx!$1:$1048576,MATCH('2014'!$A118,DataEx!$D:$D,0),MATCH('2014'!L$101,DataEx!$222:$222,0))</f>
        <v>866889.01510926848</v>
      </c>
      <c r="M118" s="91">
        <f>+INDEX(DataEx!$1:$1048576,MATCH('2014'!$A118,DataEx!$D:$D,0),MATCH('2014'!M$101,DataEx!$222:$222,0))</f>
        <v>888216.72364915733</v>
      </c>
      <c r="N118" s="91">
        <f>+INDEX(DataEx!$1:$1048576,MATCH('2014'!$A118,DataEx!$D:$D,0),MATCH('2014'!N$101,DataEx!$222:$222,0))</f>
        <v>1039670.2924499443</v>
      </c>
      <c r="O118" s="91">
        <f>+INDEX(DataEx!$1:$1048576,MATCH('2014'!$A118,DataEx!$D:$D,0),MATCH('2014'!O$101,DataEx!$222:$222,0))</f>
        <v>1041765.1602304868</v>
      </c>
      <c r="P118" s="91">
        <f>+INDEX(DataEx!$1:$1048576,MATCH('2014'!$A118,DataEx!$D:$D,0),MATCH('2014'!P$101,DataEx!$222:$222,0))</f>
        <v>1272757.7337771738</v>
      </c>
      <c r="Q118" s="91">
        <f>+INDEX(DataEx!$1:$1048576,MATCH('2014'!$A118,DataEx!$D:$D,0),MATCH('2014'!Q$101,DataEx!$222:$222,0))</f>
        <v>886048.61477788922</v>
      </c>
      <c r="R118" s="91">
        <f>+INDEX(DataEx!$1:$1048576,MATCH('2014'!$A118,DataEx!$D:$D,0),MATCH('2014'!R$101,DataEx!$222:$222,0))</f>
        <v>1773125.5378420665</v>
      </c>
      <c r="S118" s="126">
        <f t="shared" si="20"/>
        <v>11500575.980490489</v>
      </c>
      <c r="T118" s="127">
        <f t="shared" si="21"/>
        <v>3.3893003348080819E-3</v>
      </c>
    </row>
    <row r="119" spans="1:20">
      <c r="A119" s="138" t="str">
        <f t="shared" si="17"/>
        <v>7124p</v>
      </c>
      <c r="B119" s="373" t="str">
        <f>+VLOOKUP(LEFT($A119,LEN(A119)-1)*1,Master!$D$22:$G$218,4,FALSE)</f>
        <v>Ostali doprinosi</v>
      </c>
      <c r="C119" s="374"/>
      <c r="D119" s="374"/>
      <c r="E119" s="374"/>
      <c r="F119" s="374"/>
      <c r="G119" s="91">
        <f>+INDEX(DataEx!$1:$1048576,MATCH('2014'!$A119,DataEx!$D:$D,0),MATCH('2014'!G$101,DataEx!$222:$222,0))</f>
        <v>383379.5436886411</v>
      </c>
      <c r="H119" s="91">
        <f>+INDEX(DataEx!$1:$1048576,MATCH('2014'!$A119,DataEx!$D:$D,0),MATCH('2014'!H$101,DataEx!$222:$222,0))</f>
        <v>803698.80063805287</v>
      </c>
      <c r="I119" s="91">
        <f>+INDEX(DataEx!$1:$1048576,MATCH('2014'!$A119,DataEx!$D:$D,0),MATCH('2014'!I$101,DataEx!$222:$222,0))</f>
        <v>932516.89989679249</v>
      </c>
      <c r="J119" s="91">
        <f>+INDEX(DataEx!$1:$1048576,MATCH('2014'!$A119,DataEx!$D:$D,0),MATCH('2014'!J$101,DataEx!$222:$222,0))</f>
        <v>994366.43498426687</v>
      </c>
      <c r="K119" s="91">
        <f>+INDEX(DataEx!$1:$1048576,MATCH('2014'!$A119,DataEx!$D:$D,0),MATCH('2014'!K$101,DataEx!$222:$222,0))</f>
        <v>818443.89169712842</v>
      </c>
      <c r="L119" s="91">
        <f>+INDEX(DataEx!$1:$1048576,MATCH('2014'!$A119,DataEx!$D:$D,0),MATCH('2014'!L$101,DataEx!$222:$222,0))</f>
        <v>1285490.4194696401</v>
      </c>
      <c r="M119" s="91">
        <f>+INDEX(DataEx!$1:$1048576,MATCH('2014'!$A119,DataEx!$D:$D,0),MATCH('2014'!M$101,DataEx!$222:$222,0))</f>
        <v>1225610.7978552498</v>
      </c>
      <c r="N119" s="91">
        <f>+INDEX(DataEx!$1:$1048576,MATCH('2014'!$A119,DataEx!$D:$D,0),MATCH('2014'!N$101,DataEx!$222:$222,0))</f>
        <v>1134067.295314624</v>
      </c>
      <c r="O119" s="91">
        <f>+INDEX(DataEx!$1:$1048576,MATCH('2014'!$A119,DataEx!$D:$D,0),MATCH('2014'!O$101,DataEx!$222:$222,0))</f>
        <v>1015490.1122024715</v>
      </c>
      <c r="P119" s="91">
        <f>+INDEX(DataEx!$1:$1048576,MATCH('2014'!$A119,DataEx!$D:$D,0),MATCH('2014'!P$101,DataEx!$222:$222,0))</f>
        <v>1344993.5766575246</v>
      </c>
      <c r="Q119" s="91">
        <f>+INDEX(DataEx!$1:$1048576,MATCH('2014'!$A119,DataEx!$D:$D,0),MATCH('2014'!Q$101,DataEx!$222:$222,0))</f>
        <v>829404.33263811201</v>
      </c>
      <c r="R119" s="91">
        <f>+INDEX(DataEx!$1:$1048576,MATCH('2014'!$A119,DataEx!$D:$D,0),MATCH('2014'!R$101,DataEx!$222:$222,0))</f>
        <v>1761377.1107186193</v>
      </c>
      <c r="S119" s="126">
        <f t="shared" si="20"/>
        <v>12528839.215761123</v>
      </c>
      <c r="T119" s="127">
        <f t="shared" si="21"/>
        <v>3.6923367160715675E-3</v>
      </c>
    </row>
    <row r="120" spans="1:20">
      <c r="A120" s="138" t="str">
        <f t="shared" si="17"/>
        <v>713p</v>
      </c>
      <c r="B120" s="382" t="str">
        <f>+VLOOKUP(LEFT($A120,LEN(A120)-1)*1,Master!$D$22:$G$218,4,FALSE)</f>
        <v>Takse</v>
      </c>
      <c r="C120" s="383"/>
      <c r="D120" s="383"/>
      <c r="E120" s="383"/>
      <c r="F120" s="383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6.1661686331742679E-3</v>
      </c>
    </row>
    <row r="121" spans="1:20">
      <c r="A121" s="138" t="str">
        <f t="shared" si="17"/>
        <v>714p</v>
      </c>
      <c r="B121" s="382" t="str">
        <f>+VLOOKUP(LEFT($A121,LEN(A121)-1)*1,Master!$D$22:$G$218,4,FALSE)</f>
        <v>Naknade</v>
      </c>
      <c r="C121" s="383"/>
      <c r="D121" s="383"/>
      <c r="E121" s="383"/>
      <c r="F121" s="383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3.8383359093761595E-3</v>
      </c>
    </row>
    <row r="122" spans="1:20">
      <c r="A122" s="138" t="str">
        <f t="shared" si="17"/>
        <v>715p</v>
      </c>
      <c r="B122" s="382" t="str">
        <f>+VLOOKUP(LEFT($A122,LEN(A122)-1)*1,Master!$D$22:$G$218,4,FALSE)</f>
        <v>Ostali prihodi</v>
      </c>
      <c r="C122" s="383"/>
      <c r="D122" s="383"/>
      <c r="E122" s="383"/>
      <c r="F122" s="383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9.2569743079391181E-3</v>
      </c>
    </row>
    <row r="123" spans="1:20">
      <c r="A123" s="138" t="str">
        <f t="shared" si="17"/>
        <v>73p</v>
      </c>
      <c r="B123" s="382" t="str">
        <f>+VLOOKUP(LEFT($A123,LEN(A123)-1)*1,Master!$D$22:$G$218,4,FALSE)</f>
        <v>Primici od otplate kredita i sredstva prenesena iz prethodne godine</v>
      </c>
      <c r="C123" s="383"/>
      <c r="D123" s="383"/>
      <c r="E123" s="383"/>
      <c r="F123" s="383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2.0765829335340686E-3</v>
      </c>
    </row>
    <row r="124" spans="1:20" ht="13.5" thickBot="1">
      <c r="A124" s="138" t="str">
        <f t="shared" si="17"/>
        <v>74p</v>
      </c>
      <c r="B124" s="384" t="str">
        <f>+VLOOKUP(LEFT($A124,LEN(A124)-1)*1,Master!$D$22:$G$218,4,FALSE)</f>
        <v>Donacije i transferi</v>
      </c>
      <c r="C124" s="385"/>
      <c r="D124" s="385"/>
      <c r="E124" s="385"/>
      <c r="F124" s="385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2.3576560621364857E-3</v>
      </c>
    </row>
    <row r="125" spans="1:20" ht="13.5" thickBot="1">
      <c r="A125" s="138" t="str">
        <f t="shared" si="17"/>
        <v>4p</v>
      </c>
      <c r="B125" s="386" t="str">
        <f>+VLOOKUP(LEFT($A125,LEN(A125)-1)*1,Master!$D$22:$G$218,4,FALSE)</f>
        <v>Budžetki izdaci</v>
      </c>
      <c r="C125" s="387"/>
      <c r="D125" s="387"/>
      <c r="E125" s="387"/>
      <c r="F125" s="387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0.39124304396667259</v>
      </c>
    </row>
    <row r="126" spans="1:20" ht="13.5" thickBot="1">
      <c r="A126" s="138" t="str">
        <f t="shared" si="17"/>
        <v>41p</v>
      </c>
      <c r="B126" s="388" t="str">
        <f>+VLOOKUP(LEFT($A126,LEN(A126)-1)*1,Master!$D$22:$G$218,4,FALSE)</f>
        <v>Tekući izdaci</v>
      </c>
      <c r="C126" s="389"/>
      <c r="D126" s="389"/>
      <c r="E126" s="389"/>
      <c r="F126" s="389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0.36463969502203597</v>
      </c>
    </row>
    <row r="127" spans="1:20">
      <c r="A127" s="138" t="str">
        <f t="shared" si="17"/>
        <v>40p</v>
      </c>
      <c r="B127" s="394" t="str">
        <f>+VLOOKUP(LEFT($A127,LEN(A127)-1)*1,Master!$D$22:$G$218,4,FALSE)</f>
        <v>Tekući budžetski izdaci</v>
      </c>
      <c r="C127" s="395"/>
      <c r="D127" s="395"/>
      <c r="E127" s="395"/>
      <c r="F127" s="395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0.18628946907697047</v>
      </c>
    </row>
    <row r="128" spans="1:20">
      <c r="A128" s="138" t="str">
        <f t="shared" si="17"/>
        <v>411p</v>
      </c>
      <c r="B128" s="373" t="str">
        <f>+VLOOKUP(LEFT($A128,LEN(A128)-1)*1,Master!$D$22:$G$218,4,FALSE)</f>
        <v>Bruto zarade i doprinosi na teret poslodavca</v>
      </c>
      <c r="C128" s="374"/>
      <c r="D128" s="374"/>
      <c r="E128" s="374"/>
      <c r="F128" s="374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0.11385819335648088</v>
      </c>
    </row>
    <row r="129" spans="1:20">
      <c r="A129" s="138" t="str">
        <f t="shared" si="17"/>
        <v>412p</v>
      </c>
      <c r="B129" s="373" t="str">
        <f>+VLOOKUP(LEFT($A129,LEN(A129)-1)*1,Master!$D$22:$G$218,4,FALSE)</f>
        <v>Ostala lična primanja</v>
      </c>
      <c r="C129" s="374"/>
      <c r="D129" s="374"/>
      <c r="E129" s="374"/>
      <c r="F129" s="374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3.3826953553113162E-3</v>
      </c>
    </row>
    <row r="130" spans="1:20">
      <c r="A130" s="138" t="str">
        <f t="shared" si="17"/>
        <v>413p</v>
      </c>
      <c r="B130" s="373" t="str">
        <f>+VLOOKUP(LEFT($A130,LEN(A130)-1)*1,Master!$D$22:$G$218,4,FALSE)</f>
        <v>Rashodi za materijal</v>
      </c>
      <c r="C130" s="374"/>
      <c r="D130" s="374"/>
      <c r="E130" s="374"/>
      <c r="F130" s="374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9.0783697777108516E-3</v>
      </c>
    </row>
    <row r="131" spans="1:20">
      <c r="A131" s="138" t="str">
        <f t="shared" si="17"/>
        <v>414p</v>
      </c>
      <c r="B131" s="373" t="str">
        <f>+VLOOKUP(LEFT($A131,LEN(A131)-1)*1,Master!$D$22:$G$218,4,FALSE)</f>
        <v>Rashodi za usluge</v>
      </c>
      <c r="C131" s="374"/>
      <c r="D131" s="374"/>
      <c r="E131" s="374"/>
      <c r="F131" s="374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1.2572946392542568E-2</v>
      </c>
    </row>
    <row r="132" spans="1:20">
      <c r="A132" s="138" t="str">
        <f t="shared" si="17"/>
        <v>415p</v>
      </c>
      <c r="B132" s="373" t="str">
        <f>+VLOOKUP(LEFT($A132,LEN(A132)-1)*1,Master!$D$22:$G$218,4,FALSE)</f>
        <v>Rashodi za tekuće održavanje</v>
      </c>
      <c r="C132" s="374"/>
      <c r="D132" s="374"/>
      <c r="E132" s="374"/>
      <c r="F132" s="374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6.3818517255573469E-3</v>
      </c>
    </row>
    <row r="133" spans="1:20">
      <c r="A133" s="138" t="str">
        <f t="shared" si="17"/>
        <v>416p</v>
      </c>
      <c r="B133" s="373" t="str">
        <f>+VLOOKUP(LEFT($A133,LEN(A133)-1)*1,Master!$D$22:$G$218,4,FALSE)</f>
        <v>Kamate</v>
      </c>
      <c r="C133" s="374"/>
      <c r="D133" s="374"/>
      <c r="E133" s="374"/>
      <c r="F133" s="374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2.226964176416666E-2</v>
      </c>
    </row>
    <row r="134" spans="1:20">
      <c r="A134" s="138" t="str">
        <f t="shared" si="17"/>
        <v>417p</v>
      </c>
      <c r="B134" s="373" t="str">
        <f>+VLOOKUP(LEFT($A134,LEN(A134)-1)*1,Master!$D$22:$G$218,4,FALSE)</f>
        <v>Renta</v>
      </c>
      <c r="C134" s="374"/>
      <c r="D134" s="374"/>
      <c r="E134" s="374"/>
      <c r="F134" s="374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2.4012143885574536E-3</v>
      </c>
    </row>
    <row r="135" spans="1:20">
      <c r="A135" s="138" t="str">
        <f t="shared" si="17"/>
        <v>418p</v>
      </c>
      <c r="B135" s="373" t="str">
        <f>+VLOOKUP(LEFT($A135,LEN(A135)-1)*1,Master!$D$22:$G$218,4,FALSE)</f>
        <v>Subvencije</v>
      </c>
      <c r="C135" s="374"/>
      <c r="D135" s="374"/>
      <c r="E135" s="374"/>
      <c r="F135" s="374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5.562476888800163E-3</v>
      </c>
    </row>
    <row r="136" spans="1:20">
      <c r="A136" s="138" t="str">
        <f t="shared" si="17"/>
        <v>419p</v>
      </c>
      <c r="B136" s="373" t="str">
        <f>+VLOOKUP(LEFT($A136,LEN(A136)-1)*1,Master!$D$22:$G$218,4,FALSE)</f>
        <v>Ostali izdaci</v>
      </c>
      <c r="C136" s="374"/>
      <c r="D136" s="374"/>
      <c r="E136" s="374"/>
      <c r="F136" s="374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7.7324621213227737E-3</v>
      </c>
    </row>
    <row r="137" spans="1:20">
      <c r="A137" s="138" t="str">
        <f t="shared" si="17"/>
        <v>440p</v>
      </c>
      <c r="B137" s="373" t="str">
        <f>+VLOOKUP(LEFT($A137,LEN(A137)-1)*1,Master!$D$22:$G$218,4,FALSE)</f>
        <v>Kapitalni izdaci u tekućem budžetu</v>
      </c>
      <c r="C137" s="374"/>
      <c r="D137" s="374"/>
      <c r="E137" s="374"/>
      <c r="F137" s="374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3.0496173065204988E-3</v>
      </c>
    </row>
    <row r="138" spans="1:20">
      <c r="A138" s="138" t="str">
        <f t="shared" si="17"/>
        <v>42p</v>
      </c>
      <c r="B138" s="392" t="str">
        <f>+VLOOKUP(LEFT($A138,LEN(A138)-1)*1,Master!$D$22:$G$218,4,FALSE)</f>
        <v>Transferi za socijalnu zaštitu</v>
      </c>
      <c r="C138" s="393"/>
      <c r="D138" s="393"/>
      <c r="E138" s="393"/>
      <c r="F138" s="393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0.1457984525827985</v>
      </c>
    </row>
    <row r="139" spans="1:20">
      <c r="A139" s="138" t="str">
        <f t="shared" si="17"/>
        <v>421p</v>
      </c>
      <c r="B139" s="373" t="str">
        <f>+VLOOKUP(LEFT($A139,LEN(A139)-1)*1,Master!$D$22:$G$218,4,FALSE)</f>
        <v>Prava iz oblasti socijalne zaštite</v>
      </c>
      <c r="C139" s="374"/>
      <c r="D139" s="374"/>
      <c r="E139" s="374"/>
      <c r="F139" s="374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1.7283092470499275E-2</v>
      </c>
    </row>
    <row r="140" spans="1:20">
      <c r="A140" s="138" t="str">
        <f t="shared" si="17"/>
        <v>422p</v>
      </c>
      <c r="B140" s="373" t="str">
        <f>+VLOOKUP(LEFT($A140,LEN(A140)-1)*1,Master!$D$22:$G$218,4,FALSE)</f>
        <v>Sredstva za tehnološke viškove</v>
      </c>
      <c r="C140" s="374"/>
      <c r="D140" s="374"/>
      <c r="E140" s="374"/>
      <c r="F140" s="374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5.0860900837128957E-3</v>
      </c>
    </row>
    <row r="141" spans="1:20">
      <c r="A141" s="138" t="str">
        <f t="shared" si="17"/>
        <v>423p</v>
      </c>
      <c r="B141" s="373" t="str">
        <f>+VLOOKUP(LEFT($A141,LEN(A141)-1)*1,Master!$D$22:$G$218,4,FALSE)</f>
        <v>Prava iz oblasti penzijskog i invalidskog osiguranja</v>
      </c>
      <c r="C141" s="374"/>
      <c r="D141" s="374"/>
      <c r="E141" s="374"/>
      <c r="F141" s="374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0.1170930693615945</v>
      </c>
    </row>
    <row r="142" spans="1:20">
      <c r="A142" s="138" t="str">
        <f t="shared" si="17"/>
        <v>424p</v>
      </c>
      <c r="B142" s="373" t="str">
        <f>+VLOOKUP(LEFT($A142,LEN(A142)-1)*1,Master!$D$22:$G$218,4,FALSE)</f>
        <v>Ostala prava iz oblasti zdravstvene zaštite</v>
      </c>
      <c r="C142" s="374"/>
      <c r="D142" s="374"/>
      <c r="E142" s="374"/>
      <c r="F142" s="374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4.2732516126223804E-3</v>
      </c>
    </row>
    <row r="143" spans="1:20">
      <c r="A143" s="138" t="str">
        <f t="shared" si="17"/>
        <v>425p</v>
      </c>
      <c r="B143" s="373" t="str">
        <f>+VLOOKUP(LEFT($A143,LEN(A143)-1)*1,Master!$D$22:$G$218,4,FALSE)</f>
        <v>Ostala prava iz zdravstvenog osiguranja</v>
      </c>
      <c r="C143" s="374"/>
      <c r="D143" s="374"/>
      <c r="E143" s="374"/>
      <c r="F143" s="374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2.0629490543694236E-3</v>
      </c>
    </row>
    <row r="144" spans="1:20">
      <c r="A144" s="138" t="str">
        <f t="shared" si="17"/>
        <v>43p</v>
      </c>
      <c r="B144" s="396" t="str">
        <f>+VLOOKUP(LEFT($A144,LEN(A144)-1)*1,Master!$D$22:$G$218,4,FALSE)</f>
        <v xml:space="preserve">Transferi institucijama, pojedincima, nevladinom i javnom sektoru </v>
      </c>
      <c r="C144" s="397"/>
      <c r="D144" s="397"/>
      <c r="E144" s="397"/>
      <c r="F144" s="397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2.9311573027103615E-2</v>
      </c>
    </row>
    <row r="145" spans="1:20">
      <c r="A145" s="138" t="str">
        <f t="shared" si="17"/>
        <v>44p</v>
      </c>
      <c r="B145" s="396" t="str">
        <f>+VLOOKUP(LEFT($A145,LEN(A145)-1)*1,Master!$D$22:$G$218,4,FALSE)</f>
        <v>Kapitalni budžet</v>
      </c>
      <c r="C145" s="397"/>
      <c r="D145" s="397"/>
      <c r="E145" s="397"/>
      <c r="F145" s="397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2.6603348944636448E-2</v>
      </c>
    </row>
    <row r="146" spans="1:20">
      <c r="A146" s="138" t="str">
        <f t="shared" si="17"/>
        <v>451p</v>
      </c>
      <c r="B146" s="398" t="str">
        <f>+VLOOKUP(LEFT($A146,LEN(A146)-1)*1,Master!$D$22:$G$218,4,FALSE)</f>
        <v>Pozajmice i krediti</v>
      </c>
      <c r="C146" s="399"/>
      <c r="D146" s="399"/>
      <c r="E146" s="399"/>
      <c r="F146" s="399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6.3067299662150969E-4</v>
      </c>
    </row>
    <row r="147" spans="1:20">
      <c r="A147" s="138" t="str">
        <f t="shared" si="17"/>
        <v>47p</v>
      </c>
      <c r="B147" s="398" t="str">
        <f>+VLOOKUP(LEFT($A147,LEN(A147)-1)*1,Master!$D$22:$G$218,4,FALSE)</f>
        <v>Rezerve</v>
      </c>
      <c r="C147" s="399"/>
      <c r="D147" s="399"/>
      <c r="E147" s="399"/>
      <c r="F147" s="399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2.6095273385419913E-3</v>
      </c>
    </row>
    <row r="148" spans="1:20" ht="13.5" thickBot="1">
      <c r="A148" s="138" t="str">
        <f t="shared" si="17"/>
        <v>462p</v>
      </c>
      <c r="B148" s="371" t="str">
        <f>+VLOOKUP(LEFT($A148,LEN(A148)-1)*1,Master!$D$22:$G$218,4,FALSE)</f>
        <v>Otplata garancija</v>
      </c>
      <c r="C148" s="372"/>
      <c r="D148" s="372"/>
      <c r="E148" s="372"/>
      <c r="F148" s="372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400" t="str">
        <f>+VLOOKUP(LEFT($A149,LEN(A149)-1)*1,Master!$D$22:$G$218,4,FALSE)</f>
        <v>Suficit / deficit</v>
      </c>
      <c r="C149" s="401"/>
      <c r="D149" s="401"/>
      <c r="E149" s="401"/>
      <c r="F149" s="401"/>
      <c r="G149" s="97">
        <f>+G105-G125</f>
        <v>-48371989.019883268</v>
      </c>
      <c r="H149" s="97">
        <f t="shared" ref="H149:R149" si="27">+H105-H125</f>
        <v>-31035094.578327969</v>
      </c>
      <c r="I149" s="97">
        <f t="shared" si="27"/>
        <v>-21478594.024929956</v>
      </c>
      <c r="J149" s="97">
        <f t="shared" si="27"/>
        <v>-4503200.9014942199</v>
      </c>
      <c r="K149" s="97">
        <f t="shared" si="27"/>
        <v>-13607620.350923941</v>
      </c>
      <c r="L149" s="97">
        <f t="shared" si="27"/>
        <v>-5605480.8317837268</v>
      </c>
      <c r="M149" s="97">
        <f t="shared" si="27"/>
        <v>12475607.001735494</v>
      </c>
      <c r="N149" s="97">
        <f t="shared" si="27"/>
        <v>14781851.476416215</v>
      </c>
      <c r="O149" s="97">
        <f t="shared" si="27"/>
        <v>10250615.161581978</v>
      </c>
      <c r="P149" s="97">
        <f t="shared" si="27"/>
        <v>3992223.6783102006</v>
      </c>
      <c r="Q149" s="97">
        <f t="shared" si="27"/>
        <v>-13390980.697133824</v>
      </c>
      <c r="R149" s="97">
        <f t="shared" si="27"/>
        <v>34982925.121417165</v>
      </c>
      <c r="S149" s="114">
        <f t="shared" si="20"/>
        <v>-61509737.965015844</v>
      </c>
      <c r="T149" s="115">
        <f t="shared" si="21"/>
        <v>-1.8127350824205791E-2</v>
      </c>
    </row>
    <row r="150" spans="1:20" ht="13.5" thickBot="1">
      <c r="A150" s="139" t="str">
        <f>+CONCATENATE(A57,"p")</f>
        <v>1001p</v>
      </c>
      <c r="B150" s="402" t="str">
        <f>+VLOOKUP(LEFT($A150,LEN(A150)-1)*1,Master!$D$22:$G$218,4,FALSE)</f>
        <v>Primarni bilans</v>
      </c>
      <c r="C150" s="403"/>
      <c r="D150" s="403"/>
      <c r="E150" s="403"/>
      <c r="F150" s="403"/>
      <c r="G150" s="98">
        <f t="shared" ref="G150:R150" si="28">+G149+G133</f>
        <v>-42074875.509049937</v>
      </c>
      <c r="H150" s="98">
        <f t="shared" si="28"/>
        <v>-24737981.067494635</v>
      </c>
      <c r="I150" s="98">
        <f t="shared" si="28"/>
        <v>-15181480.514096621</v>
      </c>
      <c r="J150" s="98">
        <f t="shared" si="28"/>
        <v>1793912.6093391133</v>
      </c>
      <c r="K150" s="98">
        <f t="shared" si="28"/>
        <v>-7310506.8400906073</v>
      </c>
      <c r="L150" s="98">
        <f t="shared" si="28"/>
        <v>691632.67904960644</v>
      </c>
      <c r="M150" s="98">
        <f t="shared" si="28"/>
        <v>18772720.512568828</v>
      </c>
      <c r="N150" s="98">
        <f t="shared" si="28"/>
        <v>21078964.987249549</v>
      </c>
      <c r="O150" s="98">
        <f t="shared" si="28"/>
        <v>16547728.672415312</v>
      </c>
      <c r="P150" s="98">
        <f t="shared" si="28"/>
        <v>10289337.189143535</v>
      </c>
      <c r="Q150" s="98">
        <f t="shared" si="28"/>
        <v>-7093867.186300491</v>
      </c>
      <c r="R150" s="98">
        <f t="shared" si="28"/>
        <v>41280038.632250495</v>
      </c>
      <c r="S150" s="114">
        <f t="shared" si="20"/>
        <v>14055624.164984178</v>
      </c>
      <c r="T150" s="115">
        <f t="shared" si="21"/>
        <v>4.1422909399608772E-3</v>
      </c>
    </row>
    <row r="151" spans="1:20">
      <c r="A151" s="139" t="str">
        <f>+CONCATENATE(A58,"p")</f>
        <v>46p</v>
      </c>
      <c r="B151" s="392" t="str">
        <f>+VLOOKUP(LEFT($A151,LEN(A151)-1)*1,Master!$D$22:$G$218,4,FALSE)</f>
        <v>Otplata dugova</v>
      </c>
      <c r="C151" s="393"/>
      <c r="D151" s="393"/>
      <c r="E151" s="393"/>
      <c r="F151" s="393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5.0520710367724604E-2</v>
      </c>
    </row>
    <row r="152" spans="1:20">
      <c r="A152" s="139" t="str">
        <f>+CONCATENATE(A59,"p")</f>
        <v>4611p</v>
      </c>
      <c r="B152" s="404" t="str">
        <f>+VLOOKUP(LEFT($A152,LEN(A152)-1)*1,Master!$D$22:$G$218,4,FALSE)</f>
        <v>Otplata hartija od vrijednosti i kredita rezidentima</v>
      </c>
      <c r="C152" s="405"/>
      <c r="D152" s="405"/>
      <c r="E152" s="405"/>
      <c r="F152" s="405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8.8436696425625259E-3</v>
      </c>
    </row>
    <row r="153" spans="1:20">
      <c r="A153" s="139" t="str">
        <f>+CONCATENATE(A60,"p")</f>
        <v>4612p</v>
      </c>
      <c r="B153" s="398" t="str">
        <f>+VLOOKUP(LEFT($A153,LEN(A153)-1)*1,Master!$D$22:$G$218,4,FALSE)</f>
        <v>Otplata hartija od vrijednosti i kredita nerezidentima</v>
      </c>
      <c r="C153" s="399"/>
      <c r="D153" s="399"/>
      <c r="E153" s="399"/>
      <c r="F153" s="399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3.1852051355943767E-2</v>
      </c>
    </row>
    <row r="154" spans="1:20" ht="13.5" thickBot="1">
      <c r="A154" s="139" t="str">
        <f>+CONCATENATE(A54,"p")</f>
        <v>4630p</v>
      </c>
      <c r="B154" s="371" t="str">
        <f>+VLOOKUP(LEFT($A154,LEN(A154)-1)*1,Master!$D$22:$G$218,4,FALSE)</f>
        <v>Otplata obaveza iz prethodnih godina</v>
      </c>
      <c r="C154" s="372"/>
      <c r="D154" s="372"/>
      <c r="E154" s="372"/>
      <c r="F154" s="372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9.8249893692182975E-3</v>
      </c>
    </row>
    <row r="155" spans="1:20" ht="13.5" thickBot="1">
      <c r="A155" s="139" t="str">
        <f t="shared" ref="A155:A160" si="30">+CONCATENATE(A61,"p")</f>
        <v>1002p</v>
      </c>
      <c r="B155" s="406" t="str">
        <f>+VLOOKUP(LEFT($A155,LEN(A155)-1)*1,Master!$D$22:$G$218,4,FALSE)</f>
        <v>Nedostajuća sredstva</v>
      </c>
      <c r="C155" s="407"/>
      <c r="D155" s="407"/>
      <c r="E155" s="407"/>
      <c r="F155" s="407"/>
      <c r="G155" s="79">
        <f>+G149-G151</f>
        <v>-62657564.477383271</v>
      </c>
      <c r="H155" s="79">
        <f t="shared" ref="H155:R155" si="31">+H149-H151</f>
        <v>-45320670.035827965</v>
      </c>
      <c r="I155" s="79">
        <f t="shared" si="31"/>
        <v>-35764169.482429951</v>
      </c>
      <c r="J155" s="79">
        <f t="shared" si="31"/>
        <v>-18788776.358994219</v>
      </c>
      <c r="K155" s="79">
        <f t="shared" si="31"/>
        <v>-27893195.80842394</v>
      </c>
      <c r="L155" s="79">
        <f t="shared" si="31"/>
        <v>-19891056.289283726</v>
      </c>
      <c r="M155" s="79">
        <f t="shared" si="31"/>
        <v>-1809968.455764506</v>
      </c>
      <c r="N155" s="79">
        <f t="shared" si="31"/>
        <v>496276.01891621575</v>
      </c>
      <c r="O155" s="79">
        <f t="shared" si="31"/>
        <v>-4034960.2959180214</v>
      </c>
      <c r="P155" s="79">
        <f t="shared" si="31"/>
        <v>-10293351.779189799</v>
      </c>
      <c r="Q155" s="79">
        <f t="shared" si="31"/>
        <v>-27676556.154633824</v>
      </c>
      <c r="R155" s="79">
        <f t="shared" si="31"/>
        <v>20697349.663917165</v>
      </c>
      <c r="S155" s="118">
        <f t="shared" si="20"/>
        <v>-232936643.45501581</v>
      </c>
      <c r="T155" s="119">
        <f t="shared" si="21"/>
        <v>-6.8648061191930385E-2</v>
      </c>
    </row>
    <row r="156" spans="1:20" ht="13.5" thickBot="1">
      <c r="A156" s="139" t="str">
        <f t="shared" si="30"/>
        <v>1003p</v>
      </c>
      <c r="B156" s="386" t="str">
        <f>+VLOOKUP(LEFT($A156,LEN(A156)-1)*1,Master!$D$22:$G$218,4,FALSE)</f>
        <v>Finansiranje</v>
      </c>
      <c r="C156" s="387"/>
      <c r="D156" s="387"/>
      <c r="E156" s="387"/>
      <c r="F156" s="387"/>
      <c r="G156" s="97">
        <f t="shared" ref="G156:R156" si="32">+SUM(G157:G160)</f>
        <v>62657564.477383271</v>
      </c>
      <c r="H156" s="97">
        <f t="shared" si="32"/>
        <v>45320670.035827965</v>
      </c>
      <c r="I156" s="97">
        <f t="shared" si="32"/>
        <v>35764169.482429951</v>
      </c>
      <c r="J156" s="97">
        <f t="shared" si="32"/>
        <v>18788776.358994219</v>
      </c>
      <c r="K156" s="97">
        <f t="shared" si="32"/>
        <v>27893195.80842394</v>
      </c>
      <c r="L156" s="97">
        <f t="shared" si="32"/>
        <v>19891056.289283726</v>
      </c>
      <c r="M156" s="97">
        <f t="shared" si="32"/>
        <v>1809968.455764506</v>
      </c>
      <c r="N156" s="97">
        <f t="shared" si="32"/>
        <v>-496276.01891621575</v>
      </c>
      <c r="O156" s="97">
        <f t="shared" si="32"/>
        <v>4034960.2959180214</v>
      </c>
      <c r="P156" s="97">
        <f t="shared" si="32"/>
        <v>10293351.779189799</v>
      </c>
      <c r="Q156" s="97">
        <f t="shared" si="32"/>
        <v>27676556.154633824</v>
      </c>
      <c r="R156" s="97">
        <f t="shared" si="32"/>
        <v>-20697349.663917169</v>
      </c>
      <c r="S156" s="120">
        <f t="shared" si="20"/>
        <v>232936643.45501578</v>
      </c>
      <c r="T156" s="121">
        <f t="shared" si="21"/>
        <v>6.8648061191930371E-2</v>
      </c>
    </row>
    <row r="157" spans="1:20">
      <c r="A157" s="139" t="str">
        <f t="shared" si="30"/>
        <v>7511p</v>
      </c>
      <c r="B157" s="404" t="str">
        <f>+VLOOKUP(LEFT($A157,LEN(A157)-1)*1,Master!$D$22:$G$218,4,FALSE)</f>
        <v>Pozajmice i krediti od domaćih izvora</v>
      </c>
      <c r="C157" s="405"/>
      <c r="D157" s="405"/>
      <c r="E157" s="405"/>
      <c r="F157" s="405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98" t="str">
        <f>+VLOOKUP(LEFT($A158,LEN(A158)-1)*1,Master!$D$22:$G$218,4,FALSE)</f>
        <v>Pozajmice i krediti od inostranih izvora</v>
      </c>
      <c r="C158" s="399"/>
      <c r="D158" s="399"/>
      <c r="E158" s="399"/>
      <c r="F158" s="399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6.718599980650701E-2</v>
      </c>
    </row>
    <row r="159" spans="1:20">
      <c r="A159" s="139" t="str">
        <f t="shared" si="30"/>
        <v>72p</v>
      </c>
      <c r="B159" s="398" t="str">
        <f>+VLOOKUP(LEFT($A159,LEN(A159)-1)*1,Master!$D$22:$G$218,4,FALSE)</f>
        <v>Primici od prodaje imovine</v>
      </c>
      <c r="C159" s="399"/>
      <c r="D159" s="399"/>
      <c r="E159" s="399"/>
      <c r="F159" s="399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1.4735350388353032E-3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43242933.155480817</v>
      </c>
      <c r="H160" s="101">
        <f t="shared" si="33"/>
        <v>25906038.713925511</v>
      </c>
      <c r="I160" s="101">
        <f t="shared" si="33"/>
        <v>16349538.160527498</v>
      </c>
      <c r="J160" s="101">
        <f t="shared" si="33"/>
        <v>-625854.96290823445</v>
      </c>
      <c r="K160" s="101">
        <f t="shared" si="33"/>
        <v>8478564.4865214862</v>
      </c>
      <c r="L160" s="101">
        <f t="shared" si="33"/>
        <v>476424.96738127246</v>
      </c>
      <c r="M160" s="101">
        <f t="shared" si="33"/>
        <v>-17604662.866137948</v>
      </c>
      <c r="N160" s="101">
        <f t="shared" si="33"/>
        <v>-19910907.34081867</v>
      </c>
      <c r="O160" s="101">
        <f t="shared" si="33"/>
        <v>-15379671.025984433</v>
      </c>
      <c r="P160" s="101">
        <f t="shared" si="33"/>
        <v>-9121279.5427126549</v>
      </c>
      <c r="Q160" s="101">
        <f t="shared" si="33"/>
        <v>8261924.8327313699</v>
      </c>
      <c r="R160" s="101">
        <f t="shared" si="33"/>
        <v>-40111980.985819623</v>
      </c>
      <c r="S160" s="112">
        <f t="shared" si="20"/>
        <v>-38932.407813630998</v>
      </c>
      <c r="T160" s="113">
        <f t="shared" si="21"/>
        <v>-1.1473653411922124E-5</v>
      </c>
    </row>
  </sheetData>
  <mergeCells count="117"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topLeftCell="E1" workbookViewId="0">
      <pane ySplit="5" topLeftCell="A6" activePane="bottomLeft" state="frozen"/>
      <selection pane="bottomLeft" activeCell="S10" sqref="S10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63" t="str">
        <f>+Master!G244</f>
        <v>Ostvarenje budžeta</v>
      </c>
      <c r="C7" s="364"/>
      <c r="D7" s="364"/>
      <c r="E7" s="364"/>
      <c r="F7" s="364"/>
      <c r="G7" s="375">
        <v>2013</v>
      </c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7"/>
      <c r="S7" s="116" t="str">
        <f>+Master!G241</f>
        <v>BDP</v>
      </c>
      <c r="T7" s="117">
        <v>3327000000</v>
      </c>
    </row>
    <row r="8" spans="1:20" ht="16.5" customHeight="1">
      <c r="B8" s="365"/>
      <c r="C8" s="366"/>
      <c r="D8" s="366"/>
      <c r="E8" s="366"/>
      <c r="F8" s="367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75" t="s">
        <v>713</v>
      </c>
      <c r="T8" s="377"/>
    </row>
    <row r="9" spans="1:20" ht="13.5" thickBot="1">
      <c r="B9" s="368"/>
      <c r="C9" s="369"/>
      <c r="D9" s="369"/>
      <c r="E9" s="369"/>
      <c r="F9" s="370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78" t="str">
        <f>+VLOOKUP($A10,Master!$D$22:$G$218,4,FALSE)</f>
        <v>Prihodi budžeta</v>
      </c>
      <c r="C10" s="379"/>
      <c r="D10" s="379"/>
      <c r="E10" s="379"/>
      <c r="F10" s="379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380" t="str">
        <f>+VLOOKUP($A11,Master!$D$22:$G$218,4,FALSE)</f>
        <v>Porezi</v>
      </c>
      <c r="C11" s="381"/>
      <c r="D11" s="381"/>
      <c r="E11" s="381"/>
      <c r="F11" s="381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73" t="str">
        <f>+VLOOKUP($A12,Master!$D$22:$G$218,4,FALSE)</f>
        <v>Porez na dohodak fizičkih lica</v>
      </c>
      <c r="C12" s="374"/>
      <c r="D12" s="374"/>
      <c r="E12" s="374"/>
      <c r="F12" s="374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73" t="str">
        <f>+VLOOKUP($A13,Master!$D$22:$G$218,4,FALSE)</f>
        <v>Porez na dobit pravnih lica</v>
      </c>
      <c r="C13" s="374"/>
      <c r="D13" s="374"/>
      <c r="E13" s="374"/>
      <c r="F13" s="374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73" t="str">
        <f>+VLOOKUP($A14,Master!$D$22:$G$218,4,FALSE)</f>
        <v>Porez na promet nepokretnosti</v>
      </c>
      <c r="C14" s="374"/>
      <c r="D14" s="374"/>
      <c r="E14" s="374"/>
      <c r="F14" s="374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73" t="str">
        <f>+VLOOKUP($A15,Master!$D$22:$G$218,4,FALSE)</f>
        <v>Porez na dodatu vrijednost</v>
      </c>
      <c r="C15" s="374"/>
      <c r="D15" s="374"/>
      <c r="E15" s="374"/>
      <c r="F15" s="374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73" t="str">
        <f>+VLOOKUP($A16,Master!$D$22:$G$218,4,FALSE)</f>
        <v>Akcize</v>
      </c>
      <c r="C16" s="374"/>
      <c r="D16" s="374"/>
      <c r="E16" s="374"/>
      <c r="F16" s="374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73" t="str">
        <f>+VLOOKUP($A17,Master!$D$22:$G$218,4,FALSE)</f>
        <v>Porez na međunarodnu trgovinu i transakcije</v>
      </c>
      <c r="C17" s="374"/>
      <c r="D17" s="374"/>
      <c r="E17" s="374"/>
      <c r="F17" s="374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73" t="str">
        <f>+VLOOKUP($A18,Master!$D$22:$G$218,4,FALSE)</f>
        <v>Lokalni porezi</v>
      </c>
      <c r="C18" s="374"/>
      <c r="D18" s="374"/>
      <c r="E18" s="374"/>
      <c r="F18" s="374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73" t="str">
        <f>+VLOOKUP($A19,Master!$D$22:$G$218,4,FALSE)</f>
        <v>Ostali republički porezi</v>
      </c>
      <c r="C19" s="374"/>
      <c r="D19" s="374"/>
      <c r="E19" s="374"/>
      <c r="F19" s="374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390" t="str">
        <f>+VLOOKUP($A20,Master!$D$22:$G$218,4,FALSE)</f>
        <v>Doprinosi</v>
      </c>
      <c r="C20" s="391"/>
      <c r="D20" s="391"/>
      <c r="E20" s="391"/>
      <c r="F20" s="391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73" t="str">
        <f>+VLOOKUP($A21,Master!$D$22:$G$218,4,FALSE)</f>
        <v>Doprinosi za penzijsko i invalidsko osiguranje</v>
      </c>
      <c r="C21" s="374"/>
      <c r="D21" s="374"/>
      <c r="E21" s="374"/>
      <c r="F21" s="374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73" t="str">
        <f>+VLOOKUP($A22,Master!$D$22:$G$218,4,FALSE)</f>
        <v>Doprinosi za zdravstveno osiguranje</v>
      </c>
      <c r="C22" s="374"/>
      <c r="D22" s="374"/>
      <c r="E22" s="374"/>
      <c r="F22" s="374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73" t="str">
        <f>+VLOOKUP($A23,Master!$D$22:$G$218,4,FALSE)</f>
        <v>Doprinosi za osiguranje od nezaposlenosti</v>
      </c>
      <c r="C23" s="374"/>
      <c r="D23" s="374"/>
      <c r="E23" s="374"/>
      <c r="F23" s="374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73" t="str">
        <f>+VLOOKUP($A24,Master!$D$22:$G$218,4,FALSE)</f>
        <v>Ostali doprinosi</v>
      </c>
      <c r="C24" s="374"/>
      <c r="D24" s="374"/>
      <c r="E24" s="374"/>
      <c r="F24" s="374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384" t="str">
        <f>+VLOOKUP($A29,Master!$D$22:$G$218,4,FALSE)</f>
        <v>Donacije i transferi</v>
      </c>
      <c r="C29" s="385"/>
      <c r="D29" s="385"/>
      <c r="E29" s="385"/>
      <c r="F29" s="38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86" t="str">
        <f>+VLOOKUP($A30,Master!$D$22:$G$218,4,FALSE)</f>
        <v>Budžetki izdaci</v>
      </c>
      <c r="C30" s="387"/>
      <c r="D30" s="387"/>
      <c r="E30" s="387"/>
      <c r="F30" s="387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388" t="str">
        <f>+VLOOKUP($A31,Master!$D$22:$G$218,4,FALSE)</f>
        <v>Tekući izdaci</v>
      </c>
      <c r="C31" s="389"/>
      <c r="D31" s="389"/>
      <c r="E31" s="389"/>
      <c r="F31" s="389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394" t="str">
        <f>+VLOOKUP($A32,Master!$D$22:$G$218,4,FALSE)</f>
        <v>Tekući budžetski izdaci</v>
      </c>
      <c r="C32" s="395"/>
      <c r="D32" s="395"/>
      <c r="E32" s="395"/>
      <c r="F32" s="395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73" t="str">
        <f>+VLOOKUP($A33,Master!$D$22:$G$218,4,FALSE)</f>
        <v>Bruto zarade i doprinosi na teret poslodavca</v>
      </c>
      <c r="C33" s="374"/>
      <c r="D33" s="374"/>
      <c r="E33" s="374"/>
      <c r="F33" s="374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73" t="str">
        <f>+VLOOKUP($A34,Master!$D$22:$G$218,4,FALSE)</f>
        <v>Ostala lična primanja</v>
      </c>
      <c r="C34" s="374"/>
      <c r="D34" s="374"/>
      <c r="E34" s="374"/>
      <c r="F34" s="374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73" t="str">
        <f>+VLOOKUP($A35,Master!$D$22:$G$218,4,FALSE)</f>
        <v>Rashodi za materijal</v>
      </c>
      <c r="C35" s="374"/>
      <c r="D35" s="374"/>
      <c r="E35" s="374"/>
      <c r="F35" s="374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73" t="str">
        <f>+VLOOKUP($A36,Master!$D$22:$G$218,4,FALSE)</f>
        <v>Rashodi za usluge</v>
      </c>
      <c r="C36" s="374"/>
      <c r="D36" s="374"/>
      <c r="E36" s="374"/>
      <c r="F36" s="374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73" t="str">
        <f>+VLOOKUP($A37,Master!$D$22:$G$218,4,FALSE)</f>
        <v>Rashodi za tekuće održavanje</v>
      </c>
      <c r="C37" s="374"/>
      <c r="D37" s="374"/>
      <c r="E37" s="374"/>
      <c r="F37" s="374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73" t="str">
        <f>+VLOOKUP($A38,Master!$D$22:$G$218,4,FALSE)</f>
        <v>Kamate</v>
      </c>
      <c r="C38" s="374"/>
      <c r="D38" s="374"/>
      <c r="E38" s="374"/>
      <c r="F38" s="374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73" t="str">
        <f>+VLOOKUP($A39,Master!$D$22:$G$218,4,FALSE)</f>
        <v>Renta</v>
      </c>
      <c r="C39" s="374"/>
      <c r="D39" s="374"/>
      <c r="E39" s="374"/>
      <c r="F39" s="374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73" t="str">
        <f>+VLOOKUP($A40,Master!$D$22:$G$218,4,FALSE)</f>
        <v>Subvencije</v>
      </c>
      <c r="C40" s="374"/>
      <c r="D40" s="374"/>
      <c r="E40" s="374"/>
      <c r="F40" s="374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73" t="str">
        <f>+VLOOKUP($A41,Master!$D$22:$G$218,4,FALSE)</f>
        <v>Ostali izdaci</v>
      </c>
      <c r="C41" s="374"/>
      <c r="D41" s="374"/>
      <c r="E41" s="374"/>
      <c r="F41" s="374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73" t="str">
        <f>+VLOOKUP($A42,Master!$D$22:$G$218,4,FALSE)</f>
        <v>Kapitalni izdaci u tekućem budžetu</v>
      </c>
      <c r="C42" s="374"/>
      <c r="D42" s="374"/>
      <c r="E42" s="374"/>
      <c r="F42" s="374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92" t="str">
        <f>+VLOOKUP($A43,Master!$D$22:$G$218,4,FALSE)</f>
        <v>Transferi za socijalnu zaštitu</v>
      </c>
      <c r="C43" s="393"/>
      <c r="D43" s="393"/>
      <c r="E43" s="393"/>
      <c r="F43" s="393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73" t="str">
        <f>+VLOOKUP($A44,Master!$D$22:$G$218,4,FALSE)</f>
        <v>Prava iz oblasti socijalne zaštite</v>
      </c>
      <c r="C44" s="374"/>
      <c r="D44" s="374"/>
      <c r="E44" s="374"/>
      <c r="F44" s="374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73" t="str">
        <f>+VLOOKUP($A45,Master!$D$22:$G$218,4,FALSE)</f>
        <v>Sredstva za tehnološke viškove</v>
      </c>
      <c r="C45" s="374"/>
      <c r="D45" s="374"/>
      <c r="E45" s="374"/>
      <c r="F45" s="374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73" t="str">
        <f>+VLOOKUP($A46,Master!$D$22:$G$218,4,FALSE)</f>
        <v>Prava iz oblasti penzijskog i invalidskog osiguranja</v>
      </c>
      <c r="C46" s="374"/>
      <c r="D46" s="374"/>
      <c r="E46" s="374"/>
      <c r="F46" s="374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73" t="str">
        <f>+VLOOKUP($A47,Master!$D$22:$G$218,4,FALSE)</f>
        <v>Ostala prava iz oblasti zdravstvene zaštite</v>
      </c>
      <c r="C47" s="374"/>
      <c r="D47" s="374"/>
      <c r="E47" s="374"/>
      <c r="F47" s="374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73" t="str">
        <f>+VLOOKUP($A48,Master!$D$22:$G$218,4,FALSE)</f>
        <v>Ostala prava iz zdravstvenog osiguranja</v>
      </c>
      <c r="C48" s="374"/>
      <c r="D48" s="374"/>
      <c r="E48" s="374"/>
      <c r="F48" s="374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96" t="str">
        <f>+VLOOKUP($A49,Master!$D$22:$G$218,4,FALSE)</f>
        <v xml:space="preserve">Transferi institucijama, pojedincima, nevladinom i javnom sektoru </v>
      </c>
      <c r="C49" s="397"/>
      <c r="D49" s="397"/>
      <c r="E49" s="397"/>
      <c r="F49" s="397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96" t="str">
        <f>+VLOOKUP($A50,Master!$D$22:$G$218,4,FALSE)</f>
        <v>Kapitalni budžet</v>
      </c>
      <c r="C50" s="397"/>
      <c r="D50" s="397"/>
      <c r="E50" s="397"/>
      <c r="F50" s="397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98" t="str">
        <f>+VLOOKUP($A51,Master!$D$22:$G$218,4,FALSE)</f>
        <v>Pozajmice i krediti</v>
      </c>
      <c r="C51" s="399"/>
      <c r="D51" s="399"/>
      <c r="E51" s="399"/>
      <c r="F51" s="399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98" t="str">
        <f>+VLOOKUP($A52,Master!$D$22:$G$218,4,FALSE)</f>
        <v>Rezerve</v>
      </c>
      <c r="C52" s="399"/>
      <c r="D52" s="399"/>
      <c r="E52" s="399"/>
      <c r="F52" s="399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71" t="str">
        <f>+VLOOKUP($A53,Master!$D$22:$G$218,4,FALSE)</f>
        <v>Otplata garancija</v>
      </c>
      <c r="C53" s="372"/>
      <c r="D53" s="372"/>
      <c r="E53" s="372"/>
      <c r="F53" s="372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71" t="str">
        <f>+VLOOKUP($A54,Master!$D$22:$G$218,4,FALSE)</f>
        <v>Otplata obaveza iz prethodnih godina</v>
      </c>
      <c r="C54" s="372"/>
      <c r="D54" s="372"/>
      <c r="E54" s="372"/>
      <c r="F54" s="372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71" t="str">
        <f>+VLOOKUP($A55,Master!$D$22:$G$220,4,FALSE)</f>
        <v>Neto povećanje obaveza</v>
      </c>
      <c r="C55" s="372"/>
      <c r="D55" s="372"/>
      <c r="E55" s="372"/>
      <c r="F55" s="372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400" t="str">
        <f>+VLOOKUP($A56,Master!$D$22:$G$218,4,FALSE)</f>
        <v>Suficit / deficit</v>
      </c>
      <c r="C56" s="401"/>
      <c r="D56" s="401"/>
      <c r="E56" s="401"/>
      <c r="F56" s="401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402" t="str">
        <f>+VLOOKUP($A57,Master!$D$22:$G$218,4,FALSE)</f>
        <v>Primarni bilans</v>
      </c>
      <c r="C57" s="403"/>
      <c r="D57" s="403"/>
      <c r="E57" s="403"/>
      <c r="F57" s="403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92" t="str">
        <f>+VLOOKUP($A58,Master!$D$22:$G$218,4,FALSE)</f>
        <v>Otplata dugova</v>
      </c>
      <c r="C58" s="393"/>
      <c r="D58" s="393"/>
      <c r="E58" s="393"/>
      <c r="F58" s="393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404" t="str">
        <f>+VLOOKUP($A59,Master!$D$22:$G$218,4,FALSE)</f>
        <v>Otplata hartija od vrijednosti i kredita rezidentima</v>
      </c>
      <c r="C59" s="405"/>
      <c r="D59" s="405"/>
      <c r="E59" s="405"/>
      <c r="F59" s="405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98" t="str">
        <f>+VLOOKUP($A60,Master!$D$22:$G$218,4,FALSE)</f>
        <v>Otplata hartija od vrijednosti i kredita nerezidentima</v>
      </c>
      <c r="C60" s="399"/>
      <c r="D60" s="399"/>
      <c r="E60" s="399"/>
      <c r="F60" s="399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406" t="str">
        <f>+VLOOKUP($A61,Master!$D$22:$G$218,4,FALSE)</f>
        <v>Nedostajuća sredstva</v>
      </c>
      <c r="C61" s="407"/>
      <c r="D61" s="407"/>
      <c r="E61" s="407"/>
      <c r="F61" s="407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86" t="str">
        <f>+VLOOKUP($A62,Master!$D$22:$G$218,4,FALSE)</f>
        <v>Finansiranje</v>
      </c>
      <c r="C62" s="387"/>
      <c r="D62" s="387"/>
      <c r="E62" s="387"/>
      <c r="F62" s="387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404" t="str">
        <f>+VLOOKUP($A63,Master!$D$22:$G$218,4,FALSE)</f>
        <v>Pozajmice i krediti od domaćih izvora</v>
      </c>
      <c r="C63" s="405"/>
      <c r="D63" s="405"/>
      <c r="E63" s="405"/>
      <c r="F63" s="405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98" t="str">
        <f>+VLOOKUP($A64,Master!$D$22:$G$218,4,FALSE)</f>
        <v>Pozajmice i krediti od inostranih izvora</v>
      </c>
      <c r="C64" s="399"/>
      <c r="D64" s="399"/>
      <c r="E64" s="399"/>
      <c r="F64" s="399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98" t="str">
        <f>+VLOOKUP($A65,Master!$D$22:$G$218,4,FALSE)</f>
        <v>Primici od prodaje imovine</v>
      </c>
      <c r="C65" s="399"/>
      <c r="D65" s="399"/>
      <c r="E65" s="399"/>
      <c r="F65" s="399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362" t="str">
        <f>+Master!G245</f>
        <v>Plan ostvarenja budžeta</v>
      </c>
      <c r="C102" s="313"/>
      <c r="D102" s="313"/>
      <c r="E102" s="313"/>
      <c r="F102" s="313"/>
      <c r="G102" s="320">
        <v>2013</v>
      </c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4"/>
      <c r="S102" s="261" t="str">
        <f>+S7</f>
        <v>BDP</v>
      </c>
      <c r="T102" s="262">
        <v>3393200615</v>
      </c>
    </row>
    <row r="103" spans="1:20" ht="15.75" customHeight="1">
      <c r="A103" s="170"/>
      <c r="B103" s="314"/>
      <c r="C103" s="315"/>
      <c r="D103" s="315"/>
      <c r="E103" s="315"/>
      <c r="F103" s="316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20" t="str">
        <f>+Master!G239</f>
        <v>Jan - Dec</v>
      </c>
      <c r="T103" s="324">
        <f>+T8</f>
        <v>0</v>
      </c>
    </row>
    <row r="104" spans="1:20" ht="13.5" thickBot="1">
      <c r="A104" s="170"/>
      <c r="B104" s="317"/>
      <c r="C104" s="318"/>
      <c r="D104" s="318"/>
      <c r="E104" s="318"/>
      <c r="F104" s="319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30" t="str">
        <f>+VLOOKUP(LEFT($A105,LEN(A105)-1)*1,Master!$D$22:$G$218,4,FALSE)</f>
        <v>Prihodi budžeta</v>
      </c>
      <c r="C105" s="331"/>
      <c r="D105" s="331"/>
      <c r="E105" s="331"/>
      <c r="F105" s="331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32" t="str">
        <f>+VLOOKUP(LEFT($A106,LEN(A106)-1)*1,Master!$D$22:$G$218,4,FALSE)</f>
        <v>Porezi</v>
      </c>
      <c r="C106" s="333"/>
      <c r="D106" s="333"/>
      <c r="E106" s="333"/>
      <c r="F106" s="333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28" t="str">
        <f>+VLOOKUP(LEFT($A107,LEN(A107)-1)*1,Master!$D$22:$G$218,4,FALSE)</f>
        <v>Porez na dohodak fizičkih lica</v>
      </c>
      <c r="C107" s="329"/>
      <c r="D107" s="329"/>
      <c r="E107" s="329"/>
      <c r="F107" s="329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28" t="str">
        <f>+VLOOKUP(LEFT($A108,LEN(A108)-1)*1,Master!$D$22:$G$218,4,FALSE)</f>
        <v>Porez na dobit pravnih lica</v>
      </c>
      <c r="C108" s="329"/>
      <c r="D108" s="329"/>
      <c r="E108" s="329"/>
      <c r="F108" s="329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28" t="str">
        <f>+VLOOKUP(LEFT($A109,LEN(A109)-1)*1,Master!$D$22:$G$218,4,FALSE)</f>
        <v>Porez na promet nepokretnosti</v>
      </c>
      <c r="C109" s="329"/>
      <c r="D109" s="329"/>
      <c r="E109" s="329"/>
      <c r="F109" s="329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28" t="str">
        <f>+VLOOKUP(LEFT($A110,LEN(A110)-1)*1,Master!$D$22:$G$218,4,FALSE)</f>
        <v>Porez na dodatu vrijednost</v>
      </c>
      <c r="C110" s="329"/>
      <c r="D110" s="329"/>
      <c r="E110" s="329"/>
      <c r="F110" s="329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28" t="str">
        <f>+VLOOKUP(LEFT($A111,LEN(A111)-1)*1,Master!$D$22:$G$218,4,FALSE)</f>
        <v>Akcize</v>
      </c>
      <c r="C111" s="329"/>
      <c r="D111" s="329"/>
      <c r="E111" s="329"/>
      <c r="F111" s="329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28" t="str">
        <f>+VLOOKUP(LEFT($A112,LEN(A112)-1)*1,Master!$D$22:$G$218,4,FALSE)</f>
        <v>Porez na međunarodnu trgovinu i transakcije</v>
      </c>
      <c r="C112" s="329"/>
      <c r="D112" s="329"/>
      <c r="E112" s="329"/>
      <c r="F112" s="329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28" t="str">
        <f>+VLOOKUP(LEFT($A113,LEN(A113)-1)*1,Master!$D$22:$G$218,4,FALSE)</f>
        <v>Lokalni porezi</v>
      </c>
      <c r="C113" s="329"/>
      <c r="D113" s="329"/>
      <c r="E113" s="329"/>
      <c r="F113" s="329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28" t="str">
        <f>+VLOOKUP(LEFT($A114,LEN(A114)-1)*1,Master!$D$22:$G$218,4,FALSE)</f>
        <v>Ostali republički porezi</v>
      </c>
      <c r="C114" s="329"/>
      <c r="D114" s="329"/>
      <c r="E114" s="329"/>
      <c r="F114" s="329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34" t="str">
        <f>+VLOOKUP(LEFT($A115,LEN(A115)-1)*1,Master!$D$22:$G$218,4,FALSE)</f>
        <v>Doprinosi</v>
      </c>
      <c r="C115" s="335"/>
      <c r="D115" s="335"/>
      <c r="E115" s="335"/>
      <c r="F115" s="335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28" t="str">
        <f>+VLOOKUP(LEFT($A116,LEN(A116)-1)*1,Master!$D$22:$G$218,4,FALSE)</f>
        <v>Doprinosi za penzijsko i invalidsko osiguranje</v>
      </c>
      <c r="C116" s="329"/>
      <c r="D116" s="329"/>
      <c r="E116" s="329"/>
      <c r="F116" s="329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28" t="str">
        <f>+VLOOKUP(LEFT($A117,LEN(A117)-1)*1,Master!$D$22:$G$218,4,FALSE)</f>
        <v>Doprinosi za zdravstveno osiguranje</v>
      </c>
      <c r="C117" s="329"/>
      <c r="D117" s="329"/>
      <c r="E117" s="329"/>
      <c r="F117" s="329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28" t="str">
        <f>+VLOOKUP(LEFT($A118,LEN(A118)-1)*1,Master!$D$22:$G$218,4,FALSE)</f>
        <v>Doprinosi za osiguranje od nezaposlenosti</v>
      </c>
      <c r="C118" s="329"/>
      <c r="D118" s="329"/>
      <c r="E118" s="329"/>
      <c r="F118" s="329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28" t="str">
        <f>+VLOOKUP(LEFT($A119,LEN(A119)-1)*1,Master!$D$22:$G$218,4,FALSE)</f>
        <v>Ostali doprinosi</v>
      </c>
      <c r="C119" s="329"/>
      <c r="D119" s="329"/>
      <c r="E119" s="329"/>
      <c r="F119" s="329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36" t="str">
        <f>+VLOOKUP(LEFT($A120,LEN(A120)-1)*1,Master!$D$22:$G$218,4,FALSE)</f>
        <v>Takse</v>
      </c>
      <c r="C120" s="337"/>
      <c r="D120" s="337"/>
      <c r="E120" s="337"/>
      <c r="F120" s="337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36" t="str">
        <f>+VLOOKUP(LEFT($A121,LEN(A121)-1)*1,Master!$D$22:$G$218,4,FALSE)</f>
        <v>Naknade</v>
      </c>
      <c r="C121" s="337"/>
      <c r="D121" s="337"/>
      <c r="E121" s="337"/>
      <c r="F121" s="337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36" t="str">
        <f>+VLOOKUP(LEFT($A122,LEN(A122)-1)*1,Master!$D$22:$G$218,4,FALSE)</f>
        <v>Ostali prihodi</v>
      </c>
      <c r="C122" s="337"/>
      <c r="D122" s="337"/>
      <c r="E122" s="337"/>
      <c r="F122" s="337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36" t="str">
        <f>+VLOOKUP(LEFT($A123,LEN(A123)-1)*1,Master!$D$22:$G$218,4,FALSE)</f>
        <v>Primici od otplate kredita i sredstva prenesena iz prethodne godine</v>
      </c>
      <c r="C123" s="337"/>
      <c r="D123" s="337"/>
      <c r="E123" s="337"/>
      <c r="F123" s="337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38" t="str">
        <f>+VLOOKUP(LEFT($A124,LEN(A124)-1)*1,Master!$D$22:$G$218,4,FALSE)</f>
        <v>Donacije i transferi</v>
      </c>
      <c r="C124" s="339"/>
      <c r="D124" s="339"/>
      <c r="E124" s="339"/>
      <c r="F124" s="339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40" t="str">
        <f>+VLOOKUP(LEFT($A125,LEN(A125)-1)*1,Master!$D$22:$G$218,4,FALSE)</f>
        <v>Budžetki izdaci</v>
      </c>
      <c r="C125" s="341"/>
      <c r="D125" s="341"/>
      <c r="E125" s="341"/>
      <c r="F125" s="341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42" t="str">
        <f>+VLOOKUP(LEFT($A126,LEN(A126)-1)*1,Master!$D$22:$G$218,4,FALSE)</f>
        <v>Tekući izdaci</v>
      </c>
      <c r="C126" s="343"/>
      <c r="D126" s="343"/>
      <c r="E126" s="343"/>
      <c r="F126" s="343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44" t="str">
        <f>+VLOOKUP(LEFT($A127,LEN(A127)-1)*1,Master!$D$22:$G$218,4,FALSE)</f>
        <v>Tekući budžetski izdaci</v>
      </c>
      <c r="C127" s="345"/>
      <c r="D127" s="345"/>
      <c r="E127" s="345"/>
      <c r="F127" s="345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28" t="str">
        <f>+VLOOKUP(LEFT($A128,LEN(A128)-1)*1,Master!$D$22:$G$218,4,FALSE)</f>
        <v>Bruto zarade i doprinosi na teret poslodavca</v>
      </c>
      <c r="C128" s="329"/>
      <c r="D128" s="329"/>
      <c r="E128" s="329"/>
      <c r="F128" s="329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28" t="str">
        <f>+VLOOKUP(LEFT($A129,LEN(A129)-1)*1,Master!$D$22:$G$218,4,FALSE)</f>
        <v>Ostala lična primanja</v>
      </c>
      <c r="C129" s="329"/>
      <c r="D129" s="329"/>
      <c r="E129" s="329"/>
      <c r="F129" s="329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28" t="str">
        <f>+VLOOKUP(LEFT($A130,LEN(A130)-1)*1,Master!$D$22:$G$218,4,FALSE)</f>
        <v>Rashodi za materijal</v>
      </c>
      <c r="C130" s="329"/>
      <c r="D130" s="329"/>
      <c r="E130" s="329"/>
      <c r="F130" s="329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28" t="str">
        <f>+VLOOKUP(LEFT($A131,LEN(A131)-1)*1,Master!$D$22:$G$218,4,FALSE)</f>
        <v>Rashodi za usluge</v>
      </c>
      <c r="C131" s="329"/>
      <c r="D131" s="329"/>
      <c r="E131" s="329"/>
      <c r="F131" s="329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28" t="str">
        <f>+VLOOKUP(LEFT($A132,LEN(A132)-1)*1,Master!$D$22:$G$218,4,FALSE)</f>
        <v>Rashodi za tekuće održavanje</v>
      </c>
      <c r="C132" s="329"/>
      <c r="D132" s="329"/>
      <c r="E132" s="329"/>
      <c r="F132" s="329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28" t="str">
        <f>+VLOOKUP(LEFT($A133,LEN(A133)-1)*1,Master!$D$22:$G$218,4,FALSE)</f>
        <v>Kamate</v>
      </c>
      <c r="C133" s="329"/>
      <c r="D133" s="329"/>
      <c r="E133" s="329"/>
      <c r="F133" s="329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28" t="str">
        <f>+VLOOKUP(LEFT($A134,LEN(A134)-1)*1,Master!$D$22:$G$218,4,FALSE)</f>
        <v>Renta</v>
      </c>
      <c r="C134" s="329"/>
      <c r="D134" s="329"/>
      <c r="E134" s="329"/>
      <c r="F134" s="329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28" t="str">
        <f>+VLOOKUP(LEFT($A135,LEN(A135)-1)*1,Master!$D$22:$G$218,4,FALSE)</f>
        <v>Subvencije</v>
      </c>
      <c r="C135" s="329"/>
      <c r="D135" s="329"/>
      <c r="E135" s="329"/>
      <c r="F135" s="329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28" t="str">
        <f>+VLOOKUP(LEFT($A136,LEN(A136)-1)*1,Master!$D$22:$G$218,4,FALSE)</f>
        <v>Ostali izdaci</v>
      </c>
      <c r="C136" s="329"/>
      <c r="D136" s="329"/>
      <c r="E136" s="329"/>
      <c r="F136" s="329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28" t="str">
        <f>+VLOOKUP(LEFT($A137,LEN(A137)-1)*1,Master!$D$22:$G$218,4,FALSE)</f>
        <v>Kapitalni izdaci u tekućem budžetu</v>
      </c>
      <c r="C137" s="329"/>
      <c r="D137" s="329"/>
      <c r="E137" s="329"/>
      <c r="F137" s="329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46" t="str">
        <f>+VLOOKUP(LEFT($A138,LEN(A138)-1)*1,Master!$D$22:$G$218,4,FALSE)</f>
        <v>Transferi za socijalnu zaštitu</v>
      </c>
      <c r="C138" s="347"/>
      <c r="D138" s="347"/>
      <c r="E138" s="347"/>
      <c r="F138" s="347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28" t="str">
        <f>+VLOOKUP(LEFT($A139,LEN(A139)-1)*1,Master!$D$22:$G$218,4,FALSE)</f>
        <v>Prava iz oblasti socijalne zaštite</v>
      </c>
      <c r="C139" s="329"/>
      <c r="D139" s="329"/>
      <c r="E139" s="329"/>
      <c r="F139" s="329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28" t="str">
        <f>+VLOOKUP(LEFT($A140,LEN(A140)-1)*1,Master!$D$22:$G$218,4,FALSE)</f>
        <v>Sredstva za tehnološke viškove</v>
      </c>
      <c r="C140" s="329"/>
      <c r="D140" s="329"/>
      <c r="E140" s="329"/>
      <c r="F140" s="329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28" t="str">
        <f>+VLOOKUP(LEFT($A141,LEN(A141)-1)*1,Master!$D$22:$G$218,4,FALSE)</f>
        <v>Prava iz oblasti penzijskog i invalidskog osiguranja</v>
      </c>
      <c r="C141" s="329"/>
      <c r="D141" s="329"/>
      <c r="E141" s="329"/>
      <c r="F141" s="329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28" t="str">
        <f>+VLOOKUP(LEFT($A142,LEN(A142)-1)*1,Master!$D$22:$G$218,4,FALSE)</f>
        <v>Ostala prava iz oblasti zdravstvene zaštite</v>
      </c>
      <c r="C142" s="329"/>
      <c r="D142" s="329"/>
      <c r="E142" s="329"/>
      <c r="F142" s="329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28" t="str">
        <f>+VLOOKUP(LEFT($A143,LEN(A143)-1)*1,Master!$D$22:$G$218,4,FALSE)</f>
        <v>Ostala prava iz zdravstvenog osiguranja</v>
      </c>
      <c r="C143" s="329"/>
      <c r="D143" s="329"/>
      <c r="E143" s="329"/>
      <c r="F143" s="329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50" t="str">
        <f>+VLOOKUP(LEFT($A144,LEN(A144)-1)*1,Master!$D$22:$G$218,4,FALSE)</f>
        <v xml:space="preserve">Transferi institucijama, pojedincima, nevladinom i javnom sektoru </v>
      </c>
      <c r="C144" s="351"/>
      <c r="D144" s="351"/>
      <c r="E144" s="351"/>
      <c r="F144" s="351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50" t="str">
        <f>+VLOOKUP(LEFT($A145,LEN(A145)-1)*1,Master!$D$22:$G$218,4,FALSE)</f>
        <v>Kapitalni budžet</v>
      </c>
      <c r="C145" s="351"/>
      <c r="D145" s="351"/>
      <c r="E145" s="351"/>
      <c r="F145" s="351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52" t="str">
        <f>+VLOOKUP(LEFT($A146,LEN(A146)-1)*1,Master!$D$22:$G$218,4,FALSE)</f>
        <v>Pozajmice i krediti</v>
      </c>
      <c r="C146" s="353"/>
      <c r="D146" s="353"/>
      <c r="E146" s="353"/>
      <c r="F146" s="353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52" t="str">
        <f>+VLOOKUP(LEFT($A147,LEN(A147)-1)*1,Master!$D$22:$G$218,4,FALSE)</f>
        <v>Rezerve</v>
      </c>
      <c r="C147" s="353"/>
      <c r="D147" s="353"/>
      <c r="E147" s="353"/>
      <c r="F147" s="353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54" t="str">
        <f>+VLOOKUP(LEFT($A148,LEN(A148)-1)*1,Master!$D$22:$G$218,4,FALSE)</f>
        <v>Otplata garancija</v>
      </c>
      <c r="C148" s="355"/>
      <c r="D148" s="355"/>
      <c r="E148" s="355"/>
      <c r="F148" s="355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56" t="str">
        <f>+VLOOKUP(LEFT($A149,LEN(A149)-1)*1,Master!$D$22:$G$218,4,FALSE)</f>
        <v>Suficit / deficit</v>
      </c>
      <c r="C149" s="357"/>
      <c r="D149" s="357"/>
      <c r="E149" s="357"/>
      <c r="F149" s="357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48" t="str">
        <f>+VLOOKUP(LEFT($A150,LEN(A150)-1)*1,Master!$D$22:$G$218,4,FALSE)</f>
        <v>Primarni bilans</v>
      </c>
      <c r="C150" s="349"/>
      <c r="D150" s="349"/>
      <c r="E150" s="349"/>
      <c r="F150" s="349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46" t="str">
        <f>+VLOOKUP(LEFT($A151,LEN(A151)-1)*1,Master!$D$22:$G$218,4,FALSE)</f>
        <v>Otplata dugova</v>
      </c>
      <c r="C151" s="347"/>
      <c r="D151" s="347"/>
      <c r="E151" s="347"/>
      <c r="F151" s="347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58" t="str">
        <f>+VLOOKUP(LEFT($A152,LEN(A152)-1)*1,Master!$D$22:$G$218,4,FALSE)</f>
        <v>Otplata hartija od vrijednosti i kredita rezidentima</v>
      </c>
      <c r="C152" s="359"/>
      <c r="D152" s="359"/>
      <c r="E152" s="359"/>
      <c r="F152" s="359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52" t="str">
        <f>+VLOOKUP(LEFT($A153,LEN(A153)-1)*1,Master!$D$22:$G$218,4,FALSE)</f>
        <v>Otplata hartija od vrijednosti i kredita nerezidentima</v>
      </c>
      <c r="C153" s="353"/>
      <c r="D153" s="353"/>
      <c r="E153" s="353"/>
      <c r="F153" s="353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54" t="str">
        <f>+VLOOKUP(LEFT($A154,LEN(A154)-1)*1,Master!$D$22:$G$218,4,FALSE)</f>
        <v>Otplata obaveza iz prethodnih godina</v>
      </c>
      <c r="C154" s="355"/>
      <c r="D154" s="355"/>
      <c r="E154" s="355"/>
      <c r="F154" s="355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60" t="str">
        <f>+VLOOKUP(LEFT($A155,LEN(A155)-1)*1,Master!$D$22:$G$218,4,FALSE)</f>
        <v>Nedostajuća sredstva</v>
      </c>
      <c r="C155" s="361"/>
      <c r="D155" s="361"/>
      <c r="E155" s="361"/>
      <c r="F155" s="361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40" t="str">
        <f>+VLOOKUP(LEFT($A156,LEN(A156)-1)*1,Master!$D$22:$G$218,4,FALSE)</f>
        <v>Finansiranje</v>
      </c>
      <c r="C156" s="341"/>
      <c r="D156" s="341"/>
      <c r="E156" s="341"/>
      <c r="F156" s="341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58" t="str">
        <f>+VLOOKUP(LEFT($A157,LEN(A157)-1)*1,Master!$D$22:$G$218,4,FALSE)</f>
        <v>Pozajmice i krediti od domaćih izvora</v>
      </c>
      <c r="C157" s="359"/>
      <c r="D157" s="359"/>
      <c r="E157" s="359"/>
      <c r="F157" s="359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52" t="str">
        <f>+VLOOKUP(LEFT($A158,LEN(A158)-1)*1,Master!$D$22:$G$218,4,FALSE)</f>
        <v>Pozajmice i krediti od inostranih izvora</v>
      </c>
      <c r="C158" s="353"/>
      <c r="D158" s="353"/>
      <c r="E158" s="353"/>
      <c r="F158" s="353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52" t="str">
        <f>+VLOOKUP(LEFT($A159,LEN(A159)-1)*1,Master!$D$22:$G$218,4,FALSE)</f>
        <v>Primici od prodaje imovine</v>
      </c>
      <c r="C159" s="353"/>
      <c r="D159" s="353"/>
      <c r="E159" s="353"/>
      <c r="F159" s="353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63" t="str">
        <f>+Master!G244</f>
        <v>Ostvarenje budžeta</v>
      </c>
      <c r="C7" s="364"/>
      <c r="D7" s="364"/>
      <c r="E7" s="364"/>
      <c r="F7" s="364"/>
      <c r="G7" s="375">
        <v>2013</v>
      </c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7"/>
      <c r="S7" s="116" t="str">
        <f>+Master!G241</f>
        <v>BDP</v>
      </c>
      <c r="T7" s="117">
        <v>3393200615</v>
      </c>
    </row>
    <row r="8" spans="1:20" ht="16.5" customHeight="1">
      <c r="B8" s="365"/>
      <c r="C8" s="366"/>
      <c r="D8" s="366"/>
      <c r="E8" s="366"/>
      <c r="F8" s="367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75" t="str">
        <f>+Master!G238</f>
        <v>Jan - Jan</v>
      </c>
      <c r="T8" s="377"/>
    </row>
    <row r="9" spans="1:20" ht="13.5" thickBot="1">
      <c r="B9" s="368"/>
      <c r="C9" s="369"/>
      <c r="D9" s="369"/>
      <c r="E9" s="369"/>
      <c r="F9" s="370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78" t="str">
        <f>+VLOOKUP($A10,Master!$D$22:$G$218,4,FALSE)</f>
        <v>Prihodi budžeta</v>
      </c>
      <c r="C10" s="379"/>
      <c r="D10" s="379"/>
      <c r="E10" s="379"/>
      <c r="F10" s="379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380" t="str">
        <f>+VLOOKUP($A11,Master!$D$22:$G$218,4,FALSE)</f>
        <v>Porezi</v>
      </c>
      <c r="C11" s="381"/>
      <c r="D11" s="381"/>
      <c r="E11" s="381"/>
      <c r="F11" s="381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73" t="str">
        <f>+VLOOKUP($A12,Master!$D$22:$G$218,4,FALSE)</f>
        <v>Porez na dohodak fizičkih lica</v>
      </c>
      <c r="C12" s="374"/>
      <c r="D12" s="374"/>
      <c r="E12" s="374"/>
      <c r="F12" s="374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73" t="str">
        <f>+VLOOKUP($A13,Master!$D$22:$G$218,4,FALSE)</f>
        <v>Porez na dobit pravnih lica</v>
      </c>
      <c r="C13" s="374"/>
      <c r="D13" s="374"/>
      <c r="E13" s="374"/>
      <c r="F13" s="374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73" t="str">
        <f>+VLOOKUP($A14,Master!$D$22:$G$218,4,FALSE)</f>
        <v>Porez na promet nepokretnosti</v>
      </c>
      <c r="C14" s="374"/>
      <c r="D14" s="374"/>
      <c r="E14" s="374"/>
      <c r="F14" s="374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73" t="str">
        <f>+VLOOKUP($A15,Master!$D$22:$G$218,4,FALSE)</f>
        <v>Porez na dodatu vrijednost</v>
      </c>
      <c r="C15" s="374"/>
      <c r="D15" s="374"/>
      <c r="E15" s="374"/>
      <c r="F15" s="374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73" t="str">
        <f>+VLOOKUP($A16,Master!$D$22:$G$218,4,FALSE)</f>
        <v>Akcize</v>
      </c>
      <c r="C16" s="374"/>
      <c r="D16" s="374"/>
      <c r="E16" s="374"/>
      <c r="F16" s="374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73" t="str">
        <f>+VLOOKUP($A17,Master!$D$22:$G$218,4,FALSE)</f>
        <v>Porez na međunarodnu trgovinu i transakcije</v>
      </c>
      <c r="C17" s="374"/>
      <c r="D17" s="374"/>
      <c r="E17" s="374"/>
      <c r="F17" s="374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73" t="str">
        <f>+VLOOKUP($A18,Master!$D$22:$G$218,4,FALSE)</f>
        <v>Lokalni porezi</v>
      </c>
      <c r="C18" s="374"/>
      <c r="D18" s="374"/>
      <c r="E18" s="374"/>
      <c r="F18" s="374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73" t="str">
        <f>+VLOOKUP($A19,Master!$D$22:$G$218,4,FALSE)</f>
        <v>Ostali republički porezi</v>
      </c>
      <c r="C19" s="374"/>
      <c r="D19" s="374"/>
      <c r="E19" s="374"/>
      <c r="F19" s="374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390" t="str">
        <f>+VLOOKUP($A20,Master!$D$22:$G$218,4,FALSE)</f>
        <v>Doprinosi</v>
      </c>
      <c r="C20" s="391"/>
      <c r="D20" s="391"/>
      <c r="E20" s="391"/>
      <c r="F20" s="391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73" t="str">
        <f>+VLOOKUP($A21,Master!$D$22:$G$218,4,FALSE)</f>
        <v>Doprinosi za penzijsko i invalidsko osiguranje</v>
      </c>
      <c r="C21" s="374"/>
      <c r="D21" s="374"/>
      <c r="E21" s="374"/>
      <c r="F21" s="374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73" t="str">
        <f>+VLOOKUP($A22,Master!$D$22:$G$218,4,FALSE)</f>
        <v>Doprinosi za zdravstveno osiguranje</v>
      </c>
      <c r="C22" s="374"/>
      <c r="D22" s="374"/>
      <c r="E22" s="374"/>
      <c r="F22" s="374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73" t="str">
        <f>+VLOOKUP($A23,Master!$D$22:$G$218,4,FALSE)</f>
        <v>Doprinosi za osiguranje od nezaposlenosti</v>
      </c>
      <c r="C23" s="374"/>
      <c r="D23" s="374"/>
      <c r="E23" s="374"/>
      <c r="F23" s="374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73" t="str">
        <f>+VLOOKUP($A24,Master!$D$22:$G$218,4,FALSE)</f>
        <v>Ostali doprinosi</v>
      </c>
      <c r="C24" s="374"/>
      <c r="D24" s="374"/>
      <c r="E24" s="374"/>
      <c r="F24" s="374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384" t="str">
        <f>+VLOOKUP($A29,Master!$D$22:$G$218,4,FALSE)</f>
        <v>Donacije i transferi</v>
      </c>
      <c r="C29" s="385"/>
      <c r="D29" s="385"/>
      <c r="E29" s="385"/>
      <c r="F29" s="38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86" t="str">
        <f>+VLOOKUP($A30,Master!$D$22:$G$218,4,FALSE)</f>
        <v>Budžetki izdaci</v>
      </c>
      <c r="C30" s="387"/>
      <c r="D30" s="387"/>
      <c r="E30" s="387"/>
      <c r="F30" s="387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388" t="str">
        <f>+VLOOKUP($A31,Master!$D$22:$G$218,4,FALSE)</f>
        <v>Tekući izdaci</v>
      </c>
      <c r="C31" s="389"/>
      <c r="D31" s="389"/>
      <c r="E31" s="389"/>
      <c r="F31" s="389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394" t="str">
        <f>+VLOOKUP($A32,Master!$D$22:$G$218,4,FALSE)</f>
        <v>Tekući budžetski izdaci</v>
      </c>
      <c r="C32" s="395"/>
      <c r="D32" s="395"/>
      <c r="E32" s="395"/>
      <c r="F32" s="395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73" t="str">
        <f>+VLOOKUP($A33,Master!$D$22:$G$218,4,FALSE)</f>
        <v>Bruto zarade i doprinosi na teret poslodavca</v>
      </c>
      <c r="C33" s="374"/>
      <c r="D33" s="374"/>
      <c r="E33" s="374"/>
      <c r="F33" s="374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73" t="str">
        <f>+VLOOKUP($A34,Master!$D$22:$G$218,4,FALSE)</f>
        <v>Ostala lična primanja</v>
      </c>
      <c r="C34" s="374"/>
      <c r="D34" s="374"/>
      <c r="E34" s="374"/>
      <c r="F34" s="374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73" t="str">
        <f>+VLOOKUP($A35,Master!$D$22:$G$218,4,FALSE)</f>
        <v>Rashodi za materijal</v>
      </c>
      <c r="C35" s="374"/>
      <c r="D35" s="374"/>
      <c r="E35" s="374"/>
      <c r="F35" s="374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73" t="str">
        <f>+VLOOKUP($A36,Master!$D$22:$G$218,4,FALSE)</f>
        <v>Rashodi za usluge</v>
      </c>
      <c r="C36" s="374"/>
      <c r="D36" s="374"/>
      <c r="E36" s="374"/>
      <c r="F36" s="374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73" t="str">
        <f>+VLOOKUP($A37,Master!$D$22:$G$218,4,FALSE)</f>
        <v>Rashodi za tekuće održavanje</v>
      </c>
      <c r="C37" s="374"/>
      <c r="D37" s="374"/>
      <c r="E37" s="374"/>
      <c r="F37" s="374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73" t="str">
        <f>+VLOOKUP($A38,Master!$D$22:$G$218,4,FALSE)</f>
        <v>Kamate</v>
      </c>
      <c r="C38" s="374"/>
      <c r="D38" s="374"/>
      <c r="E38" s="374"/>
      <c r="F38" s="374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73" t="str">
        <f>+VLOOKUP($A39,Master!$D$22:$G$218,4,FALSE)</f>
        <v>Renta</v>
      </c>
      <c r="C39" s="374"/>
      <c r="D39" s="374"/>
      <c r="E39" s="374"/>
      <c r="F39" s="374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73" t="str">
        <f>+VLOOKUP($A40,Master!$D$22:$G$218,4,FALSE)</f>
        <v>Subvencije</v>
      </c>
      <c r="C40" s="374"/>
      <c r="D40" s="374"/>
      <c r="E40" s="374"/>
      <c r="F40" s="374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73" t="str">
        <f>+VLOOKUP($A41,Master!$D$22:$G$218,4,FALSE)</f>
        <v>Ostali izdaci</v>
      </c>
      <c r="C41" s="374"/>
      <c r="D41" s="374"/>
      <c r="E41" s="374"/>
      <c r="F41" s="374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73" t="str">
        <f>+VLOOKUP($A42,Master!$D$22:$G$218,4,FALSE)</f>
        <v>Kapitalni izdaci u tekućem budžetu</v>
      </c>
      <c r="C42" s="374"/>
      <c r="D42" s="374"/>
      <c r="E42" s="374"/>
      <c r="F42" s="374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92" t="str">
        <f>+VLOOKUP($A43,Master!$D$22:$G$218,4,FALSE)</f>
        <v>Transferi za socijalnu zaštitu</v>
      </c>
      <c r="C43" s="393"/>
      <c r="D43" s="393"/>
      <c r="E43" s="393"/>
      <c r="F43" s="393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73" t="str">
        <f>+VLOOKUP($A44,Master!$D$22:$G$218,4,FALSE)</f>
        <v>Prava iz oblasti socijalne zaštite</v>
      </c>
      <c r="C44" s="374"/>
      <c r="D44" s="374"/>
      <c r="E44" s="374"/>
      <c r="F44" s="374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73" t="str">
        <f>+VLOOKUP($A45,Master!$D$22:$G$218,4,FALSE)</f>
        <v>Sredstva za tehnološke viškove</v>
      </c>
      <c r="C45" s="374"/>
      <c r="D45" s="374"/>
      <c r="E45" s="374"/>
      <c r="F45" s="374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73" t="str">
        <f>+VLOOKUP($A46,Master!$D$22:$G$218,4,FALSE)</f>
        <v>Prava iz oblasti penzijskog i invalidskog osiguranja</v>
      </c>
      <c r="C46" s="374"/>
      <c r="D46" s="374"/>
      <c r="E46" s="374"/>
      <c r="F46" s="374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73" t="str">
        <f>+VLOOKUP($A47,Master!$D$22:$G$218,4,FALSE)</f>
        <v>Ostala prava iz oblasti zdravstvene zaštite</v>
      </c>
      <c r="C47" s="374"/>
      <c r="D47" s="374"/>
      <c r="E47" s="374"/>
      <c r="F47" s="374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73" t="str">
        <f>+VLOOKUP($A48,Master!$D$22:$G$218,4,FALSE)</f>
        <v>Ostala prava iz zdravstvenog osiguranja</v>
      </c>
      <c r="C48" s="374"/>
      <c r="D48" s="374"/>
      <c r="E48" s="374"/>
      <c r="F48" s="374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96" t="str">
        <f>+VLOOKUP($A49,Master!$D$22:$G$218,4,FALSE)</f>
        <v xml:space="preserve">Transferi institucijama, pojedincima, nevladinom i javnom sektoru </v>
      </c>
      <c r="C49" s="397"/>
      <c r="D49" s="397"/>
      <c r="E49" s="397"/>
      <c r="F49" s="397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96" t="str">
        <f>+VLOOKUP($A50,Master!$D$22:$G$218,4,FALSE)</f>
        <v>Kapitalni budžet</v>
      </c>
      <c r="C50" s="397"/>
      <c r="D50" s="397"/>
      <c r="E50" s="397"/>
      <c r="F50" s="397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98" t="str">
        <f>+VLOOKUP($A51,Master!$D$22:$G$218,4,FALSE)</f>
        <v>Pozajmice i krediti</v>
      </c>
      <c r="C51" s="399"/>
      <c r="D51" s="399"/>
      <c r="E51" s="399"/>
      <c r="F51" s="399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98" t="str">
        <f>+VLOOKUP($A52,Master!$D$22:$G$218,4,FALSE)</f>
        <v>Rezerve</v>
      </c>
      <c r="C52" s="399"/>
      <c r="D52" s="399"/>
      <c r="E52" s="399"/>
      <c r="F52" s="399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71" t="str">
        <f>+VLOOKUP($A53,Master!$D$22:$G$218,4,FALSE)</f>
        <v>Otplata garancija</v>
      </c>
      <c r="C53" s="372"/>
      <c r="D53" s="372"/>
      <c r="E53" s="372"/>
      <c r="F53" s="372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00" t="str">
        <f>+VLOOKUP($A54,Master!$D$22:$G$218,4,FALSE)</f>
        <v>Suficit / deficit</v>
      </c>
      <c r="C54" s="401"/>
      <c r="D54" s="401"/>
      <c r="E54" s="401"/>
      <c r="F54" s="401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402" t="str">
        <f>+VLOOKUP($A55,Master!$D$22:$G$218,4,FALSE)</f>
        <v>Primarni bilans</v>
      </c>
      <c r="C55" s="403"/>
      <c r="D55" s="403"/>
      <c r="E55" s="403"/>
      <c r="F55" s="403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92" t="str">
        <f>+VLOOKUP($A56,Master!$D$22:$G$218,4,FALSE)</f>
        <v>Otplata dugova</v>
      </c>
      <c r="C56" s="393"/>
      <c r="D56" s="393"/>
      <c r="E56" s="393"/>
      <c r="F56" s="393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04" t="str">
        <f>+VLOOKUP($A57,Master!$D$22:$G$218,4,FALSE)</f>
        <v>Otplata hartija od vrijednosti i kredita rezidentima</v>
      </c>
      <c r="C57" s="405"/>
      <c r="D57" s="405"/>
      <c r="E57" s="405"/>
      <c r="F57" s="405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98" t="str">
        <f>+VLOOKUP($A58,Master!$D$22:$G$218,4,FALSE)</f>
        <v>Otplata hartija od vrijednosti i kredita nerezidentima</v>
      </c>
      <c r="C58" s="399"/>
      <c r="D58" s="399"/>
      <c r="E58" s="399"/>
      <c r="F58" s="399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71" t="str">
        <f>+VLOOKUP($A59,Master!$D$22:$G$218,4,FALSE)</f>
        <v>Otplata obaveza iz prethodnih godina</v>
      </c>
      <c r="C59" s="372"/>
      <c r="D59" s="372"/>
      <c r="E59" s="372"/>
      <c r="F59" s="372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406" t="str">
        <f>+VLOOKUP($A60,Master!$D$22:$G$218,4,FALSE)</f>
        <v>Nedostajuća sredstva</v>
      </c>
      <c r="C60" s="407"/>
      <c r="D60" s="407"/>
      <c r="E60" s="407"/>
      <c r="F60" s="407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86" t="str">
        <f>+VLOOKUP($A61,Master!$D$22:$G$218,4,FALSE)</f>
        <v>Finansiranje</v>
      </c>
      <c r="C61" s="387"/>
      <c r="D61" s="387"/>
      <c r="E61" s="387"/>
      <c r="F61" s="387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404" t="str">
        <f>+VLOOKUP($A62,Master!$D$22:$G$218,4,FALSE)</f>
        <v>Pozajmice i krediti od domaćih izvora</v>
      </c>
      <c r="C62" s="405"/>
      <c r="D62" s="405"/>
      <c r="E62" s="405"/>
      <c r="F62" s="405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98" t="str">
        <f>+VLOOKUP($A63,Master!$D$22:$G$218,4,FALSE)</f>
        <v>Pozajmice i krediti od inostranih izvora</v>
      </c>
      <c r="C63" s="399"/>
      <c r="D63" s="399"/>
      <c r="E63" s="399"/>
      <c r="F63" s="399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98" t="str">
        <f>+VLOOKUP($A64,Master!$D$22:$G$218,4,FALSE)</f>
        <v>Primici od prodaje imovine</v>
      </c>
      <c r="C64" s="399"/>
      <c r="D64" s="399"/>
      <c r="E64" s="399"/>
      <c r="F64" s="399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362" t="str">
        <f>+Master!G245</f>
        <v>Plan ostvarenja budžeta</v>
      </c>
      <c r="C101" s="313"/>
      <c r="D101" s="313"/>
      <c r="E101" s="313"/>
      <c r="F101" s="313"/>
      <c r="G101" s="320">
        <v>2014</v>
      </c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4"/>
      <c r="S101" s="261" t="str">
        <f>+S7</f>
        <v>BDP</v>
      </c>
      <c r="T101" s="262">
        <v>3393200615</v>
      </c>
    </row>
    <row r="102" spans="1:20" ht="15.75" customHeight="1">
      <c r="A102" s="170"/>
      <c r="B102" s="314"/>
      <c r="C102" s="315"/>
      <c r="D102" s="315"/>
      <c r="E102" s="315"/>
      <c r="F102" s="316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20" t="str">
        <f>+Master!G239</f>
        <v>Jan - Dec</v>
      </c>
      <c r="T102" s="324">
        <f t="shared" si="16"/>
        <v>0</v>
      </c>
    </row>
    <row r="103" spans="1:20" ht="13.5" thickBot="1">
      <c r="A103" s="170"/>
      <c r="B103" s="317"/>
      <c r="C103" s="318"/>
      <c r="D103" s="318"/>
      <c r="E103" s="318"/>
      <c r="F103" s="319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30" t="str">
        <f>+VLOOKUP(LEFT($A104,LEN(A104)-1)*1,Master!$D$22:$G$218,4,FALSE)</f>
        <v>Prihodi budžeta</v>
      </c>
      <c r="C104" s="331"/>
      <c r="D104" s="331"/>
      <c r="E104" s="331"/>
      <c r="F104" s="331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32" t="str">
        <f>+VLOOKUP(LEFT($A105,LEN(A105)-1)*1,Master!$D$22:$G$218,4,FALSE)</f>
        <v>Porezi</v>
      </c>
      <c r="C105" s="333"/>
      <c r="D105" s="333"/>
      <c r="E105" s="333"/>
      <c r="F105" s="333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28" t="str">
        <f>+VLOOKUP(LEFT($A106,LEN(A106)-1)*1,Master!$D$22:$G$218,4,FALSE)</f>
        <v>Porez na dohodak fizičkih lica</v>
      </c>
      <c r="C106" s="329"/>
      <c r="D106" s="329"/>
      <c r="E106" s="329"/>
      <c r="F106" s="329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28" t="str">
        <f>+VLOOKUP(LEFT($A107,LEN(A107)-1)*1,Master!$D$22:$G$218,4,FALSE)</f>
        <v>Porez na dobit pravnih lica</v>
      </c>
      <c r="C107" s="329"/>
      <c r="D107" s="329"/>
      <c r="E107" s="329"/>
      <c r="F107" s="329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28" t="str">
        <f>+VLOOKUP(LEFT($A108,LEN(A108)-1)*1,Master!$D$22:$G$218,4,FALSE)</f>
        <v>Porez na promet nepokretnosti</v>
      </c>
      <c r="C108" s="329"/>
      <c r="D108" s="329"/>
      <c r="E108" s="329"/>
      <c r="F108" s="329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28" t="str">
        <f>+VLOOKUP(LEFT($A109,LEN(A109)-1)*1,Master!$D$22:$G$218,4,FALSE)</f>
        <v>Porez na dodatu vrijednost</v>
      </c>
      <c r="C109" s="329"/>
      <c r="D109" s="329"/>
      <c r="E109" s="329"/>
      <c r="F109" s="329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28" t="str">
        <f>+VLOOKUP(LEFT($A110,LEN(A110)-1)*1,Master!$D$22:$G$218,4,FALSE)</f>
        <v>Akcize</v>
      </c>
      <c r="C110" s="329"/>
      <c r="D110" s="329"/>
      <c r="E110" s="329"/>
      <c r="F110" s="329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28" t="str">
        <f>+VLOOKUP(LEFT($A111,LEN(A111)-1)*1,Master!$D$22:$G$218,4,FALSE)</f>
        <v>Porez na međunarodnu trgovinu i transakcije</v>
      </c>
      <c r="C111" s="329"/>
      <c r="D111" s="329"/>
      <c r="E111" s="329"/>
      <c r="F111" s="329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28" t="str">
        <f>+VLOOKUP(LEFT($A112,LEN(A112)-1)*1,Master!$D$22:$G$218,4,FALSE)</f>
        <v>Lokalni porezi</v>
      </c>
      <c r="C112" s="329"/>
      <c r="D112" s="329"/>
      <c r="E112" s="329"/>
      <c r="F112" s="329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28" t="str">
        <f>+VLOOKUP(LEFT($A113,LEN(A113)-1)*1,Master!$D$22:$G$218,4,FALSE)</f>
        <v>Ostali republički porezi</v>
      </c>
      <c r="C113" s="329"/>
      <c r="D113" s="329"/>
      <c r="E113" s="329"/>
      <c r="F113" s="329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34" t="str">
        <f>+VLOOKUP(LEFT($A114,LEN(A114)-1)*1,Master!$D$22:$G$218,4,FALSE)</f>
        <v>Doprinosi</v>
      </c>
      <c r="C114" s="335"/>
      <c r="D114" s="335"/>
      <c r="E114" s="335"/>
      <c r="F114" s="335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28" t="str">
        <f>+VLOOKUP(LEFT($A115,LEN(A115)-1)*1,Master!$D$22:$G$218,4,FALSE)</f>
        <v>Doprinosi za penzijsko i invalidsko osiguranje</v>
      </c>
      <c r="C115" s="329"/>
      <c r="D115" s="329"/>
      <c r="E115" s="329"/>
      <c r="F115" s="329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28" t="str">
        <f>+VLOOKUP(LEFT($A116,LEN(A116)-1)*1,Master!$D$22:$G$218,4,FALSE)</f>
        <v>Doprinosi za zdravstveno osiguranje</v>
      </c>
      <c r="C116" s="329"/>
      <c r="D116" s="329"/>
      <c r="E116" s="329"/>
      <c r="F116" s="329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28" t="str">
        <f>+VLOOKUP(LEFT($A117,LEN(A117)-1)*1,Master!$D$22:$G$218,4,FALSE)</f>
        <v>Doprinosi za osiguranje od nezaposlenosti</v>
      </c>
      <c r="C117" s="329"/>
      <c r="D117" s="329"/>
      <c r="E117" s="329"/>
      <c r="F117" s="329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28" t="str">
        <f>+VLOOKUP(LEFT($A118,LEN(A118)-1)*1,Master!$D$22:$G$218,4,FALSE)</f>
        <v>Ostali doprinosi</v>
      </c>
      <c r="C118" s="329"/>
      <c r="D118" s="329"/>
      <c r="E118" s="329"/>
      <c r="F118" s="329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36" t="str">
        <f>+VLOOKUP(LEFT($A119,LEN(A119)-1)*1,Master!$D$22:$G$218,4,FALSE)</f>
        <v>Takse</v>
      </c>
      <c r="C119" s="337"/>
      <c r="D119" s="337"/>
      <c r="E119" s="337"/>
      <c r="F119" s="337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36" t="str">
        <f>+VLOOKUP(LEFT($A120,LEN(A120)-1)*1,Master!$D$22:$G$218,4,FALSE)</f>
        <v>Naknade</v>
      </c>
      <c r="C120" s="337"/>
      <c r="D120" s="337"/>
      <c r="E120" s="337"/>
      <c r="F120" s="337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36" t="str">
        <f>+VLOOKUP(LEFT($A121,LEN(A121)-1)*1,Master!$D$22:$G$218,4,FALSE)</f>
        <v>Ostali prihodi</v>
      </c>
      <c r="C121" s="337"/>
      <c r="D121" s="337"/>
      <c r="E121" s="337"/>
      <c r="F121" s="337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36" t="str">
        <f>+VLOOKUP(LEFT($A122,LEN(A122)-1)*1,Master!$D$22:$G$218,4,FALSE)</f>
        <v>Primici od otplate kredita i sredstva prenesena iz prethodne godine</v>
      </c>
      <c r="C122" s="337"/>
      <c r="D122" s="337"/>
      <c r="E122" s="337"/>
      <c r="F122" s="337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38" t="str">
        <f>+VLOOKUP(LEFT($A123,LEN(A123)-1)*1,Master!$D$22:$G$218,4,FALSE)</f>
        <v>Donacije i transferi</v>
      </c>
      <c r="C123" s="339"/>
      <c r="D123" s="339"/>
      <c r="E123" s="339"/>
      <c r="F123" s="339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40" t="str">
        <f>+VLOOKUP(LEFT($A124,LEN(A124)-1)*1,Master!$D$22:$G$218,4,FALSE)</f>
        <v>Budžetki izdaci</v>
      </c>
      <c r="C124" s="341"/>
      <c r="D124" s="341"/>
      <c r="E124" s="341"/>
      <c r="F124" s="341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42" t="str">
        <f>+VLOOKUP(LEFT($A125,LEN(A125)-1)*1,Master!$D$22:$G$218,4,FALSE)</f>
        <v>Tekući izdaci</v>
      </c>
      <c r="C125" s="343"/>
      <c r="D125" s="343"/>
      <c r="E125" s="343"/>
      <c r="F125" s="343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44" t="str">
        <f>+VLOOKUP(LEFT($A126,LEN(A126)-1)*1,Master!$D$22:$G$218,4,FALSE)</f>
        <v>Tekući budžetski izdaci</v>
      </c>
      <c r="C126" s="345"/>
      <c r="D126" s="345"/>
      <c r="E126" s="345"/>
      <c r="F126" s="345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28" t="str">
        <f>+VLOOKUP(LEFT($A127,LEN(A127)-1)*1,Master!$D$22:$G$218,4,FALSE)</f>
        <v>Bruto zarade i doprinosi na teret poslodavca</v>
      </c>
      <c r="C127" s="329"/>
      <c r="D127" s="329"/>
      <c r="E127" s="329"/>
      <c r="F127" s="329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28" t="str">
        <f>+VLOOKUP(LEFT($A128,LEN(A128)-1)*1,Master!$D$22:$G$218,4,FALSE)</f>
        <v>Ostala lična primanja</v>
      </c>
      <c r="C128" s="329"/>
      <c r="D128" s="329"/>
      <c r="E128" s="329"/>
      <c r="F128" s="329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28" t="str">
        <f>+VLOOKUP(LEFT($A129,LEN(A129)-1)*1,Master!$D$22:$G$218,4,FALSE)</f>
        <v>Rashodi za materijal</v>
      </c>
      <c r="C129" s="329"/>
      <c r="D129" s="329"/>
      <c r="E129" s="329"/>
      <c r="F129" s="329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28" t="str">
        <f>+VLOOKUP(LEFT($A130,LEN(A130)-1)*1,Master!$D$22:$G$218,4,FALSE)</f>
        <v>Rashodi za usluge</v>
      </c>
      <c r="C130" s="329"/>
      <c r="D130" s="329"/>
      <c r="E130" s="329"/>
      <c r="F130" s="329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28" t="str">
        <f>+VLOOKUP(LEFT($A131,LEN(A131)-1)*1,Master!$D$22:$G$218,4,FALSE)</f>
        <v>Rashodi za tekuće održavanje</v>
      </c>
      <c r="C131" s="329"/>
      <c r="D131" s="329"/>
      <c r="E131" s="329"/>
      <c r="F131" s="329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28" t="str">
        <f>+VLOOKUP(LEFT($A132,LEN(A132)-1)*1,Master!$D$22:$G$218,4,FALSE)</f>
        <v>Kamate</v>
      </c>
      <c r="C132" s="329"/>
      <c r="D132" s="329"/>
      <c r="E132" s="329"/>
      <c r="F132" s="329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28" t="str">
        <f>+VLOOKUP(LEFT($A133,LEN(A133)-1)*1,Master!$D$22:$G$218,4,FALSE)</f>
        <v>Renta</v>
      </c>
      <c r="C133" s="329"/>
      <c r="D133" s="329"/>
      <c r="E133" s="329"/>
      <c r="F133" s="329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28" t="str">
        <f>+VLOOKUP(LEFT($A134,LEN(A134)-1)*1,Master!$D$22:$G$218,4,FALSE)</f>
        <v>Subvencije</v>
      </c>
      <c r="C134" s="329"/>
      <c r="D134" s="329"/>
      <c r="E134" s="329"/>
      <c r="F134" s="329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28" t="str">
        <f>+VLOOKUP(LEFT($A135,LEN(A135)-1)*1,Master!$D$22:$G$218,4,FALSE)</f>
        <v>Ostali izdaci</v>
      </c>
      <c r="C135" s="329"/>
      <c r="D135" s="329"/>
      <c r="E135" s="329"/>
      <c r="F135" s="329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28" t="str">
        <f>+VLOOKUP(LEFT($A136,LEN(A136)-1)*1,Master!$D$22:$G$218,4,FALSE)</f>
        <v>Kapitalni izdaci u tekućem budžetu</v>
      </c>
      <c r="C136" s="329"/>
      <c r="D136" s="329"/>
      <c r="E136" s="329"/>
      <c r="F136" s="329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46" t="str">
        <f>+VLOOKUP(LEFT($A137,LEN(A137)-1)*1,Master!$D$22:$G$218,4,FALSE)</f>
        <v>Transferi za socijalnu zaštitu</v>
      </c>
      <c r="C137" s="347"/>
      <c r="D137" s="347"/>
      <c r="E137" s="347"/>
      <c r="F137" s="347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28" t="str">
        <f>+VLOOKUP(LEFT($A138,LEN(A138)-1)*1,Master!$D$22:$G$218,4,FALSE)</f>
        <v>Prava iz oblasti socijalne zaštite</v>
      </c>
      <c r="C138" s="329"/>
      <c r="D138" s="329"/>
      <c r="E138" s="329"/>
      <c r="F138" s="329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28" t="str">
        <f>+VLOOKUP(LEFT($A139,LEN(A139)-1)*1,Master!$D$22:$G$218,4,FALSE)</f>
        <v>Sredstva za tehnološke viškove</v>
      </c>
      <c r="C139" s="329"/>
      <c r="D139" s="329"/>
      <c r="E139" s="329"/>
      <c r="F139" s="329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28" t="str">
        <f>+VLOOKUP(LEFT($A140,LEN(A140)-1)*1,Master!$D$22:$G$218,4,FALSE)</f>
        <v>Prava iz oblasti penzijskog i invalidskog osiguranja</v>
      </c>
      <c r="C140" s="329"/>
      <c r="D140" s="329"/>
      <c r="E140" s="329"/>
      <c r="F140" s="329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28" t="str">
        <f>+VLOOKUP(LEFT($A141,LEN(A141)-1)*1,Master!$D$22:$G$218,4,FALSE)</f>
        <v>Ostala prava iz oblasti zdravstvene zaštite</v>
      </c>
      <c r="C141" s="329"/>
      <c r="D141" s="329"/>
      <c r="E141" s="329"/>
      <c r="F141" s="329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28" t="str">
        <f>+VLOOKUP(LEFT($A142,LEN(A142)-1)*1,Master!$D$22:$G$218,4,FALSE)</f>
        <v>Ostala prava iz zdravstvenog osiguranja</v>
      </c>
      <c r="C142" s="329"/>
      <c r="D142" s="329"/>
      <c r="E142" s="329"/>
      <c r="F142" s="329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50" t="str">
        <f>+VLOOKUP(LEFT($A143,LEN(A143)-1)*1,Master!$D$22:$G$218,4,FALSE)</f>
        <v xml:space="preserve">Transferi institucijama, pojedincima, nevladinom i javnom sektoru </v>
      </c>
      <c r="C143" s="351"/>
      <c r="D143" s="351"/>
      <c r="E143" s="351"/>
      <c r="F143" s="351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50" t="str">
        <f>+VLOOKUP(LEFT($A144,LEN(A144)-1)*1,Master!$D$22:$G$218,4,FALSE)</f>
        <v>Kapitalni budžet</v>
      </c>
      <c r="C144" s="351"/>
      <c r="D144" s="351"/>
      <c r="E144" s="351"/>
      <c r="F144" s="351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52" t="str">
        <f>+VLOOKUP(LEFT($A145,LEN(A145)-1)*1,Master!$D$22:$G$218,4,FALSE)</f>
        <v>Pozajmice i krediti</v>
      </c>
      <c r="C145" s="353"/>
      <c r="D145" s="353"/>
      <c r="E145" s="353"/>
      <c r="F145" s="353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52" t="str">
        <f>+VLOOKUP(LEFT($A146,LEN(A146)-1)*1,Master!$D$22:$G$218,4,FALSE)</f>
        <v>Rezerve</v>
      </c>
      <c r="C146" s="353"/>
      <c r="D146" s="353"/>
      <c r="E146" s="353"/>
      <c r="F146" s="353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54" t="str">
        <f>+VLOOKUP(LEFT($A147,LEN(A147)-1)*1,Master!$D$22:$G$218,4,FALSE)</f>
        <v>Otplata garancija</v>
      </c>
      <c r="C147" s="355"/>
      <c r="D147" s="355"/>
      <c r="E147" s="355"/>
      <c r="F147" s="355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56" t="str">
        <f>+VLOOKUP(LEFT($A148,LEN(A148)-1)*1,Master!$D$22:$G$218,4,FALSE)</f>
        <v>Suficit / deficit</v>
      </c>
      <c r="C148" s="357"/>
      <c r="D148" s="357"/>
      <c r="E148" s="357"/>
      <c r="F148" s="357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48" t="str">
        <f>+VLOOKUP(LEFT($A149,LEN(A149)-1)*1,Master!$D$22:$G$218,4,FALSE)</f>
        <v>Primarni bilans</v>
      </c>
      <c r="C149" s="349"/>
      <c r="D149" s="349"/>
      <c r="E149" s="349"/>
      <c r="F149" s="349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46" t="str">
        <f>+VLOOKUP(LEFT($A150,LEN(A150)-1)*1,Master!$D$22:$G$218,4,FALSE)</f>
        <v>Otplata dugova</v>
      </c>
      <c r="C150" s="347"/>
      <c r="D150" s="347"/>
      <c r="E150" s="347"/>
      <c r="F150" s="347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58" t="str">
        <f>+VLOOKUP(LEFT($A151,LEN(A151)-1)*1,Master!$D$22:$G$218,4,FALSE)</f>
        <v>Otplata hartija od vrijednosti i kredita rezidentima</v>
      </c>
      <c r="C151" s="359"/>
      <c r="D151" s="359"/>
      <c r="E151" s="359"/>
      <c r="F151" s="359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52" t="str">
        <f>+VLOOKUP(LEFT($A152,LEN(A152)-1)*1,Master!$D$22:$G$218,4,FALSE)</f>
        <v>Otplata hartija od vrijednosti i kredita nerezidentima</v>
      </c>
      <c r="C152" s="353"/>
      <c r="D152" s="353"/>
      <c r="E152" s="353"/>
      <c r="F152" s="353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54" t="str">
        <f>+VLOOKUP(LEFT($A153,LEN(A153)-1)*1,Master!$D$22:$G$218,4,FALSE)</f>
        <v>Otplata obaveza iz prethodnih godina</v>
      </c>
      <c r="C153" s="355"/>
      <c r="D153" s="355"/>
      <c r="E153" s="355"/>
      <c r="F153" s="355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60" t="str">
        <f>+VLOOKUP(LEFT($A154,LEN(A154)-1)*1,Master!$D$22:$G$218,4,FALSE)</f>
        <v>Nedostajuća sredstva</v>
      </c>
      <c r="C154" s="361"/>
      <c r="D154" s="361"/>
      <c r="E154" s="361"/>
      <c r="F154" s="361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40" t="str">
        <f>+VLOOKUP(LEFT($A155,LEN(A155)-1)*1,Master!$D$22:$G$218,4,FALSE)</f>
        <v>Finansiranje</v>
      </c>
      <c r="C155" s="341"/>
      <c r="D155" s="341"/>
      <c r="E155" s="341"/>
      <c r="F155" s="341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58" t="str">
        <f>+VLOOKUP(LEFT($A156,LEN(A156)-1)*1,Master!$D$22:$G$218,4,FALSE)</f>
        <v>Pozajmice i krediti od domaćih izvora</v>
      </c>
      <c r="C156" s="359"/>
      <c r="D156" s="359"/>
      <c r="E156" s="359"/>
      <c r="F156" s="359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52" t="str">
        <f>+VLOOKUP(LEFT($A157,LEN(A157)-1)*1,Master!$D$22:$G$218,4,FALSE)</f>
        <v>Pozajmice i krediti od inostranih izvora</v>
      </c>
      <c r="C157" s="353"/>
      <c r="D157" s="353"/>
      <c r="E157" s="353"/>
      <c r="F157" s="353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52" t="str">
        <f>+VLOOKUP(LEFT($A158,LEN(A158)-1)*1,Master!$D$22:$G$218,4,FALSE)</f>
        <v>Primici od prodaje imovine</v>
      </c>
      <c r="C158" s="353"/>
      <c r="D158" s="353"/>
      <c r="E158" s="353"/>
      <c r="F158" s="353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90" zoomScaleNormal="90" workbookViewId="0">
      <pane xSplit="5" ySplit="7" topLeftCell="CL38" activePane="bottomRight" state="frozen"/>
      <selection pane="topRight" activeCell="F1" sqref="F1"/>
      <selection pane="bottomLeft" activeCell="A8" sqref="A8"/>
      <selection pane="bottomRight" activeCell="CL8" sqref="CL8:CW194"/>
    </sheetView>
  </sheetViews>
  <sheetFormatPr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11" t="s">
        <v>575</v>
      </c>
      <c r="F6" s="408">
        <v>2006</v>
      </c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10"/>
      <c r="R6" s="408">
        <v>2007</v>
      </c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10"/>
      <c r="AD6" s="408">
        <v>2008</v>
      </c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10"/>
      <c r="AP6" s="408">
        <v>2009</v>
      </c>
      <c r="AQ6" s="409"/>
      <c r="AR6" s="409"/>
      <c r="AS6" s="409"/>
      <c r="AT6" s="409"/>
      <c r="AU6" s="409"/>
      <c r="AV6" s="409"/>
      <c r="AW6" s="409"/>
      <c r="AX6" s="409"/>
      <c r="AY6" s="409"/>
      <c r="AZ6" s="409"/>
      <c r="BA6" s="410"/>
      <c r="BB6" s="408">
        <v>2010</v>
      </c>
      <c r="BC6" s="409"/>
      <c r="BD6" s="409"/>
      <c r="BE6" s="409"/>
      <c r="BF6" s="409"/>
      <c r="BG6" s="409"/>
      <c r="BH6" s="409"/>
      <c r="BI6" s="409"/>
      <c r="BJ6" s="409"/>
      <c r="BK6" s="409"/>
      <c r="BL6" s="409"/>
      <c r="BM6" s="410"/>
      <c r="BN6" s="408">
        <v>2011</v>
      </c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10"/>
      <c r="BZ6" s="409">
        <v>2012</v>
      </c>
      <c r="CA6" s="409"/>
      <c r="CB6" s="409"/>
      <c r="CC6" s="409"/>
      <c r="CD6" s="409"/>
      <c r="CE6" s="409"/>
      <c r="CF6" s="409"/>
      <c r="CG6" s="409"/>
      <c r="CH6" s="409"/>
      <c r="CI6" s="409"/>
      <c r="CJ6" s="409"/>
      <c r="CK6" s="409"/>
      <c r="CL6" s="408">
        <v>2013</v>
      </c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10"/>
      <c r="CX6" s="408">
        <v>2014</v>
      </c>
      <c r="CY6" s="409"/>
      <c r="CZ6" s="409"/>
      <c r="DA6" s="409"/>
      <c r="DB6" s="409"/>
      <c r="DC6" s="409"/>
      <c r="DD6" s="409"/>
      <c r="DE6" s="409"/>
      <c r="DF6" s="409"/>
      <c r="DG6" s="409"/>
      <c r="DH6" s="409"/>
      <c r="DI6" s="410"/>
      <c r="DJ6" s="408">
        <v>2015</v>
      </c>
      <c r="DK6" s="409"/>
      <c r="DL6" s="409"/>
      <c r="DM6" s="409"/>
      <c r="DN6" s="409"/>
      <c r="DO6" s="409"/>
      <c r="DP6" s="409"/>
      <c r="DQ6" s="409"/>
      <c r="DR6" s="409"/>
      <c r="DS6" s="409"/>
      <c r="DT6" s="409"/>
      <c r="DU6" s="410"/>
    </row>
    <row r="7" spans="1:125">
      <c r="E7" s="411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92325723.37999998</v>
      </c>
      <c r="DK8" s="105"/>
      <c r="DL8" s="105">
        <v>0</v>
      </c>
      <c r="DM8" s="105">
        <v>0</v>
      </c>
      <c r="DN8" s="105">
        <v>0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71160727.089999989</v>
      </c>
      <c r="DK9" s="105"/>
      <c r="DL9" s="105">
        <v>0</v>
      </c>
      <c r="DM9" s="105">
        <v>0</v>
      </c>
      <c r="DN9" s="105">
        <v>0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/>
      <c r="DL10" s="143">
        <v>0</v>
      </c>
      <c r="DM10" s="143">
        <v>0</v>
      </c>
      <c r="DN10" s="143">
        <v>0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/>
      <c r="DL11" s="105">
        <v>0</v>
      </c>
      <c r="DM11" s="105">
        <v>0</v>
      </c>
      <c r="DN11" s="105">
        <v>0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/>
      <c r="DL12" s="105">
        <v>0</v>
      </c>
      <c r="DM12" s="105">
        <v>0</v>
      </c>
      <c r="DN12" s="105">
        <v>0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/>
      <c r="DL13" s="105">
        <v>0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/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/>
      <c r="DL15" s="105">
        <v>0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/>
      <c r="DL16" s="105">
        <v>0</v>
      </c>
      <c r="DM16" s="105">
        <v>0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/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/>
      <c r="DL18" s="105">
        <v>0</v>
      </c>
      <c r="DM18" s="105">
        <v>0</v>
      </c>
      <c r="DN18" s="105">
        <v>0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/>
      <c r="DL19" s="143">
        <v>0</v>
      </c>
      <c r="DM19" s="143">
        <v>0</v>
      </c>
      <c r="DN19" s="143">
        <v>0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/>
      <c r="DL20" s="105">
        <v>0</v>
      </c>
      <c r="DM20" s="105">
        <v>0</v>
      </c>
      <c r="DN20" s="105">
        <v>0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/>
      <c r="DL21" s="105">
        <v>0</v>
      </c>
      <c r="DM21" s="105">
        <v>0</v>
      </c>
      <c r="DN21" s="105">
        <v>0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/>
      <c r="DL22" s="105">
        <v>0</v>
      </c>
      <c r="DM22" s="105">
        <v>0</v>
      </c>
      <c r="DN22" s="105">
        <v>0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/>
      <c r="DL23" s="105">
        <v>0</v>
      </c>
      <c r="DM23" s="105">
        <v>0</v>
      </c>
      <c r="DN23" s="105">
        <v>0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686222.97000000009</v>
      </c>
      <c r="DK24" s="143"/>
      <c r="DL24" s="143">
        <v>0</v>
      </c>
      <c r="DM24" s="143">
        <v>0</v>
      </c>
      <c r="DN24" s="143">
        <v>0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426625.15000000008</v>
      </c>
      <c r="DK25" s="105"/>
      <c r="DL25" s="105">
        <v>0</v>
      </c>
      <c r="DM25" s="105">
        <v>0</v>
      </c>
      <c r="DN25" s="105">
        <v>0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/>
      <c r="DL26" s="105">
        <v>0</v>
      </c>
      <c r="DM26" s="105">
        <v>0</v>
      </c>
      <c r="DN26" s="105">
        <v>0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/>
      <c r="DL27" s="105">
        <v>0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/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/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/>
      <c r="DL30" s="105">
        <v>0</v>
      </c>
      <c r="DM30" s="105">
        <v>0</v>
      </c>
      <c r="DN30" s="105">
        <v>0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/>
      <c r="DL31" s="143">
        <v>0</v>
      </c>
      <c r="DM31" s="143">
        <v>0</v>
      </c>
      <c r="DN31" s="143">
        <v>0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/>
      <c r="DL32" s="105">
        <v>0</v>
      </c>
      <c r="DM32" s="105">
        <v>0</v>
      </c>
      <c r="DN32" s="105">
        <v>0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/>
      <c r="DL33" s="105">
        <v>0</v>
      </c>
      <c r="DM33" s="105">
        <v>0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/>
      <c r="DL34" s="105">
        <v>0</v>
      </c>
      <c r="DM34" s="105">
        <v>0</v>
      </c>
      <c r="DN34" s="105">
        <v>0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/>
      <c r="DL35" s="105">
        <v>0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/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/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/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/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/>
      <c r="DL40" s="105">
        <v>0</v>
      </c>
      <c r="DM40" s="105">
        <v>0</v>
      </c>
      <c r="DN40" s="105">
        <v>0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1079000.2299999995</v>
      </c>
      <c r="DK41" s="143"/>
      <c r="DL41" s="143">
        <v>0</v>
      </c>
      <c r="DM41" s="143">
        <v>0</v>
      </c>
      <c r="DN41" s="143">
        <v>0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94474.830000000016</v>
      </c>
      <c r="DK42" s="105"/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/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/>
      <c r="DL44" s="105">
        <v>0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/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/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5775.32</v>
      </c>
      <c r="DK47" s="143"/>
      <c r="DL47" s="143">
        <v>0</v>
      </c>
      <c r="DM47" s="143">
        <v>0</v>
      </c>
      <c r="DN47" s="143">
        <v>0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5775.32</v>
      </c>
      <c r="DK48" s="105"/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/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/>
      <c r="DL50" s="143">
        <v>0</v>
      </c>
      <c r="DM50" s="143">
        <v>0</v>
      </c>
      <c r="DN50" s="143">
        <v>0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/>
      <c r="DL51" s="105">
        <v>0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/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/>
      <c r="DL53" s="143">
        <v>0</v>
      </c>
      <c r="DM53" s="143">
        <v>0</v>
      </c>
      <c r="DN53" s="143">
        <v>0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/>
      <c r="DL54" s="105">
        <v>0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/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/>
      <c r="DL56" s="143">
        <v>0</v>
      </c>
      <c r="DM56" s="143">
        <v>0</v>
      </c>
      <c r="DN56" s="143">
        <v>0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/>
      <c r="DL57" s="105">
        <v>0</v>
      </c>
      <c r="DM57" s="105">
        <v>0</v>
      </c>
      <c r="DN57" s="105">
        <v>0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/>
      <c r="DL58" s="105">
        <v>0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/>
      <c r="DL59" s="105">
        <v>0</v>
      </c>
      <c r="DM59" s="105">
        <v>0</v>
      </c>
      <c r="DN59" s="105">
        <v>0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108489340.23000002</v>
      </c>
      <c r="DK60" s="105"/>
      <c r="DL60" s="105">
        <v>0</v>
      </c>
      <c r="DM60" s="105">
        <v>0</v>
      </c>
      <c r="DN60" s="105">
        <v>0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39976063.779999986</v>
      </c>
      <c r="DK61" s="105"/>
      <c r="DL61" s="105">
        <v>0</v>
      </c>
      <c r="DM61" s="105">
        <v>0</v>
      </c>
      <c r="DN61" s="105">
        <v>0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31311233.129999995</v>
      </c>
      <c r="DK62" s="105"/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18655971.129999995</v>
      </c>
      <c r="DK63" s="105"/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2607738.7099999995</v>
      </c>
      <c r="DK64" s="105"/>
      <c r="DL64" s="105">
        <v>0</v>
      </c>
      <c r="DM64" s="105">
        <v>0</v>
      </c>
      <c r="DN64" s="105">
        <v>0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6437294.6500000022</v>
      </c>
      <c r="DK65" s="105"/>
      <c r="DL65" s="105">
        <v>0</v>
      </c>
      <c r="DM65" s="105">
        <v>0</v>
      </c>
      <c r="DN65" s="105">
        <v>0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3359458.5799999982</v>
      </c>
      <c r="DK66" s="105"/>
      <c r="DL66" s="105">
        <v>0</v>
      </c>
      <c r="DM66" s="105">
        <v>0</v>
      </c>
      <c r="DN66" s="105">
        <v>0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250770.06000000011</v>
      </c>
      <c r="DK67" s="105"/>
      <c r="DL67" s="105">
        <v>0</v>
      </c>
      <c r="DM67" s="105">
        <v>0</v>
      </c>
      <c r="DN67" s="105">
        <v>0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/>
      <c r="DL68" s="105">
        <v>0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/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/>
      <c r="DL70" s="105">
        <v>0</v>
      </c>
      <c r="DM70" s="105">
        <v>0</v>
      </c>
      <c r="DN70" s="105">
        <v>0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/>
      <c r="DL71" s="105">
        <v>0</v>
      </c>
      <c r="DM71" s="105">
        <v>0</v>
      </c>
      <c r="DN71" s="105">
        <v>0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/>
      <c r="DL72" s="105">
        <v>0</v>
      </c>
      <c r="DM72" s="105">
        <v>0</v>
      </c>
      <c r="DN72" s="105">
        <v>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/>
      <c r="DL73" s="105">
        <v>0</v>
      </c>
      <c r="DM73" s="105">
        <v>0</v>
      </c>
      <c r="DN73" s="105">
        <v>0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/>
      <c r="DL74" s="105">
        <v>0</v>
      </c>
      <c r="DM74" s="105">
        <v>0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/>
      <c r="DL75" s="105">
        <v>0</v>
      </c>
      <c r="DM75" s="105">
        <v>0</v>
      </c>
      <c r="DN75" s="105">
        <v>0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/>
      <c r="DL76" s="105">
        <v>0</v>
      </c>
      <c r="DM76" s="105">
        <v>0</v>
      </c>
      <c r="DN76" s="105">
        <v>0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/>
      <c r="DL77" s="105">
        <v>0</v>
      </c>
      <c r="DM77" s="105">
        <v>0</v>
      </c>
      <c r="DN77" s="105">
        <v>0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/>
      <c r="DL78" s="105">
        <v>0</v>
      </c>
      <c r="DM78" s="105">
        <v>0</v>
      </c>
      <c r="DN78" s="105">
        <v>0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/>
      <c r="DL79" s="105">
        <v>0</v>
      </c>
      <c r="DM79" s="105">
        <v>0</v>
      </c>
      <c r="DN79" s="105">
        <v>0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/>
      <c r="DL80" s="105">
        <v>0</v>
      </c>
      <c r="DM80" s="105">
        <v>0</v>
      </c>
      <c r="DN80" s="105">
        <v>0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/>
      <c r="DL81" s="105">
        <v>0</v>
      </c>
      <c r="DM81" s="105">
        <v>0</v>
      </c>
      <c r="DN81" s="105">
        <v>0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/>
      <c r="DL82" s="105">
        <v>0</v>
      </c>
      <c r="DM82" s="105">
        <v>0</v>
      </c>
      <c r="DN82" s="105">
        <v>0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1667242.58</v>
      </c>
      <c r="DK83" s="105"/>
      <c r="DL83" s="105">
        <v>0</v>
      </c>
      <c r="DM83" s="105">
        <v>0</v>
      </c>
      <c r="DN83" s="105">
        <v>0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278611.90999999997</v>
      </c>
      <c r="DK84" s="105"/>
      <c r="DL84" s="105">
        <v>0</v>
      </c>
      <c r="DM84" s="105">
        <v>0</v>
      </c>
      <c r="DN84" s="105">
        <v>0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/>
      <c r="DL85" s="105">
        <v>0</v>
      </c>
      <c r="DM85" s="105">
        <v>0</v>
      </c>
      <c r="DN85" s="105">
        <v>0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/>
      <c r="DL86" s="105">
        <v>0</v>
      </c>
      <c r="DM86" s="105">
        <v>0</v>
      </c>
      <c r="DN86" s="105">
        <v>0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575332.56000000006</v>
      </c>
      <c r="DK87" s="105"/>
      <c r="DL87" s="105">
        <v>0</v>
      </c>
      <c r="DM87" s="105">
        <v>0</v>
      </c>
      <c r="DN87" s="105">
        <v>0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/>
      <c r="DL88" s="105">
        <v>0</v>
      </c>
      <c r="DM88" s="105">
        <v>0</v>
      </c>
      <c r="DN88" s="105">
        <v>0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/>
      <c r="DL89" s="105">
        <v>0</v>
      </c>
      <c r="DM89" s="105">
        <v>0</v>
      </c>
      <c r="DN89" s="105">
        <v>0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/>
      <c r="DL90" s="105">
        <v>0</v>
      </c>
      <c r="DM90" s="105">
        <v>0</v>
      </c>
      <c r="DN90" s="105">
        <v>0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/>
      <c r="DL91" s="105">
        <v>0</v>
      </c>
      <c r="DM91" s="105">
        <v>0</v>
      </c>
      <c r="DN91" s="105">
        <v>0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/>
      <c r="DL92" s="105">
        <v>0</v>
      </c>
      <c r="DM92" s="105">
        <v>0</v>
      </c>
      <c r="DN92" s="105">
        <v>0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/>
      <c r="DL93" s="105">
        <v>0</v>
      </c>
      <c r="DM93" s="105">
        <v>0</v>
      </c>
      <c r="DN93" s="105">
        <v>0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/>
      <c r="DL94" s="105">
        <v>0</v>
      </c>
      <c r="DM94" s="105">
        <v>0</v>
      </c>
      <c r="DN94" s="105">
        <v>0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/>
      <c r="DL95" s="105">
        <v>0</v>
      </c>
      <c r="DM95" s="105">
        <v>0</v>
      </c>
      <c r="DN95" s="105">
        <v>0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/>
      <c r="DL96" s="105">
        <v>0</v>
      </c>
      <c r="DM96" s="105">
        <v>0</v>
      </c>
      <c r="DN96" s="105">
        <v>0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/>
      <c r="DL97" s="105">
        <v>0</v>
      </c>
      <c r="DM97" s="105">
        <v>0</v>
      </c>
      <c r="DN97" s="105">
        <v>0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/>
      <c r="DL98" s="105">
        <v>0</v>
      </c>
      <c r="DM98" s="105">
        <v>0</v>
      </c>
      <c r="DN98" s="105">
        <v>0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/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/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/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/>
      <c r="DL102" s="105">
        <v>0</v>
      </c>
      <c r="DM102" s="105">
        <v>0</v>
      </c>
      <c r="DN102" s="105">
        <v>0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/>
      <c r="DL103" s="105">
        <v>0</v>
      </c>
      <c r="DM103" s="105">
        <v>0</v>
      </c>
      <c r="DN103" s="105">
        <v>0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/>
      <c r="DL104" s="105">
        <v>0</v>
      </c>
      <c r="DM104" s="105">
        <v>0</v>
      </c>
      <c r="DN104" s="105">
        <v>0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/>
      <c r="DL105" s="105">
        <v>0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/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/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1010384.4799999997</v>
      </c>
      <c r="DK108" s="105"/>
      <c r="DL108" s="105">
        <v>0</v>
      </c>
      <c r="DM108" s="105">
        <v>0</v>
      </c>
      <c r="DN108" s="105">
        <v>0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499996.19999999972</v>
      </c>
      <c r="DK109" s="105"/>
      <c r="DL109" s="105">
        <v>0</v>
      </c>
      <c r="DM109" s="105">
        <v>0</v>
      </c>
      <c r="DN109" s="105">
        <v>0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/>
      <c r="DL110" s="105">
        <v>0</v>
      </c>
      <c r="DM110" s="105">
        <v>0</v>
      </c>
      <c r="DN110" s="105">
        <v>0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/>
      <c r="DL111" s="105">
        <v>0</v>
      </c>
      <c r="DM111" s="105">
        <v>0</v>
      </c>
      <c r="DN111" s="105">
        <v>0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/>
      <c r="DL112" s="105">
        <v>0</v>
      </c>
      <c r="DM112" s="105">
        <v>0</v>
      </c>
      <c r="DN112" s="105">
        <v>0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/>
      <c r="DL113" s="105">
        <v>0</v>
      </c>
      <c r="DM113" s="105">
        <v>0</v>
      </c>
      <c r="DN113" s="105">
        <v>0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/>
      <c r="DL114" s="105">
        <v>0</v>
      </c>
      <c r="DM114" s="105">
        <v>0</v>
      </c>
      <c r="DN114" s="105">
        <v>0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/>
      <c r="DL115" s="105">
        <v>0</v>
      </c>
      <c r="DM115" s="105">
        <v>0</v>
      </c>
      <c r="DN115" s="105">
        <v>0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/>
      <c r="DL116" s="105">
        <v>0</v>
      </c>
      <c r="DM116" s="105">
        <v>0</v>
      </c>
      <c r="DN116" s="105">
        <v>0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/>
      <c r="DL117" s="105">
        <v>0</v>
      </c>
      <c r="DM117" s="105">
        <v>0</v>
      </c>
      <c r="DN117" s="105">
        <v>0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/>
      <c r="DL118" s="105">
        <v>0</v>
      </c>
      <c r="DM118" s="105">
        <v>0</v>
      </c>
      <c r="DN118" s="105">
        <v>0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/>
      <c r="DL119" s="105">
        <v>0</v>
      </c>
      <c r="DM119" s="105">
        <v>0</v>
      </c>
      <c r="DN119" s="105">
        <v>0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/>
      <c r="DL120" s="105">
        <v>0</v>
      </c>
      <c r="DM120" s="105">
        <v>0</v>
      </c>
      <c r="DN120" s="105">
        <v>0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/>
      <c r="DL121" s="105">
        <v>0</v>
      </c>
      <c r="DM121" s="105">
        <v>0</v>
      </c>
      <c r="DN121" s="105">
        <v>0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/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/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/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/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/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/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/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/>
      <c r="DL129" s="105">
        <v>0</v>
      </c>
      <c r="DM129" s="105">
        <v>0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/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/>
      <c r="DL131" s="105">
        <v>0</v>
      </c>
      <c r="DM131" s="105">
        <v>0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/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/>
      <c r="DL133" s="105">
        <v>0</v>
      </c>
      <c r="DM133" s="105">
        <v>0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/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/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/>
      <c r="DL136" s="105">
        <v>0</v>
      </c>
      <c r="DM136" s="105">
        <v>0</v>
      </c>
      <c r="DN136" s="105">
        <v>0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/>
      <c r="DL137" s="105">
        <v>0</v>
      </c>
      <c r="DM137" s="105">
        <v>0</v>
      </c>
      <c r="DN137" s="105">
        <v>0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/>
      <c r="DL138" s="105">
        <v>0</v>
      </c>
      <c r="DM138" s="105">
        <v>0</v>
      </c>
      <c r="DN138" s="105">
        <v>0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/>
      <c r="DL139" s="105">
        <v>0</v>
      </c>
      <c r="DM139" s="105">
        <v>0</v>
      </c>
      <c r="DN139" s="105">
        <v>0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/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/>
      <c r="DL141" s="105">
        <v>0</v>
      </c>
      <c r="DM141" s="105">
        <v>0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/>
      <c r="DL142" s="105">
        <v>0</v>
      </c>
      <c r="DM142" s="105">
        <v>0</v>
      </c>
      <c r="DN142" s="105">
        <v>0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/>
      <c r="DL143" s="105">
        <v>0</v>
      </c>
      <c r="DM143" s="105">
        <v>0</v>
      </c>
      <c r="DN143" s="105">
        <v>0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/>
      <c r="DL144" s="105">
        <v>0</v>
      </c>
      <c r="DM144" s="105">
        <v>0</v>
      </c>
      <c r="DN144" s="105">
        <v>0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/>
      <c r="DL145" s="105">
        <v>0</v>
      </c>
      <c r="DM145" s="105">
        <v>0</v>
      </c>
      <c r="DN145" s="105">
        <v>0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/>
      <c r="DL146" s="105">
        <v>0</v>
      </c>
      <c r="DM146" s="105">
        <v>0</v>
      </c>
      <c r="DN146" s="105">
        <v>0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/>
      <c r="DL147" s="105">
        <v>0</v>
      </c>
      <c r="DM147" s="105">
        <v>0</v>
      </c>
      <c r="DN147" s="105">
        <v>0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/>
      <c r="DL148" s="105">
        <v>0</v>
      </c>
      <c r="DM148" s="105">
        <v>0</v>
      </c>
      <c r="DN148" s="105">
        <v>0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/>
      <c r="DL149" s="105">
        <v>0</v>
      </c>
      <c r="DM149" s="105">
        <v>0</v>
      </c>
      <c r="DN149" s="105">
        <v>0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/>
      <c r="DL150" s="105">
        <v>0</v>
      </c>
      <c r="DM150" s="105">
        <v>0</v>
      </c>
      <c r="DN150" s="105">
        <v>0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/>
      <c r="DL151" s="105">
        <v>0</v>
      </c>
      <c r="DM151" s="105">
        <v>0</v>
      </c>
      <c r="DN151" s="105">
        <v>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/>
      <c r="DL152" s="105">
        <v>0</v>
      </c>
      <c r="DM152" s="105">
        <v>0</v>
      </c>
      <c r="DN152" s="105">
        <v>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/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/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/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/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/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/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/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/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/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/>
      <c r="DL162" s="105">
        <v>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/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/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/>
      <c r="DL165" s="105">
        <v>0</v>
      </c>
      <c r="DM165" s="105">
        <v>0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/>
      <c r="DL166" s="105">
        <v>0</v>
      </c>
      <c r="DM166" s="105">
        <v>0</v>
      </c>
      <c r="DN166" s="105">
        <v>0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/>
      <c r="DL167" s="105">
        <v>0</v>
      </c>
      <c r="DM167" s="105">
        <v>0</v>
      </c>
      <c r="DN167" s="105">
        <v>0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/>
      <c r="DL168" s="105">
        <v>0</v>
      </c>
      <c r="DM168" s="105">
        <v>0</v>
      </c>
      <c r="DN168" s="105">
        <v>0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/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/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/>
      <c r="DL171" s="105">
        <v>0</v>
      </c>
      <c r="DM171" s="105">
        <v>0</v>
      </c>
      <c r="DN171" s="105">
        <v>0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/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/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/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/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/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/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/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/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/>
      <c r="DL180" s="105">
        <v>0</v>
      </c>
      <c r="DM180" s="105">
        <v>0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/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/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/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/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/>
      <c r="DL185" s="105">
        <v>0</v>
      </c>
      <c r="DM185" s="105">
        <v>0</v>
      </c>
      <c r="DN185" s="105">
        <v>0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/>
      <c r="DL186" s="105">
        <v>0</v>
      </c>
      <c r="DM186" s="105">
        <v>0</v>
      </c>
      <c r="DN186" s="105">
        <v>0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/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/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/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/>
      <c r="DL190" s="105">
        <v>0</v>
      </c>
      <c r="DM190" s="105">
        <v>0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/>
      <c r="DL191" s="105">
        <v>0</v>
      </c>
      <c r="DM191" s="105">
        <v>0</v>
      </c>
      <c r="DN191" s="105">
        <v>0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/>
      <c r="DL192" s="105">
        <v>0</v>
      </c>
      <c r="DM192" s="105">
        <v>0</v>
      </c>
      <c r="DN192" s="105">
        <v>0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/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/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11" t="s">
        <v>696</v>
      </c>
      <c r="F221" s="408">
        <v>2006</v>
      </c>
      <c r="G221" s="409"/>
      <c r="H221" s="409"/>
      <c r="I221" s="409"/>
      <c r="J221" s="409"/>
      <c r="K221" s="409"/>
      <c r="L221" s="409"/>
      <c r="M221" s="409"/>
      <c r="N221" s="409"/>
      <c r="O221" s="409"/>
      <c r="P221" s="409"/>
      <c r="Q221" s="410"/>
      <c r="R221" s="408">
        <v>2007</v>
      </c>
      <c r="S221" s="409"/>
      <c r="T221" s="409"/>
      <c r="U221" s="409"/>
      <c r="V221" s="409"/>
      <c r="W221" s="409"/>
      <c r="X221" s="409"/>
      <c r="Y221" s="409"/>
      <c r="Z221" s="409"/>
      <c r="AA221" s="409"/>
      <c r="AB221" s="409"/>
      <c r="AC221" s="410"/>
      <c r="AD221" s="408">
        <v>2008</v>
      </c>
      <c r="AE221" s="409"/>
      <c r="AF221" s="409"/>
      <c r="AG221" s="409"/>
      <c r="AH221" s="409"/>
      <c r="AI221" s="409"/>
      <c r="AJ221" s="409"/>
      <c r="AK221" s="409"/>
      <c r="AL221" s="409"/>
      <c r="AM221" s="409"/>
      <c r="AN221" s="409"/>
      <c r="AO221" s="410"/>
      <c r="AP221" s="408">
        <v>2009</v>
      </c>
      <c r="AQ221" s="409"/>
      <c r="AR221" s="409"/>
      <c r="AS221" s="409"/>
      <c r="AT221" s="409"/>
      <c r="AU221" s="409"/>
      <c r="AV221" s="409"/>
      <c r="AW221" s="409"/>
      <c r="AX221" s="409"/>
      <c r="AY221" s="409"/>
      <c r="AZ221" s="409"/>
      <c r="BA221" s="410"/>
      <c r="BB221" s="408">
        <v>2010</v>
      </c>
      <c r="BC221" s="409"/>
      <c r="BD221" s="409"/>
      <c r="BE221" s="409"/>
      <c r="BF221" s="409"/>
      <c r="BG221" s="409"/>
      <c r="BH221" s="409"/>
      <c r="BI221" s="409"/>
      <c r="BJ221" s="409"/>
      <c r="BK221" s="409"/>
      <c r="BL221" s="409"/>
      <c r="BM221" s="410"/>
      <c r="BN221" s="408">
        <v>2011</v>
      </c>
      <c r="BO221" s="409"/>
      <c r="BP221" s="409"/>
      <c r="BQ221" s="409"/>
      <c r="BR221" s="409"/>
      <c r="BS221" s="409"/>
      <c r="BT221" s="409"/>
      <c r="BU221" s="409"/>
      <c r="BV221" s="409"/>
      <c r="BW221" s="409"/>
      <c r="BX221" s="409"/>
      <c r="BY221" s="410"/>
      <c r="BZ221" s="409">
        <v>2012</v>
      </c>
      <c r="CA221" s="409"/>
      <c r="CB221" s="409"/>
      <c r="CC221" s="409"/>
      <c r="CD221" s="409"/>
      <c r="CE221" s="409"/>
      <c r="CF221" s="409"/>
      <c r="CG221" s="409"/>
      <c r="CH221" s="409"/>
      <c r="CI221" s="409"/>
      <c r="CJ221" s="409"/>
      <c r="CK221" s="409"/>
      <c r="CL221" s="408">
        <v>2013</v>
      </c>
      <c r="CM221" s="409"/>
      <c r="CN221" s="409"/>
      <c r="CO221" s="409"/>
      <c r="CP221" s="409"/>
      <c r="CQ221" s="409"/>
      <c r="CR221" s="409"/>
      <c r="CS221" s="409"/>
      <c r="CT221" s="409"/>
      <c r="CU221" s="409"/>
      <c r="CV221" s="409"/>
      <c r="CW221" s="410"/>
      <c r="CX221" s="408">
        <v>2014</v>
      </c>
      <c r="CY221" s="409"/>
      <c r="CZ221" s="409"/>
      <c r="DA221" s="409"/>
      <c r="DB221" s="409"/>
      <c r="DC221" s="409"/>
      <c r="DD221" s="409"/>
      <c r="DE221" s="409"/>
      <c r="DF221" s="409"/>
      <c r="DG221" s="409"/>
      <c r="DH221" s="409"/>
      <c r="DI221" s="410"/>
      <c r="DJ221" s="408">
        <v>2015</v>
      </c>
      <c r="DK221" s="409"/>
      <c r="DL221" s="409"/>
      <c r="DM221" s="409"/>
      <c r="DN221" s="409"/>
      <c r="DO221" s="409"/>
      <c r="DP221" s="409"/>
      <c r="DQ221" s="409"/>
      <c r="DR221" s="409"/>
      <c r="DS221" s="409"/>
      <c r="DT221" s="409"/>
      <c r="DU221" s="410"/>
    </row>
    <row r="222" spans="1:125">
      <c r="E222" s="411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v>69711123.6731603</v>
      </c>
      <c r="DK223" s="105">
        <v>83338647.304493561</v>
      </c>
      <c r="DL223" s="105">
        <v>101074773.72935866</v>
      </c>
      <c r="DM223" s="105">
        <v>110868335.86211216</v>
      </c>
      <c r="DN223" s="105">
        <v>103941453.42009163</v>
      </c>
      <c r="DO223" s="105">
        <v>112398873.78315812</v>
      </c>
      <c r="DP223" s="105">
        <v>124717975.14619334</v>
      </c>
      <c r="DQ223" s="105">
        <v>129916805.18338475</v>
      </c>
      <c r="DR223" s="105">
        <v>121599030.86684042</v>
      </c>
      <c r="DS223" s="105">
        <v>115844941.95875578</v>
      </c>
      <c r="DT223" s="105">
        <v>100830471.93450244</v>
      </c>
      <c r="DU223" s="106">
        <v>154936828.79133204</v>
      </c>
    </row>
    <row r="224" spans="1:125">
      <c r="B224" s="74">
        <v>71</v>
      </c>
      <c r="D224" s="74" t="str">
        <f t="shared" ref="D224:D287" si="11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v>69456510.490523189</v>
      </c>
      <c r="DK224" s="105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1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2">+SUM(CL226:CL233)</f>
        <v>41686253.110737316</v>
      </c>
      <c r="CM225" s="143">
        <f t="shared" si="12"/>
        <v>40855853.79586979</v>
      </c>
      <c r="CN225" s="143">
        <f t="shared" si="12"/>
        <v>48871129.289274208</v>
      </c>
      <c r="CO225" s="143">
        <f t="shared" si="12"/>
        <v>63044978.667560622</v>
      </c>
      <c r="CP225" s="143">
        <f t="shared" si="12"/>
        <v>59903018.246625409</v>
      </c>
      <c r="CQ225" s="143">
        <f t="shared" si="12"/>
        <v>65474825.471494481</v>
      </c>
      <c r="CR225" s="143">
        <f t="shared" si="12"/>
        <v>71410525.13479729</v>
      </c>
      <c r="CS225" s="143">
        <f t="shared" si="12"/>
        <v>66453623.073847495</v>
      </c>
      <c r="CT225" s="143">
        <f t="shared" si="12"/>
        <v>65790416.568190843</v>
      </c>
      <c r="CU225" s="143">
        <f t="shared" si="12"/>
        <v>63302926.264795646</v>
      </c>
      <c r="CV225" s="143">
        <f t="shared" si="12"/>
        <v>56224451.677824281</v>
      </c>
      <c r="CW225" s="144">
        <f t="shared" si="12"/>
        <v>57412527.94082702</v>
      </c>
      <c r="CX225" s="142">
        <f t="shared" si="12"/>
        <v>46130073.990668349</v>
      </c>
      <c r="CY225" s="143">
        <f t="shared" ref="CY225:DI225" si="13">+SUM(CY226:CY233)</f>
        <v>47237456.242444806</v>
      </c>
      <c r="CZ225" s="143">
        <f t="shared" si="13"/>
        <v>55161924.950244658</v>
      </c>
      <c r="DA225" s="143">
        <f t="shared" si="13"/>
        <v>72880169.878936544</v>
      </c>
      <c r="DB225" s="143">
        <f t="shared" si="13"/>
        <v>62836581.531679258</v>
      </c>
      <c r="DC225" s="143">
        <f t="shared" si="13"/>
        <v>67650867.819649413</v>
      </c>
      <c r="DD225" s="143">
        <f t="shared" si="13"/>
        <v>80002115.642900884</v>
      </c>
      <c r="DE225" s="143">
        <f t="shared" si="13"/>
        <v>83161776.55116877</v>
      </c>
      <c r="DF225" s="143">
        <f t="shared" si="13"/>
        <v>76786158.272999004</v>
      </c>
      <c r="DG225" s="143">
        <f t="shared" si="13"/>
        <v>64436637.534424677</v>
      </c>
      <c r="DH225" s="143">
        <f t="shared" si="13"/>
        <v>59126792.724239804</v>
      </c>
      <c r="DI225" s="144">
        <f t="shared" si="13"/>
        <v>76418346.230174497</v>
      </c>
      <c r="DJ225" s="142">
        <v>47438461.833814889</v>
      </c>
      <c r="DK225" s="143">
        <v>50851425.013633266</v>
      </c>
      <c r="DL225" s="143">
        <v>68643020.701511934</v>
      </c>
      <c r="DM225" s="143">
        <v>74644324.702040896</v>
      </c>
      <c r="DN225" s="143">
        <v>62371540.361953884</v>
      </c>
      <c r="DO225" s="143">
        <v>70088728.880090371</v>
      </c>
      <c r="DP225" s="143">
        <v>83389342.293927491</v>
      </c>
      <c r="DQ225" s="143">
        <v>87963080.772664562</v>
      </c>
      <c r="DR225" s="143">
        <v>80794946.466777354</v>
      </c>
      <c r="DS225" s="143">
        <v>70587663.849750429</v>
      </c>
      <c r="DT225" s="143">
        <v>60436221.191738874</v>
      </c>
      <c r="DU225" s="144">
        <v>75463863.50143756</v>
      </c>
    </row>
    <row r="226" spans="1:125">
      <c r="D226" s="74" t="str">
        <f t="shared" si="11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5456532.8939416995</v>
      </c>
      <c r="CY226" s="105">
        <v>6523448.5376103735</v>
      </c>
      <c r="CZ226" s="105">
        <v>6596662.4288943149</v>
      </c>
      <c r="DA226" s="105">
        <v>6826621.5082146339</v>
      </c>
      <c r="DB226" s="105">
        <v>7667202.1798942275</v>
      </c>
      <c r="DC226" s="105">
        <v>6853683.1907370919</v>
      </c>
      <c r="DD226" s="105">
        <v>7495234.0555336457</v>
      </c>
      <c r="DE226" s="105">
        <v>8638621.6185207814</v>
      </c>
      <c r="DF226" s="105">
        <v>8978520.8735250775</v>
      </c>
      <c r="DG226" s="105">
        <v>7241926.2757894173</v>
      </c>
      <c r="DH226" s="105">
        <v>7252440.7730695903</v>
      </c>
      <c r="DI226" s="106">
        <v>15517267.438764038</v>
      </c>
      <c r="DJ226" s="104">
        <v>3573995.3554284605</v>
      </c>
      <c r="DK226" s="105">
        <v>7189891.8410568163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16770828.494794916</v>
      </c>
    </row>
    <row r="227" spans="1:125">
      <c r="D227" s="74" t="str">
        <f t="shared" si="11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505028.86089785391</v>
      </c>
      <c r="CY227" s="105">
        <v>1115623.9197009166</v>
      </c>
      <c r="CZ227" s="105">
        <v>5522635.9050619109</v>
      </c>
      <c r="DA227" s="105">
        <v>16129995.670442553</v>
      </c>
      <c r="DB227" s="105">
        <v>3304888.8376073083</v>
      </c>
      <c r="DC227" s="105">
        <v>3936015.6232613181</v>
      </c>
      <c r="DD227" s="105">
        <v>4187098.1594917201</v>
      </c>
      <c r="DE227" s="105">
        <v>3063712.8700153525</v>
      </c>
      <c r="DF227" s="105">
        <v>2513293.7068935675</v>
      </c>
      <c r="DG227" s="105">
        <v>1372531.9496760692</v>
      </c>
      <c r="DH227" s="105">
        <v>1198952.1033177502</v>
      </c>
      <c r="DI227" s="106">
        <v>1100346.3151346263</v>
      </c>
      <c r="DJ227" s="104">
        <v>932399.70044660708</v>
      </c>
      <c r="DK227" s="105">
        <v>1043777.4494072236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1424344.6023973932</v>
      </c>
    </row>
    <row r="228" spans="1:125">
      <c r="D228" s="74" t="str">
        <f t="shared" si="11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122707.96285150178</v>
      </c>
      <c r="CY228" s="105">
        <v>131901.11505076822</v>
      </c>
      <c r="CZ228" s="105">
        <v>140618.84385757527</v>
      </c>
      <c r="DA228" s="105">
        <v>122499.37140095155</v>
      </c>
      <c r="DB228" s="105">
        <v>71300.179035106601</v>
      </c>
      <c r="DC228" s="105">
        <v>75992.709346340911</v>
      </c>
      <c r="DD228" s="105">
        <v>134694.0103662335</v>
      </c>
      <c r="DE228" s="105">
        <v>172998.59497475481</v>
      </c>
      <c r="DF228" s="105">
        <v>106624.89190533326</v>
      </c>
      <c r="DG228" s="105">
        <v>179422.94360820315</v>
      </c>
      <c r="DH228" s="105">
        <v>120392.09918948704</v>
      </c>
      <c r="DI228" s="106">
        <v>149884.2713057833</v>
      </c>
      <c r="DJ228" s="104">
        <v>106071.79527146854</v>
      </c>
      <c r="DK228" s="105">
        <v>115811.92454311471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163196.19499358136</v>
      </c>
    </row>
    <row r="229" spans="1:125">
      <c r="D229" s="74" t="str">
        <f t="shared" si="11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26941968.827761732</v>
      </c>
      <c r="CY229" s="105">
        <v>27810715.744740922</v>
      </c>
      <c r="CZ229" s="105">
        <v>31398809.715618316</v>
      </c>
      <c r="DA229" s="105">
        <v>35424334.493267216</v>
      </c>
      <c r="DB229" s="105">
        <v>36632386.95256193</v>
      </c>
      <c r="DC229" s="105">
        <v>39594901.740668818</v>
      </c>
      <c r="DD229" s="105">
        <v>48225605.704200119</v>
      </c>
      <c r="DE229" s="105">
        <v>48512719.765865721</v>
      </c>
      <c r="DF229" s="105">
        <v>42411314.633119218</v>
      </c>
      <c r="DG229" s="105">
        <v>38570486.162387423</v>
      </c>
      <c r="DH229" s="105">
        <v>34598841.55514586</v>
      </c>
      <c r="DI229" s="106">
        <v>41248055.373853616</v>
      </c>
      <c r="DJ229" s="104">
        <v>30830393.947525293</v>
      </c>
      <c r="DK229" s="105">
        <v>31788595.372020893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40736325.917759299</v>
      </c>
    </row>
    <row r="230" spans="1:125">
      <c r="D230" s="74" t="str">
        <f t="shared" si="11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105">
        <v>9021214.8164437562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13959824.052328225</v>
      </c>
    </row>
    <row r="231" spans="1:125">
      <c r="D231" s="74" t="str">
        <f t="shared" si="11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105">
        <v>1371787.1437111858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1928639.9004320258</v>
      </c>
    </row>
    <row r="232" spans="1:125">
      <c r="D232" s="74" t="str">
        <f t="shared" si="11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105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1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105">
        <v>320346.46645027481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480704.33873211837</v>
      </c>
    </row>
    <row r="234" spans="1:125" s="9" customFormat="1">
      <c r="A234" s="140"/>
      <c r="B234" s="140"/>
      <c r="C234" s="140">
        <v>712</v>
      </c>
      <c r="D234" s="140" t="str">
        <f t="shared" si="11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4">+SUM(CL235:CL238)</f>
        <v>10225366.011998521</v>
      </c>
      <c r="CM234" s="143">
        <f t="shared" si="14"/>
        <v>26328872.744704504</v>
      </c>
      <c r="CN234" s="143">
        <f t="shared" si="14"/>
        <v>28215029.512952704</v>
      </c>
      <c r="CO234" s="143">
        <f t="shared" si="14"/>
        <v>31078344.176256344</v>
      </c>
      <c r="CP234" s="143">
        <f t="shared" si="14"/>
        <v>31062993.346150994</v>
      </c>
      <c r="CQ234" s="143">
        <f t="shared" si="14"/>
        <v>29533886.744876273</v>
      </c>
      <c r="CR234" s="143">
        <f t="shared" si="14"/>
        <v>35614836.490956061</v>
      </c>
      <c r="CS234" s="143">
        <f t="shared" si="14"/>
        <v>41423629.787263155</v>
      </c>
      <c r="CT234" s="143">
        <f t="shared" si="14"/>
        <v>27897944.753825549</v>
      </c>
      <c r="CU234" s="143">
        <f t="shared" si="14"/>
        <v>35782419.896350168</v>
      </c>
      <c r="CV234" s="143">
        <f t="shared" si="14"/>
        <v>35053926.847713381</v>
      </c>
      <c r="CW234" s="144">
        <f t="shared" si="14"/>
        <v>52000480.125178605</v>
      </c>
      <c r="CX234" s="142">
        <f t="shared" si="14"/>
        <v>11363162.375243589</v>
      </c>
      <c r="CY234" s="143">
        <f t="shared" ref="CY234:DI234" si="15">+SUM(CY235:CY238)</f>
        <v>27633861.255235691</v>
      </c>
      <c r="CZ234" s="143">
        <f t="shared" si="15"/>
        <v>28596546.777765006</v>
      </c>
      <c r="DA234" s="143">
        <f t="shared" si="15"/>
        <v>26924994.284464393</v>
      </c>
      <c r="DB234" s="143">
        <f t="shared" si="15"/>
        <v>28259229.40161505</v>
      </c>
      <c r="DC234" s="143">
        <f t="shared" si="15"/>
        <v>31798389.873793896</v>
      </c>
      <c r="DD234" s="143">
        <f t="shared" si="15"/>
        <v>32683480.790031202</v>
      </c>
      <c r="DE234" s="143">
        <f t="shared" si="15"/>
        <v>35739013.260544352</v>
      </c>
      <c r="DF234" s="143">
        <f t="shared" si="15"/>
        <v>37869795.194065683</v>
      </c>
      <c r="DG234" s="143">
        <f t="shared" si="15"/>
        <v>43339636.439869702</v>
      </c>
      <c r="DH234" s="143">
        <f t="shared" si="15"/>
        <v>29831319.453366339</v>
      </c>
      <c r="DI234" s="144">
        <f t="shared" si="15"/>
        <v>59783744.593186989</v>
      </c>
      <c r="DJ234" s="142">
        <v>17453194.433351744</v>
      </c>
      <c r="DK234" s="143">
        <v>26401308.477545246</v>
      </c>
      <c r="DL234" s="143">
        <v>28082312.197140861</v>
      </c>
      <c r="DM234" s="143">
        <v>30124960.749123506</v>
      </c>
      <c r="DN234" s="143">
        <v>34683059.189534552</v>
      </c>
      <c r="DO234" s="143">
        <v>35520127.578458838</v>
      </c>
      <c r="DP234" s="143">
        <v>34214609.03892383</v>
      </c>
      <c r="DQ234" s="143">
        <v>35699732.916304395</v>
      </c>
      <c r="DR234" s="143">
        <v>34477573.889674954</v>
      </c>
      <c r="DS234" s="143">
        <v>38517756.206527121</v>
      </c>
      <c r="DT234" s="143">
        <v>32938623.312072884</v>
      </c>
      <c r="DU234" s="144">
        <v>69378914.764542907</v>
      </c>
    </row>
    <row r="235" spans="1:125">
      <c r="D235" s="74" t="str">
        <f t="shared" si="11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6181254.2930859774</v>
      </c>
      <c r="CY235" s="105">
        <v>15929203.618779315</v>
      </c>
      <c r="CZ235" s="105">
        <v>16372371.051444925</v>
      </c>
      <c r="DA235" s="105">
        <v>15719607.552351611</v>
      </c>
      <c r="DB235" s="105">
        <v>16503668.466840036</v>
      </c>
      <c r="DC235" s="105">
        <v>19107063.839919548</v>
      </c>
      <c r="DD235" s="105">
        <v>19757452.472161215</v>
      </c>
      <c r="DE235" s="105">
        <v>20960859.467633393</v>
      </c>
      <c r="DF235" s="105">
        <v>23494817.711109713</v>
      </c>
      <c r="DG235" s="105">
        <v>25582450.294221211</v>
      </c>
      <c r="DH235" s="105">
        <v>17440454.10842013</v>
      </c>
      <c r="DI235" s="106">
        <v>35471517.456119657</v>
      </c>
      <c r="DJ235" s="104">
        <v>10835215.375433445</v>
      </c>
      <c r="DK235" s="105">
        <v>15811933.649430443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41676797.338201009</v>
      </c>
    </row>
    <row r="236" spans="1:125">
      <c r="D236" s="74" t="str">
        <f t="shared" si="11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4462902.1884970451</v>
      </c>
      <c r="CY236" s="105">
        <v>9987996.0078556314</v>
      </c>
      <c r="CZ236" s="105">
        <v>10444121.283224441</v>
      </c>
      <c r="DA236" s="105">
        <v>9425810.2210076991</v>
      </c>
      <c r="DB236" s="105">
        <v>10086350.937677663</v>
      </c>
      <c r="DC236" s="105">
        <v>10538946.599295441</v>
      </c>
      <c r="DD236" s="105">
        <v>10812200.796365578</v>
      </c>
      <c r="DE236" s="105">
        <v>12604416.205146389</v>
      </c>
      <c r="DF236" s="105">
        <v>12317722.210523007</v>
      </c>
      <c r="DG236" s="105">
        <v>15139434.83521379</v>
      </c>
      <c r="DH236" s="105">
        <v>10675412.397530209</v>
      </c>
      <c r="DI236" s="106">
        <v>20777724.488506641</v>
      </c>
      <c r="DJ236" s="104">
        <v>5947210.158482017</v>
      </c>
      <c r="DK236" s="105">
        <v>8886696.9390495848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23750408.885671172</v>
      </c>
    </row>
    <row r="237" spans="1:125">
      <c r="D237" s="74" t="str">
        <f t="shared" si="11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335626.34997192578</v>
      </c>
      <c r="CY237" s="105">
        <v>912962.82796269085</v>
      </c>
      <c r="CZ237" s="105">
        <v>847537.5431988464</v>
      </c>
      <c r="DA237" s="105">
        <v>785210.07612081489</v>
      </c>
      <c r="DB237" s="105">
        <v>850766.10540022468</v>
      </c>
      <c r="DC237" s="105">
        <v>866889.01510926848</v>
      </c>
      <c r="DD237" s="105">
        <v>888216.72364915733</v>
      </c>
      <c r="DE237" s="105">
        <v>1039670.2924499443</v>
      </c>
      <c r="DF237" s="105">
        <v>1041765.1602304868</v>
      </c>
      <c r="DG237" s="105">
        <v>1272757.7337771738</v>
      </c>
      <c r="DH237" s="105">
        <v>886048.61477788922</v>
      </c>
      <c r="DI237" s="106">
        <v>1773125.5378420665</v>
      </c>
      <c r="DJ237" s="104">
        <v>405204.02216089884</v>
      </c>
      <c r="DK237" s="105">
        <v>844618.0768947585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2013700.6357929942</v>
      </c>
    </row>
    <row r="238" spans="1:125">
      <c r="D238" s="74" t="str">
        <f t="shared" si="11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383379.5436886411</v>
      </c>
      <c r="CY238" s="105">
        <v>803698.80063805287</v>
      </c>
      <c r="CZ238" s="105">
        <v>932516.89989679249</v>
      </c>
      <c r="DA238" s="105">
        <v>994366.43498426687</v>
      </c>
      <c r="DB238" s="105">
        <v>818443.89169712842</v>
      </c>
      <c r="DC238" s="105">
        <v>1285490.4194696401</v>
      </c>
      <c r="DD238" s="105">
        <v>1225610.7978552498</v>
      </c>
      <c r="DE238" s="105">
        <v>1134067.295314624</v>
      </c>
      <c r="DF238" s="105">
        <v>1015490.1122024715</v>
      </c>
      <c r="DG238" s="105">
        <v>1344993.5766575246</v>
      </c>
      <c r="DH238" s="105">
        <v>829404.33263811201</v>
      </c>
      <c r="DI238" s="106">
        <v>1761377.1107186193</v>
      </c>
      <c r="DJ238" s="104">
        <v>265564.87727538327</v>
      </c>
      <c r="DK238" s="105">
        <v>858059.81217045977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1938007.9048777227</v>
      </c>
    </row>
    <row r="239" spans="1:125" s="9" customFormat="1">
      <c r="A239" s="140"/>
      <c r="B239" s="140"/>
      <c r="C239" s="140">
        <v>713</v>
      </c>
      <c r="D239" s="140" t="str">
        <f t="shared" si="11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6">+SUM(CL240:CL245)</f>
        <v>2027877.2372930939</v>
      </c>
      <c r="CM239" s="143">
        <f t="shared" si="16"/>
        <v>1882424.3685098737</v>
      </c>
      <c r="CN239" s="143">
        <f t="shared" si="16"/>
        <v>2363168.5236575948</v>
      </c>
      <c r="CO239" s="143">
        <f t="shared" si="16"/>
        <v>2393449.5740456693</v>
      </c>
      <c r="CP239" s="143">
        <f t="shared" si="16"/>
        <v>2431766.3719360717</v>
      </c>
      <c r="CQ239" s="143">
        <f t="shared" si="16"/>
        <v>2858151.7123018736</v>
      </c>
      <c r="CR239" s="143">
        <f t="shared" si="16"/>
        <v>2917908.2048975867</v>
      </c>
      <c r="CS239" s="143">
        <f t="shared" si="16"/>
        <v>2932949.8029298875</v>
      </c>
      <c r="CT239" s="143">
        <f t="shared" si="16"/>
        <v>2302181.1067919475</v>
      </c>
      <c r="CU239" s="143">
        <f t="shared" si="16"/>
        <v>2479397.4364794977</v>
      </c>
      <c r="CV239" s="143">
        <f t="shared" si="16"/>
        <v>2197340.2207755819</v>
      </c>
      <c r="CW239" s="144">
        <f t="shared" si="16"/>
        <v>2280154.7968325969</v>
      </c>
      <c r="CX239" s="142">
        <f t="shared" si="16"/>
        <v>902871.84498938802</v>
      </c>
      <c r="CY239" s="143">
        <f t="shared" ref="CY239:DI239" si="17">+SUM(CY240:CY245)</f>
        <v>1376722.835592885</v>
      </c>
      <c r="CZ239" s="143">
        <f t="shared" si="17"/>
        <v>1533902.3810318899</v>
      </c>
      <c r="DA239" s="143">
        <f t="shared" si="17"/>
        <v>1769167.7909803819</v>
      </c>
      <c r="DB239" s="143">
        <f t="shared" si="17"/>
        <v>1635179.6025759527</v>
      </c>
      <c r="DC239" s="143">
        <f t="shared" si="17"/>
        <v>1713767.4441061548</v>
      </c>
      <c r="DD239" s="143">
        <f t="shared" si="17"/>
        <v>2233130.224239069</v>
      </c>
      <c r="DE239" s="143">
        <f t="shared" si="17"/>
        <v>1791089.1999486499</v>
      </c>
      <c r="DF239" s="143">
        <f t="shared" si="17"/>
        <v>1407201.854776232</v>
      </c>
      <c r="DG239" s="143">
        <f t="shared" si="17"/>
        <v>2107131.608306407</v>
      </c>
      <c r="DH239" s="143">
        <f t="shared" si="17"/>
        <v>2082325.1460510979</v>
      </c>
      <c r="DI239" s="144">
        <f t="shared" si="17"/>
        <v>2370557.2656825301</v>
      </c>
      <c r="DJ239" s="142">
        <v>1017432.8805905436</v>
      </c>
      <c r="DK239" s="143">
        <v>2836571.6734684827</v>
      </c>
      <c r="DL239" s="143">
        <v>1117006.3290833589</v>
      </c>
      <c r="DM239" s="143">
        <v>1264717.5392387407</v>
      </c>
      <c r="DN239" s="143">
        <v>1093045.5428240406</v>
      </c>
      <c r="DO239" s="143">
        <v>1395344.9576274238</v>
      </c>
      <c r="DP239" s="143">
        <v>1446144.3329938813</v>
      </c>
      <c r="DQ239" s="143">
        <v>1356791.631586303</v>
      </c>
      <c r="DR239" s="143">
        <v>1266226.6725826806</v>
      </c>
      <c r="DS239" s="143">
        <v>1318880.8810031279</v>
      </c>
      <c r="DT239" s="143">
        <v>1346463.6496868518</v>
      </c>
      <c r="DU239" s="144">
        <v>1444260.5739661935</v>
      </c>
    </row>
    <row r="240" spans="1:125">
      <c r="D240" s="74" t="str">
        <f t="shared" si="11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105">
        <v>540867.69222605217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664811.57783416053</v>
      </c>
    </row>
    <row r="241" spans="1:125">
      <c r="D241" s="74" t="str">
        <f t="shared" si="11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105">
        <v>1584026.6460711018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446363.37383910583</v>
      </c>
    </row>
    <row r="242" spans="1:125">
      <c r="D242" s="74" t="str">
        <f t="shared" si="11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105">
        <v>11627.602957774274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14860.535512572667</v>
      </c>
    </row>
    <row r="243" spans="1:125">
      <c r="D243" s="74" t="str">
        <f t="shared" si="11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105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1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105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1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105">
        <v>700049.73221355467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318225.08678035444</v>
      </c>
    </row>
    <row r="246" spans="1:125" s="9" customFormat="1">
      <c r="A246" s="140"/>
      <c r="B246" s="140"/>
      <c r="C246" s="140">
        <v>714</v>
      </c>
      <c r="D246" s="140" t="str">
        <f t="shared" si="11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18">+SUM(CL247:CL255)</f>
        <v>982710.87498690933</v>
      </c>
      <c r="CM246" s="143">
        <f t="shared" si="18"/>
        <v>869104.05358116457</v>
      </c>
      <c r="CN246" s="143">
        <f t="shared" si="18"/>
        <v>787268.76554129389</v>
      </c>
      <c r="CO246" s="143">
        <f t="shared" si="18"/>
        <v>1546322.5460752659</v>
      </c>
      <c r="CP246" s="143">
        <f t="shared" si="18"/>
        <v>932515.34080204321</v>
      </c>
      <c r="CQ246" s="143">
        <f t="shared" si="18"/>
        <v>1175327.7210279165</v>
      </c>
      <c r="CR246" s="143">
        <f t="shared" si="18"/>
        <v>2020249.028265815</v>
      </c>
      <c r="CS246" s="143">
        <f t="shared" si="18"/>
        <v>1079348.0183819076</v>
      </c>
      <c r="CT246" s="143">
        <f t="shared" si="18"/>
        <v>1345127.7045627646</v>
      </c>
      <c r="CU246" s="143">
        <f t="shared" si="18"/>
        <v>1098866.9792922472</v>
      </c>
      <c r="CV246" s="143">
        <f t="shared" si="18"/>
        <v>885498.0103225843</v>
      </c>
      <c r="CW246" s="144">
        <f t="shared" si="18"/>
        <v>1136253.4997662231</v>
      </c>
      <c r="CX246" s="142">
        <f t="shared" si="18"/>
        <v>874647.32532018784</v>
      </c>
      <c r="CY246" s="143">
        <f t="shared" ref="CY246:DI246" si="19">+SUM(CY247:CY255)</f>
        <v>1141795.5130265537</v>
      </c>
      <c r="CZ246" s="143">
        <f t="shared" si="19"/>
        <v>1392255.6905662352</v>
      </c>
      <c r="DA246" s="143">
        <f t="shared" si="19"/>
        <v>1012251.8295932285</v>
      </c>
      <c r="DB246" s="143">
        <f t="shared" si="19"/>
        <v>647746.68080012128</v>
      </c>
      <c r="DC246" s="143">
        <f t="shared" si="19"/>
        <v>954989.7774594496</v>
      </c>
      <c r="DD246" s="143">
        <f t="shared" si="19"/>
        <v>1184343.1262543593</v>
      </c>
      <c r="DE246" s="143">
        <f t="shared" si="19"/>
        <v>1056013.1087953006</v>
      </c>
      <c r="DF246" s="143">
        <f t="shared" si="19"/>
        <v>1308372.2565571361</v>
      </c>
      <c r="DG246" s="143">
        <f t="shared" si="19"/>
        <v>1299421.3451732181</v>
      </c>
      <c r="DH246" s="143">
        <f t="shared" si="19"/>
        <v>1236718.8760774885</v>
      </c>
      <c r="DI246" s="144">
        <f t="shared" si="19"/>
        <v>915688.23864849063</v>
      </c>
      <c r="DJ246" s="142">
        <v>1138266.9804152639</v>
      </c>
      <c r="DK246" s="143">
        <v>599575.80797198729</v>
      </c>
      <c r="DL246" s="143">
        <v>784896.45053551998</v>
      </c>
      <c r="DM246" s="143">
        <v>716357.12404800032</v>
      </c>
      <c r="DN246" s="143">
        <v>1133208.5669148029</v>
      </c>
      <c r="DO246" s="143">
        <v>1267102.9957289747</v>
      </c>
      <c r="DP246" s="143">
        <v>1342917.6146265836</v>
      </c>
      <c r="DQ246" s="143">
        <v>1226756.3727123113</v>
      </c>
      <c r="DR246" s="143">
        <v>1268468.2949369599</v>
      </c>
      <c r="DS246" s="143">
        <v>1787224.7424951708</v>
      </c>
      <c r="DT246" s="143">
        <v>1123435.7637199732</v>
      </c>
      <c r="DU246" s="144">
        <v>1090517.929531656</v>
      </c>
    </row>
    <row r="247" spans="1:125" ht="30">
      <c r="D247" s="74" t="str">
        <f t="shared" si="11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105">
        <v>13895.841669475294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94891.364162364524</v>
      </c>
    </row>
    <row r="248" spans="1:125">
      <c r="D248" s="74" t="str">
        <f t="shared" si="11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105">
        <v>103174.74655296007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253424.2096094196</v>
      </c>
    </row>
    <row r="249" spans="1:125">
      <c r="D249" s="74" t="str">
        <f t="shared" si="11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105">
        <v>27919.464172476761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43820.662985448726</v>
      </c>
    </row>
    <row r="250" spans="1:125">
      <c r="D250" s="74" t="str">
        <f t="shared" si="11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105">
        <v>253928.63647120507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339793.3129168686</v>
      </c>
    </row>
    <row r="251" spans="1:125">
      <c r="D251" s="74" t="str">
        <f t="shared" si="11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105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1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105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1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105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1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105">
        <v>118400.32510549223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245099.97341890438</v>
      </c>
    </row>
    <row r="255" spans="1:125">
      <c r="D255" s="74" t="str">
        <f t="shared" si="11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105">
        <v>82256.794000377849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113488.40643865013</v>
      </c>
    </row>
    <row r="256" spans="1:125" s="9" customFormat="1">
      <c r="A256" s="140"/>
      <c r="B256" s="140"/>
      <c r="C256" s="140">
        <v>715</v>
      </c>
      <c r="D256" s="140" t="str">
        <f t="shared" si="11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0">+SUM(CL257:CL261)</f>
        <v>923442.3429132913</v>
      </c>
      <c r="CM256" s="143">
        <f t="shared" si="20"/>
        <v>1777418.9190493901</v>
      </c>
      <c r="CN256" s="143">
        <f t="shared" si="20"/>
        <v>2321412.8253925741</v>
      </c>
      <c r="CO256" s="143">
        <f t="shared" si="20"/>
        <v>1637829.2535735941</v>
      </c>
      <c r="CP256" s="143">
        <f t="shared" si="20"/>
        <v>1886272.7717710272</v>
      </c>
      <c r="CQ256" s="143">
        <f t="shared" si="20"/>
        <v>1533956.11443653</v>
      </c>
      <c r="CR256" s="143">
        <f t="shared" si="20"/>
        <v>3092390.5965000256</v>
      </c>
      <c r="CS256" s="143">
        <f t="shared" si="20"/>
        <v>2409748.3951187199</v>
      </c>
      <c r="CT256" s="143">
        <f t="shared" si="20"/>
        <v>1476812.0861061718</v>
      </c>
      <c r="CU256" s="143">
        <f t="shared" si="20"/>
        <v>1888437.4129044577</v>
      </c>
      <c r="CV256" s="143">
        <f t="shared" si="20"/>
        <v>2006775.4309992469</v>
      </c>
      <c r="CW256" s="144">
        <f t="shared" si="20"/>
        <v>8463643.2651979905</v>
      </c>
      <c r="CX256" s="142">
        <f t="shared" si="20"/>
        <v>2128432.1735986122</v>
      </c>
      <c r="CY256" s="143">
        <f t="shared" ref="CY256:DI256" si="21">+SUM(CY257:CY261)</f>
        <v>1320017.4642991112</v>
      </c>
      <c r="CZ256" s="143">
        <f t="shared" si="21"/>
        <v>1521512.068415079</v>
      </c>
      <c r="DA256" s="143">
        <f t="shared" si="21"/>
        <v>2595680.0159037258</v>
      </c>
      <c r="DB256" s="143">
        <f t="shared" si="21"/>
        <v>2783027.0466008885</v>
      </c>
      <c r="DC256" s="143">
        <f t="shared" si="21"/>
        <v>1934475.5951932021</v>
      </c>
      <c r="DD256" s="143">
        <f t="shared" si="21"/>
        <v>3103592.0848331661</v>
      </c>
      <c r="DE256" s="143">
        <f t="shared" si="21"/>
        <v>2451881.0862679579</v>
      </c>
      <c r="DF256" s="143">
        <f t="shared" si="21"/>
        <v>2469058.8016255274</v>
      </c>
      <c r="DG256" s="143">
        <f t="shared" si="21"/>
        <v>2200822.8981059212</v>
      </c>
      <c r="DH256" s="143">
        <f t="shared" si="21"/>
        <v>4135986.1632531187</v>
      </c>
      <c r="DI256" s="144">
        <f t="shared" si="21"/>
        <v>4766285.5166419055</v>
      </c>
      <c r="DJ256" s="142">
        <v>2409154.3623507507</v>
      </c>
      <c r="DK256" s="143">
        <v>1790690.8622785625</v>
      </c>
      <c r="DL256" s="143">
        <v>2006908.1745379991</v>
      </c>
      <c r="DM256" s="143">
        <v>3182289.9559581177</v>
      </c>
      <c r="DN256" s="143">
        <v>4231375.2243007179</v>
      </c>
      <c r="DO256" s="143">
        <v>3386393.9761406584</v>
      </c>
      <c r="DP256" s="143">
        <v>3090446.9975072816</v>
      </c>
      <c r="DQ256" s="143">
        <v>3087498.4129390134</v>
      </c>
      <c r="DR256" s="143">
        <v>2917378.1773197968</v>
      </c>
      <c r="DS256" s="143">
        <v>2584038.1357656354</v>
      </c>
      <c r="DT256" s="143">
        <v>3191275.8352530822</v>
      </c>
      <c r="DU256" s="144">
        <v>5089536.2186813634</v>
      </c>
    </row>
    <row r="257" spans="1:125">
      <c r="D257" s="74" t="str">
        <f t="shared" si="11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105">
        <v>28279.417610961464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1477094.7208882517</v>
      </c>
    </row>
    <row r="258" spans="1:125">
      <c r="D258" s="74" t="str">
        <f t="shared" si="11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105">
        <v>737504.19053005101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1193751.1015119283</v>
      </c>
    </row>
    <row r="259" spans="1:125" ht="30">
      <c r="D259" s="74" t="str">
        <f t="shared" si="11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105">
        <v>145856.1232618377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231893.83268213616</v>
      </c>
    </row>
    <row r="260" spans="1:125">
      <c r="D260" s="74" t="str">
        <f t="shared" si="11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105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1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105">
        <v>879051.13087571226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2186796.5635990473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1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143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1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105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1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105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1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143">
        <v>89614.889779297402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1323020.6844116291</v>
      </c>
    </row>
    <row r="266" spans="1:125">
      <c r="B266" s="74" t="s">
        <v>100</v>
      </c>
      <c r="C266" s="74">
        <v>731</v>
      </c>
      <c r="D266" s="74" t="str">
        <f t="shared" si="11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105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1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105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1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143">
        <v>769460.57981671928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1146715.1187607122</v>
      </c>
    </row>
    <row r="269" spans="1:125">
      <c r="C269" s="74">
        <v>741</v>
      </c>
      <c r="D269" s="74" t="str">
        <f t="shared" si="11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104"/>
      <c r="CY269" s="105"/>
      <c r="CZ269" s="105"/>
      <c r="DA269" s="105"/>
      <c r="DB269" s="105"/>
      <c r="DC269" s="105"/>
      <c r="DD269" s="105"/>
      <c r="DE269" s="105"/>
      <c r="DF269" s="105"/>
      <c r="DG269" s="105"/>
      <c r="DH269" s="105"/>
      <c r="DI269" s="106"/>
      <c r="DJ269" s="104">
        <v>0</v>
      </c>
      <c r="DK269" s="105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1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104"/>
      <c r="CY270" s="105"/>
      <c r="CZ270" s="105"/>
      <c r="DA270" s="105"/>
      <c r="DB270" s="105"/>
      <c r="DC270" s="105"/>
      <c r="DD270" s="105"/>
      <c r="DE270" s="105"/>
      <c r="DF270" s="105"/>
      <c r="DG270" s="105"/>
      <c r="DH270" s="105"/>
      <c r="DI270" s="106"/>
      <c r="DJ270" s="104">
        <v>0</v>
      </c>
      <c r="DK270" s="105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1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104"/>
      <c r="CY271" s="105"/>
      <c r="CZ271" s="105"/>
      <c r="DA271" s="105"/>
      <c r="DB271" s="105"/>
      <c r="DC271" s="105"/>
      <c r="DD271" s="105"/>
      <c r="DE271" s="105"/>
      <c r="DF271" s="105"/>
      <c r="DG271" s="105"/>
      <c r="DH271" s="105"/>
      <c r="DI271" s="106"/>
      <c r="DJ271" s="104"/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1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2">+SUM(CL273:CL274)</f>
        <v>0</v>
      </c>
      <c r="CM272" s="143">
        <f t="shared" si="22"/>
        <v>0</v>
      </c>
      <c r="CN272" s="143">
        <f t="shared" si="22"/>
        <v>0</v>
      </c>
      <c r="CO272" s="143">
        <f t="shared" si="22"/>
        <v>200000000</v>
      </c>
      <c r="CP272" s="143">
        <f t="shared" si="22"/>
        <v>0</v>
      </c>
      <c r="CQ272" s="143">
        <f t="shared" si="22"/>
        <v>0</v>
      </c>
      <c r="CR272" s="143">
        <f t="shared" si="22"/>
        <v>0</v>
      </c>
      <c r="CS272" s="143">
        <f t="shared" si="22"/>
        <v>0</v>
      </c>
      <c r="CT272" s="143">
        <f t="shared" si="22"/>
        <v>0</v>
      </c>
      <c r="CU272" s="143">
        <f t="shared" si="22"/>
        <v>50000000</v>
      </c>
      <c r="CV272" s="143">
        <f t="shared" si="22"/>
        <v>0</v>
      </c>
      <c r="CW272" s="144">
        <f t="shared" si="22"/>
        <v>0</v>
      </c>
      <c r="CX272" s="142">
        <f t="shared" si="22"/>
        <v>18997964.655235786</v>
      </c>
      <c r="CY272" s="143">
        <f t="shared" ref="CY272:DI272" si="23">+SUM(CY273:CY274)</f>
        <v>18997964.655235786</v>
      </c>
      <c r="CZ272" s="143">
        <f t="shared" si="23"/>
        <v>18997964.655235786</v>
      </c>
      <c r="DA272" s="143">
        <f t="shared" si="23"/>
        <v>18997964.655235786</v>
      </c>
      <c r="DB272" s="143">
        <f t="shared" si="23"/>
        <v>18997964.655235786</v>
      </c>
      <c r="DC272" s="143">
        <f t="shared" si="23"/>
        <v>18997964.655235786</v>
      </c>
      <c r="DD272" s="143">
        <f t="shared" si="23"/>
        <v>18997964.655235786</v>
      </c>
      <c r="DE272" s="143">
        <f t="shared" si="23"/>
        <v>18997964.655235786</v>
      </c>
      <c r="DF272" s="143">
        <f t="shared" si="23"/>
        <v>18997964.655235786</v>
      </c>
      <c r="DG272" s="143">
        <f t="shared" si="23"/>
        <v>18997964.655235786</v>
      </c>
      <c r="DH272" s="143">
        <f t="shared" si="23"/>
        <v>18997964.655235786</v>
      </c>
      <c r="DI272" s="144">
        <f t="shared" si="23"/>
        <v>18997964.655235786</v>
      </c>
      <c r="DJ272" s="142">
        <f>+SUM(DJ273:DJ274)</f>
        <v>52840136.569718093</v>
      </c>
      <c r="DK272" s="143">
        <f t="shared" ref="DK272:DU272" si="24">+SUM(DK273:DK274)</f>
        <v>52840136.569718093</v>
      </c>
      <c r="DL272" s="143">
        <f t="shared" si="24"/>
        <v>52840136.569718093</v>
      </c>
      <c r="DM272" s="143">
        <f t="shared" si="24"/>
        <v>52840136.569718093</v>
      </c>
      <c r="DN272" s="143">
        <f t="shared" si="24"/>
        <v>52840136.569718093</v>
      </c>
      <c r="DO272" s="143">
        <f t="shared" si="24"/>
        <v>52840136.569718093</v>
      </c>
      <c r="DP272" s="143">
        <f t="shared" si="24"/>
        <v>52840136.569718093</v>
      </c>
      <c r="DQ272" s="143">
        <f t="shared" si="24"/>
        <v>52840136.569718093</v>
      </c>
      <c r="DR272" s="143">
        <f t="shared" si="24"/>
        <v>52840136.569718093</v>
      </c>
      <c r="DS272" s="143">
        <f t="shared" si="24"/>
        <v>52840136.569718093</v>
      </c>
      <c r="DT272" s="143">
        <f t="shared" si="24"/>
        <v>52840136.569718093</v>
      </c>
      <c r="DU272" s="144">
        <f t="shared" si="24"/>
        <v>52840136.569718093</v>
      </c>
    </row>
    <row r="273" spans="1:125">
      <c r="D273" s="74" t="str">
        <f t="shared" si="11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104">
        <v>0</v>
      </c>
      <c r="CY273" s="105">
        <v>0</v>
      </c>
      <c r="CZ273" s="105">
        <v>0</v>
      </c>
      <c r="DA273" s="105">
        <v>0</v>
      </c>
      <c r="DB273" s="105">
        <v>0</v>
      </c>
      <c r="DC273" s="105">
        <v>0</v>
      </c>
      <c r="DD273" s="105">
        <v>0</v>
      </c>
      <c r="DE273" s="105">
        <v>0</v>
      </c>
      <c r="DF273" s="105">
        <v>0</v>
      </c>
      <c r="DG273" s="105">
        <v>0</v>
      </c>
      <c r="DH273" s="105">
        <v>0</v>
      </c>
      <c r="DI273" s="106">
        <v>0</v>
      </c>
      <c r="DJ273" s="104"/>
      <c r="DK273" s="105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1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104">
        <v>18997964.655235786</v>
      </c>
      <c r="CY274" s="105">
        <v>18997964.655235786</v>
      </c>
      <c r="CZ274" s="105">
        <v>18997964.655235786</v>
      </c>
      <c r="DA274" s="105">
        <v>18997964.655235786</v>
      </c>
      <c r="DB274" s="105">
        <v>18997964.655235786</v>
      </c>
      <c r="DC274" s="105">
        <v>18997964.655235786</v>
      </c>
      <c r="DD274" s="105">
        <v>18997964.655235786</v>
      </c>
      <c r="DE274" s="105">
        <v>18997964.655235786</v>
      </c>
      <c r="DF274" s="105">
        <v>18997964.655235786</v>
      </c>
      <c r="DG274" s="105">
        <v>18997964.655235786</v>
      </c>
      <c r="DH274" s="105">
        <v>18997964.655235786</v>
      </c>
      <c r="DI274" s="106">
        <v>18997964.655235786</v>
      </c>
      <c r="DJ274" s="104">
        <v>52840136.569718093</v>
      </c>
      <c r="DK274" s="105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1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104"/>
      <c r="CY275" s="105"/>
      <c r="CZ275" s="105"/>
      <c r="DA275" s="105"/>
      <c r="DB275" s="105"/>
      <c r="DC275" s="105"/>
      <c r="DD275" s="105"/>
      <c r="DE275" s="105"/>
      <c r="DF275" s="105"/>
      <c r="DG275" s="105"/>
      <c r="DH275" s="105"/>
      <c r="DI275" s="106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1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104"/>
      <c r="CY276" s="105"/>
      <c r="CZ276" s="105"/>
      <c r="DA276" s="105"/>
      <c r="DB276" s="105"/>
      <c r="DC276" s="105"/>
      <c r="DD276" s="105"/>
      <c r="DE276" s="105"/>
      <c r="DF276" s="105"/>
      <c r="DG276" s="105"/>
      <c r="DH276" s="105"/>
      <c r="DI276" s="106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1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25">+SUM(CL278:CL282)</f>
        <v>31010717.645833336</v>
      </c>
      <c r="CM277" s="143">
        <f t="shared" si="25"/>
        <v>31010717.645833336</v>
      </c>
      <c r="CN277" s="143">
        <f t="shared" si="25"/>
        <v>31010717.645833336</v>
      </c>
      <c r="CO277" s="143">
        <f t="shared" si="25"/>
        <v>31010717.645833336</v>
      </c>
      <c r="CP277" s="143">
        <f t="shared" si="25"/>
        <v>31010717.645833336</v>
      </c>
      <c r="CQ277" s="143">
        <f t="shared" si="25"/>
        <v>31010717.645833336</v>
      </c>
      <c r="CR277" s="143">
        <f t="shared" si="25"/>
        <v>31010717.645833336</v>
      </c>
      <c r="CS277" s="143">
        <f t="shared" si="25"/>
        <v>31010717.645833336</v>
      </c>
      <c r="CT277" s="143">
        <f t="shared" si="25"/>
        <v>31010717.645833336</v>
      </c>
      <c r="CU277" s="143">
        <f t="shared" si="25"/>
        <v>31010717.645833336</v>
      </c>
      <c r="CV277" s="143">
        <f t="shared" si="25"/>
        <v>31010717.645833336</v>
      </c>
      <c r="CW277" s="144">
        <f t="shared" si="25"/>
        <v>31010717.645833336</v>
      </c>
      <c r="CX277" s="142">
        <f t="shared" si="25"/>
        <v>32195307.643333331</v>
      </c>
      <c r="CY277" s="143">
        <f t="shared" ref="CY277:DI277" si="26">+SUM(CY278:CY282)</f>
        <v>32195307.643333331</v>
      </c>
      <c r="CZ277" s="143">
        <f t="shared" si="26"/>
        <v>32195307.643333331</v>
      </c>
      <c r="DA277" s="143">
        <f t="shared" si="26"/>
        <v>32195307.643333331</v>
      </c>
      <c r="DB277" s="143">
        <f t="shared" si="26"/>
        <v>32195307.643333331</v>
      </c>
      <c r="DC277" s="143">
        <f t="shared" si="26"/>
        <v>32195307.643333331</v>
      </c>
      <c r="DD277" s="143">
        <f t="shared" si="26"/>
        <v>32195307.643333331</v>
      </c>
      <c r="DE277" s="143">
        <f t="shared" si="26"/>
        <v>32195307.643333331</v>
      </c>
      <c r="DF277" s="143">
        <f t="shared" si="26"/>
        <v>32195307.643333331</v>
      </c>
      <c r="DG277" s="143">
        <f t="shared" si="26"/>
        <v>32195307.643333331</v>
      </c>
      <c r="DH277" s="143">
        <f t="shared" si="26"/>
        <v>32195307.643333331</v>
      </c>
      <c r="DI277" s="144">
        <f t="shared" si="26"/>
        <v>32195307.643333331</v>
      </c>
      <c r="DJ277" s="142">
        <f>+SUM(DJ278:DJ282)</f>
        <v>31613633.060833335</v>
      </c>
      <c r="DK277" s="143">
        <f t="shared" ref="DK277:DU277" si="27">+SUM(DK278:DK282)</f>
        <v>31613633.060833335</v>
      </c>
      <c r="DL277" s="143">
        <f t="shared" si="27"/>
        <v>31613633.060833335</v>
      </c>
      <c r="DM277" s="143">
        <f t="shared" si="27"/>
        <v>31613633.060833335</v>
      </c>
      <c r="DN277" s="143">
        <f t="shared" si="27"/>
        <v>31613633.060833335</v>
      </c>
      <c r="DO277" s="143">
        <f t="shared" si="27"/>
        <v>31613633.060833335</v>
      </c>
      <c r="DP277" s="143">
        <f t="shared" si="27"/>
        <v>31613633.060833335</v>
      </c>
      <c r="DQ277" s="143">
        <f t="shared" si="27"/>
        <v>31613633.060833335</v>
      </c>
      <c r="DR277" s="143">
        <f t="shared" si="27"/>
        <v>31613633.060833335</v>
      </c>
      <c r="DS277" s="143">
        <f t="shared" si="27"/>
        <v>31613633.060833335</v>
      </c>
      <c r="DT277" s="143">
        <f t="shared" si="27"/>
        <v>31613633.060833335</v>
      </c>
      <c r="DU277" s="144">
        <f t="shared" si="27"/>
        <v>31613633.060833335</v>
      </c>
    </row>
    <row r="278" spans="1:125">
      <c r="D278" s="74" t="str">
        <f t="shared" si="11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104">
        <v>18867562.298333336</v>
      </c>
      <c r="CY278" s="105">
        <v>18867562.298333336</v>
      </c>
      <c r="CZ278" s="105">
        <v>18867562.298333336</v>
      </c>
      <c r="DA278" s="105">
        <v>18867562.298333336</v>
      </c>
      <c r="DB278" s="105">
        <v>18867562.298333336</v>
      </c>
      <c r="DC278" s="105">
        <v>18867562.298333336</v>
      </c>
      <c r="DD278" s="105">
        <v>18867562.298333336</v>
      </c>
      <c r="DE278" s="105">
        <v>18867562.298333336</v>
      </c>
      <c r="DF278" s="105">
        <v>18867562.298333336</v>
      </c>
      <c r="DG278" s="105">
        <v>18867562.298333336</v>
      </c>
      <c r="DH278" s="105">
        <v>18867562.298333336</v>
      </c>
      <c r="DI278" s="106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1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104">
        <v>2712342.7066666675</v>
      </c>
      <c r="CY279" s="105">
        <v>2712342.7066666675</v>
      </c>
      <c r="CZ279" s="105">
        <v>2712342.7066666675</v>
      </c>
      <c r="DA279" s="105">
        <v>2712342.7066666675</v>
      </c>
      <c r="DB279" s="105">
        <v>2712342.7066666675</v>
      </c>
      <c r="DC279" s="105">
        <v>2712342.7066666675</v>
      </c>
      <c r="DD279" s="105">
        <v>2712342.7066666675</v>
      </c>
      <c r="DE279" s="105">
        <v>2712342.7066666675</v>
      </c>
      <c r="DF279" s="105">
        <v>2712342.7066666675</v>
      </c>
      <c r="DG279" s="105">
        <v>2712342.7066666675</v>
      </c>
      <c r="DH279" s="105">
        <v>2712342.7066666675</v>
      </c>
      <c r="DI279" s="106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1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104">
        <v>6757582.0116666639</v>
      </c>
      <c r="CY280" s="105">
        <v>6757582.0116666639</v>
      </c>
      <c r="CZ280" s="105">
        <v>6757582.0116666639</v>
      </c>
      <c r="DA280" s="105">
        <v>6757582.0116666639</v>
      </c>
      <c r="DB280" s="105">
        <v>6757582.0116666639</v>
      </c>
      <c r="DC280" s="105">
        <v>6757582.0116666639</v>
      </c>
      <c r="DD280" s="105">
        <v>6757582.0116666639</v>
      </c>
      <c r="DE280" s="105">
        <v>6757582.0116666639</v>
      </c>
      <c r="DF280" s="105">
        <v>6757582.0116666639</v>
      </c>
      <c r="DG280" s="105">
        <v>6757582.0116666639</v>
      </c>
      <c r="DH280" s="105">
        <v>6757582.0116666639</v>
      </c>
      <c r="DI280" s="106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1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104">
        <v>3473848.1883333339</v>
      </c>
      <c r="CY281" s="105">
        <v>3473848.1883333339</v>
      </c>
      <c r="CZ281" s="105">
        <v>3473848.1883333339</v>
      </c>
      <c r="DA281" s="105">
        <v>3473848.1883333339</v>
      </c>
      <c r="DB281" s="105">
        <v>3473848.1883333339</v>
      </c>
      <c r="DC281" s="105">
        <v>3473848.1883333339</v>
      </c>
      <c r="DD281" s="105">
        <v>3473848.1883333339</v>
      </c>
      <c r="DE281" s="105">
        <v>3473848.1883333339</v>
      </c>
      <c r="DF281" s="105">
        <v>3473848.1883333339</v>
      </c>
      <c r="DG281" s="105">
        <v>3473848.1883333339</v>
      </c>
      <c r="DH281" s="105">
        <v>3473848.1883333339</v>
      </c>
      <c r="DI281" s="106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1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104">
        <v>383972.43833333335</v>
      </c>
      <c r="CY282" s="105">
        <v>383972.43833333335</v>
      </c>
      <c r="CZ282" s="105">
        <v>383972.43833333335</v>
      </c>
      <c r="DA282" s="105">
        <v>383972.43833333335</v>
      </c>
      <c r="DB282" s="105">
        <v>383972.43833333335</v>
      </c>
      <c r="DC282" s="105">
        <v>383972.43833333335</v>
      </c>
      <c r="DD282" s="105">
        <v>383972.43833333335</v>
      </c>
      <c r="DE282" s="105">
        <v>383972.43833333335</v>
      </c>
      <c r="DF282" s="105">
        <v>383972.43833333335</v>
      </c>
      <c r="DG282" s="105">
        <v>383972.43833333335</v>
      </c>
      <c r="DH282" s="105">
        <v>383972.43833333335</v>
      </c>
      <c r="DI282" s="106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1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28">+SUM(CL284:CL290)</f>
        <v>901608.53416666668</v>
      </c>
      <c r="CM283" s="143">
        <f t="shared" si="28"/>
        <v>901608.53416666668</v>
      </c>
      <c r="CN283" s="143">
        <f t="shared" si="28"/>
        <v>901608.53416666668</v>
      </c>
      <c r="CO283" s="143">
        <f t="shared" si="28"/>
        <v>901608.53416666668</v>
      </c>
      <c r="CP283" s="143">
        <f t="shared" si="28"/>
        <v>901608.53416666668</v>
      </c>
      <c r="CQ283" s="143">
        <f t="shared" si="28"/>
        <v>901608.53416666668</v>
      </c>
      <c r="CR283" s="143">
        <f t="shared" si="28"/>
        <v>901608.53416666668</v>
      </c>
      <c r="CS283" s="143">
        <f t="shared" si="28"/>
        <v>901608.53416666668</v>
      </c>
      <c r="CT283" s="143">
        <f t="shared" si="28"/>
        <v>901608.53416666668</v>
      </c>
      <c r="CU283" s="143">
        <f t="shared" si="28"/>
        <v>901608.53416666668</v>
      </c>
      <c r="CV283" s="143">
        <f t="shared" si="28"/>
        <v>901608.53416666668</v>
      </c>
      <c r="CW283" s="144">
        <f t="shared" si="28"/>
        <v>901608.53416666668</v>
      </c>
      <c r="CX283" s="142">
        <f t="shared" si="28"/>
        <v>956513.66333333333</v>
      </c>
      <c r="CY283" s="143">
        <f t="shared" ref="CY283:DI283" si="29">+SUM(CY284:CY290)</f>
        <v>956513.66333333333</v>
      </c>
      <c r="CZ283" s="143">
        <f t="shared" si="29"/>
        <v>956513.66333333333</v>
      </c>
      <c r="DA283" s="143">
        <f t="shared" si="29"/>
        <v>956513.66333333333</v>
      </c>
      <c r="DB283" s="143">
        <f t="shared" si="29"/>
        <v>956513.66333333333</v>
      </c>
      <c r="DC283" s="143">
        <f t="shared" si="29"/>
        <v>956513.66333333333</v>
      </c>
      <c r="DD283" s="143">
        <f t="shared" si="29"/>
        <v>956513.66333333333</v>
      </c>
      <c r="DE283" s="143">
        <f t="shared" si="29"/>
        <v>956513.66333333333</v>
      </c>
      <c r="DF283" s="143">
        <f t="shared" si="29"/>
        <v>956513.66333333333</v>
      </c>
      <c r="DG283" s="143">
        <f t="shared" si="29"/>
        <v>956513.66333333333</v>
      </c>
      <c r="DH283" s="143">
        <f t="shared" si="29"/>
        <v>956513.66333333333</v>
      </c>
      <c r="DI283" s="144">
        <f t="shared" si="29"/>
        <v>956513.66333333333</v>
      </c>
      <c r="DJ283" s="142">
        <f>+SUM(DJ284:DJ290)</f>
        <v>968300.41833333322</v>
      </c>
      <c r="DK283" s="143">
        <f t="shared" ref="DK283:DU283" si="30">+SUM(DK284:DK290)</f>
        <v>968300.41833333322</v>
      </c>
      <c r="DL283" s="143">
        <f t="shared" si="30"/>
        <v>968300.41833333322</v>
      </c>
      <c r="DM283" s="143">
        <f t="shared" si="30"/>
        <v>968300.41833333322</v>
      </c>
      <c r="DN283" s="143">
        <f t="shared" si="30"/>
        <v>968300.41833333322</v>
      </c>
      <c r="DO283" s="143">
        <f t="shared" si="30"/>
        <v>968300.41833333322</v>
      </c>
      <c r="DP283" s="143">
        <f t="shared" si="30"/>
        <v>968300.41833333322</v>
      </c>
      <c r="DQ283" s="143">
        <f t="shared" si="30"/>
        <v>968300.41833333322</v>
      </c>
      <c r="DR283" s="143">
        <f t="shared" si="30"/>
        <v>968300.41833333322</v>
      </c>
      <c r="DS283" s="143">
        <f t="shared" si="30"/>
        <v>968300.41833333322</v>
      </c>
      <c r="DT283" s="143">
        <f t="shared" si="30"/>
        <v>968300.41833333322</v>
      </c>
      <c r="DU283" s="144">
        <f t="shared" si="30"/>
        <v>968300.41833333322</v>
      </c>
    </row>
    <row r="284" spans="1:125">
      <c r="D284" s="74" t="str">
        <f t="shared" si="11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104">
        <v>0</v>
      </c>
      <c r="CY284" s="105">
        <v>0</v>
      </c>
      <c r="CZ284" s="105">
        <v>0</v>
      </c>
      <c r="DA284" s="105">
        <v>0</v>
      </c>
      <c r="DB284" s="105">
        <v>0</v>
      </c>
      <c r="DC284" s="105">
        <v>0</v>
      </c>
      <c r="DD284" s="105">
        <v>0</v>
      </c>
      <c r="DE284" s="105">
        <v>0</v>
      </c>
      <c r="DF284" s="105">
        <v>0</v>
      </c>
      <c r="DG284" s="105">
        <v>0</v>
      </c>
      <c r="DH284" s="105">
        <v>0</v>
      </c>
      <c r="DI284" s="106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1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104">
        <v>176580.35833333331</v>
      </c>
      <c r="CY285" s="105">
        <v>176580.35833333331</v>
      </c>
      <c r="CZ285" s="105">
        <v>176580.35833333331</v>
      </c>
      <c r="DA285" s="105">
        <v>176580.35833333331</v>
      </c>
      <c r="DB285" s="105">
        <v>176580.35833333331</v>
      </c>
      <c r="DC285" s="105">
        <v>176580.35833333331</v>
      </c>
      <c r="DD285" s="105">
        <v>176580.35833333331</v>
      </c>
      <c r="DE285" s="105">
        <v>176580.35833333331</v>
      </c>
      <c r="DF285" s="105">
        <v>176580.35833333331</v>
      </c>
      <c r="DG285" s="105">
        <v>176580.35833333331</v>
      </c>
      <c r="DH285" s="105">
        <v>176580.35833333331</v>
      </c>
      <c r="DI285" s="106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1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104">
        <v>14691.803333333335</v>
      </c>
      <c r="CY286" s="105">
        <v>14691.803333333335</v>
      </c>
      <c r="CZ286" s="105">
        <v>14691.803333333335</v>
      </c>
      <c r="DA286" s="105">
        <v>14691.803333333335</v>
      </c>
      <c r="DB286" s="105">
        <v>14691.803333333335</v>
      </c>
      <c r="DC286" s="105">
        <v>14691.803333333335</v>
      </c>
      <c r="DD286" s="105">
        <v>14691.803333333335</v>
      </c>
      <c r="DE286" s="105">
        <v>14691.803333333335</v>
      </c>
      <c r="DF286" s="105">
        <v>14691.803333333335</v>
      </c>
      <c r="DG286" s="105">
        <v>14691.803333333335</v>
      </c>
      <c r="DH286" s="105">
        <v>14691.803333333335</v>
      </c>
      <c r="DI286" s="106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1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104">
        <v>8063.25</v>
      </c>
      <c r="CY287" s="105">
        <v>8063.25</v>
      </c>
      <c r="CZ287" s="105">
        <v>8063.25</v>
      </c>
      <c r="DA287" s="105">
        <v>8063.25</v>
      </c>
      <c r="DB287" s="105">
        <v>8063.25</v>
      </c>
      <c r="DC287" s="105">
        <v>8063.25</v>
      </c>
      <c r="DD287" s="105">
        <v>8063.25</v>
      </c>
      <c r="DE287" s="105">
        <v>8063.25</v>
      </c>
      <c r="DF287" s="105">
        <v>8063.25</v>
      </c>
      <c r="DG287" s="105">
        <v>8063.25</v>
      </c>
      <c r="DH287" s="105">
        <v>8063.25</v>
      </c>
      <c r="DI287" s="106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1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104">
        <v>50250.643333333333</v>
      </c>
      <c r="CY288" s="105">
        <v>50250.643333333333</v>
      </c>
      <c r="CZ288" s="105">
        <v>50250.643333333333</v>
      </c>
      <c r="DA288" s="105">
        <v>50250.643333333333</v>
      </c>
      <c r="DB288" s="105">
        <v>50250.643333333333</v>
      </c>
      <c r="DC288" s="105">
        <v>50250.643333333333</v>
      </c>
      <c r="DD288" s="105">
        <v>50250.643333333333</v>
      </c>
      <c r="DE288" s="105">
        <v>50250.643333333333</v>
      </c>
      <c r="DF288" s="105">
        <v>50250.643333333333</v>
      </c>
      <c r="DG288" s="105">
        <v>50250.643333333333</v>
      </c>
      <c r="DH288" s="105">
        <v>50250.643333333333</v>
      </c>
      <c r="DI288" s="106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1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104">
        <v>33333.333333333336</v>
      </c>
      <c r="CY289" s="105">
        <v>33333.333333333336</v>
      </c>
      <c r="CZ289" s="105">
        <v>33333.333333333336</v>
      </c>
      <c r="DA289" s="105">
        <v>33333.333333333336</v>
      </c>
      <c r="DB289" s="105">
        <v>33333.333333333336</v>
      </c>
      <c r="DC289" s="105">
        <v>33333.333333333336</v>
      </c>
      <c r="DD289" s="105">
        <v>33333.333333333336</v>
      </c>
      <c r="DE289" s="105">
        <v>33333.333333333336</v>
      </c>
      <c r="DF289" s="105">
        <v>33333.333333333336</v>
      </c>
      <c r="DG289" s="105">
        <v>33333.333333333336</v>
      </c>
      <c r="DH289" s="105">
        <v>33333.333333333336</v>
      </c>
      <c r="DI289" s="106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1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104">
        <v>673594.27500000002</v>
      </c>
      <c r="CY290" s="105">
        <v>673594.27500000002</v>
      </c>
      <c r="CZ290" s="105">
        <v>673594.27500000002</v>
      </c>
      <c r="DA290" s="105">
        <v>673594.27500000002</v>
      </c>
      <c r="DB290" s="105">
        <v>673594.27500000002</v>
      </c>
      <c r="DC290" s="105">
        <v>673594.27500000002</v>
      </c>
      <c r="DD290" s="105">
        <v>673594.27500000002</v>
      </c>
      <c r="DE290" s="105">
        <v>673594.27500000002</v>
      </c>
      <c r="DF290" s="105">
        <v>673594.27500000002</v>
      </c>
      <c r="DG290" s="105">
        <v>673594.27500000002</v>
      </c>
      <c r="DH290" s="105">
        <v>673594.27500000002</v>
      </c>
      <c r="DI290" s="106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1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2">+SUM(CL292:CL297)</f>
        <v>2109966.5125000002</v>
      </c>
      <c r="CM291" s="143">
        <f t="shared" si="32"/>
        <v>2109966.5125000002</v>
      </c>
      <c r="CN291" s="143">
        <f t="shared" si="32"/>
        <v>2109966.5125000002</v>
      </c>
      <c r="CO291" s="143">
        <f t="shared" si="32"/>
        <v>2109966.5125000002</v>
      </c>
      <c r="CP291" s="143">
        <f t="shared" si="32"/>
        <v>2109966.5125000002</v>
      </c>
      <c r="CQ291" s="143">
        <f t="shared" si="32"/>
        <v>2109966.5125000002</v>
      </c>
      <c r="CR291" s="143">
        <f t="shared" si="32"/>
        <v>2109966.5125000002</v>
      </c>
      <c r="CS291" s="143">
        <f t="shared" si="32"/>
        <v>2109966.5125000002</v>
      </c>
      <c r="CT291" s="143">
        <f t="shared" si="32"/>
        <v>2109966.5125000002</v>
      </c>
      <c r="CU291" s="143">
        <f t="shared" si="32"/>
        <v>2109966.5125000002</v>
      </c>
      <c r="CV291" s="143">
        <f t="shared" si="32"/>
        <v>2109966.5125000002</v>
      </c>
      <c r="CW291" s="144">
        <f t="shared" si="32"/>
        <v>2109966.5125000002</v>
      </c>
      <c r="CX291" s="142">
        <f t="shared" si="32"/>
        <v>2567060.8260771562</v>
      </c>
      <c r="CY291" s="143">
        <f t="shared" ref="CY291:DI291" si="33">+SUM(CY292:CY297)</f>
        <v>2567060.8260771562</v>
      </c>
      <c r="CZ291" s="143">
        <f t="shared" si="33"/>
        <v>2567060.8260771562</v>
      </c>
      <c r="DA291" s="143">
        <f t="shared" si="33"/>
        <v>2567060.8260771562</v>
      </c>
      <c r="DB291" s="143">
        <f t="shared" si="33"/>
        <v>2567060.8260771562</v>
      </c>
      <c r="DC291" s="143">
        <f t="shared" si="33"/>
        <v>2567060.8260771562</v>
      </c>
      <c r="DD291" s="143">
        <f t="shared" si="33"/>
        <v>2567060.8260771562</v>
      </c>
      <c r="DE291" s="143">
        <f t="shared" si="33"/>
        <v>2567060.8260771562</v>
      </c>
      <c r="DF291" s="143">
        <f t="shared" si="33"/>
        <v>2567060.8260771562</v>
      </c>
      <c r="DG291" s="143">
        <f t="shared" si="33"/>
        <v>2567060.8260771562</v>
      </c>
      <c r="DH291" s="143">
        <f t="shared" si="33"/>
        <v>2567060.8260771562</v>
      </c>
      <c r="DI291" s="144">
        <f t="shared" si="33"/>
        <v>2567060.8260771562</v>
      </c>
      <c r="DJ291" s="142">
        <f>+SUM(DJ292:DJ297)</f>
        <v>2450506.84</v>
      </c>
      <c r="DK291" s="143">
        <f t="shared" ref="DK291:DU291" si="34">+SUM(DK292:DK297)</f>
        <v>2450506.84</v>
      </c>
      <c r="DL291" s="143">
        <f t="shared" si="34"/>
        <v>2450506.84</v>
      </c>
      <c r="DM291" s="143">
        <f t="shared" si="34"/>
        <v>2450506.84</v>
      </c>
      <c r="DN291" s="143">
        <f t="shared" si="34"/>
        <v>2450506.84</v>
      </c>
      <c r="DO291" s="143">
        <f t="shared" si="34"/>
        <v>2450506.84</v>
      </c>
      <c r="DP291" s="143">
        <f t="shared" si="34"/>
        <v>2450506.84</v>
      </c>
      <c r="DQ291" s="143">
        <f t="shared" si="34"/>
        <v>2450506.84</v>
      </c>
      <c r="DR291" s="143">
        <f t="shared" si="34"/>
        <v>2450506.84</v>
      </c>
      <c r="DS291" s="143">
        <f t="shared" si="34"/>
        <v>2450506.84</v>
      </c>
      <c r="DT291" s="143">
        <f t="shared" si="34"/>
        <v>2450506.84</v>
      </c>
      <c r="DU291" s="144">
        <f t="shared" si="34"/>
        <v>2450506.84</v>
      </c>
    </row>
    <row r="292" spans="1:125">
      <c r="D292" s="74" t="str">
        <f t="shared" si="31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104">
        <v>509745.79880760954</v>
      </c>
      <c r="CY292" s="105">
        <v>509745.79880760954</v>
      </c>
      <c r="CZ292" s="105">
        <v>509745.79880760954</v>
      </c>
      <c r="DA292" s="105">
        <v>509745.79880760954</v>
      </c>
      <c r="DB292" s="105">
        <v>509745.79880760954</v>
      </c>
      <c r="DC292" s="105">
        <v>509745.79880760954</v>
      </c>
      <c r="DD292" s="105">
        <v>509745.79880760954</v>
      </c>
      <c r="DE292" s="105">
        <v>509745.79880760954</v>
      </c>
      <c r="DF292" s="105">
        <v>509745.79880760954</v>
      </c>
      <c r="DG292" s="105">
        <v>509745.79880760954</v>
      </c>
      <c r="DH292" s="105">
        <v>509745.79880760954</v>
      </c>
      <c r="DI292" s="106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1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104">
        <v>68000.435934037057</v>
      </c>
      <c r="CY293" s="105">
        <v>68000.435934037057</v>
      </c>
      <c r="CZ293" s="105">
        <v>68000.435934037057</v>
      </c>
      <c r="DA293" s="105">
        <v>68000.435934037057</v>
      </c>
      <c r="DB293" s="105">
        <v>68000.435934037057</v>
      </c>
      <c r="DC293" s="105">
        <v>68000.435934037057</v>
      </c>
      <c r="DD293" s="105">
        <v>68000.435934037057</v>
      </c>
      <c r="DE293" s="105">
        <v>68000.435934037057</v>
      </c>
      <c r="DF293" s="105">
        <v>68000.435934037057</v>
      </c>
      <c r="DG293" s="105">
        <v>68000.435934037057</v>
      </c>
      <c r="DH293" s="105">
        <v>68000.435934037057</v>
      </c>
      <c r="DI293" s="106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1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104">
        <v>504921.06750279834</v>
      </c>
      <c r="CY294" s="105">
        <v>504921.06750279834</v>
      </c>
      <c r="CZ294" s="105">
        <v>504921.06750279834</v>
      </c>
      <c r="DA294" s="105">
        <v>504921.06750279834</v>
      </c>
      <c r="DB294" s="105">
        <v>504921.06750279834</v>
      </c>
      <c r="DC294" s="105">
        <v>504921.06750279834</v>
      </c>
      <c r="DD294" s="105">
        <v>504921.06750279834</v>
      </c>
      <c r="DE294" s="105">
        <v>504921.06750279834</v>
      </c>
      <c r="DF294" s="105">
        <v>504921.06750279834</v>
      </c>
      <c r="DG294" s="105">
        <v>504921.06750279834</v>
      </c>
      <c r="DH294" s="105">
        <v>504921.06750279834</v>
      </c>
      <c r="DI294" s="106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1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104">
        <v>570061.04204176902</v>
      </c>
      <c r="CY295" s="105">
        <v>570061.04204176902</v>
      </c>
      <c r="CZ295" s="105">
        <v>570061.04204176902</v>
      </c>
      <c r="DA295" s="105">
        <v>570061.04204176902</v>
      </c>
      <c r="DB295" s="105">
        <v>570061.04204176902</v>
      </c>
      <c r="DC295" s="105">
        <v>570061.04204176902</v>
      </c>
      <c r="DD295" s="105">
        <v>570061.04204176902</v>
      </c>
      <c r="DE295" s="105">
        <v>570061.04204176902</v>
      </c>
      <c r="DF295" s="105">
        <v>570061.04204176902</v>
      </c>
      <c r="DG295" s="105">
        <v>570061.04204176902</v>
      </c>
      <c r="DH295" s="105">
        <v>570061.04204176902</v>
      </c>
      <c r="DI295" s="106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1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104">
        <v>894502.49057674524</v>
      </c>
      <c r="CY296" s="105">
        <v>894502.49057674524</v>
      </c>
      <c r="CZ296" s="105">
        <v>894502.49057674524</v>
      </c>
      <c r="DA296" s="105">
        <v>894502.49057674524</v>
      </c>
      <c r="DB296" s="105">
        <v>894502.49057674524</v>
      </c>
      <c r="DC296" s="105">
        <v>894502.49057674524</v>
      </c>
      <c r="DD296" s="105">
        <v>894502.49057674524</v>
      </c>
      <c r="DE296" s="105">
        <v>894502.49057674524</v>
      </c>
      <c r="DF296" s="105">
        <v>894502.49057674524</v>
      </c>
      <c r="DG296" s="105">
        <v>894502.49057674524</v>
      </c>
      <c r="DH296" s="105">
        <v>894502.49057674524</v>
      </c>
      <c r="DI296" s="106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1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104">
        <v>19829.9912141971</v>
      </c>
      <c r="CY297" s="105">
        <v>19829.9912141971</v>
      </c>
      <c r="CZ297" s="105">
        <v>19829.9912141971</v>
      </c>
      <c r="DA297" s="105">
        <v>19829.9912141971</v>
      </c>
      <c r="DB297" s="105">
        <v>19829.9912141971</v>
      </c>
      <c r="DC297" s="105">
        <v>19829.9912141971</v>
      </c>
      <c r="DD297" s="105">
        <v>19829.9912141971</v>
      </c>
      <c r="DE297" s="105">
        <v>19829.9912141971</v>
      </c>
      <c r="DF297" s="105">
        <v>19829.9912141971</v>
      </c>
      <c r="DG297" s="105">
        <v>19829.9912141971</v>
      </c>
      <c r="DH297" s="105">
        <v>19829.9912141971</v>
      </c>
      <c r="DI297" s="106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1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35">+SUM(CL299:CL307)</f>
        <v>3636728.03</v>
      </c>
      <c r="CM298" s="143">
        <f t="shared" si="35"/>
        <v>3636728.03</v>
      </c>
      <c r="CN298" s="143">
        <f t="shared" si="35"/>
        <v>3636728.03</v>
      </c>
      <c r="CO298" s="143">
        <f t="shared" si="35"/>
        <v>3636728.03</v>
      </c>
      <c r="CP298" s="143">
        <f t="shared" si="35"/>
        <v>3636728.03</v>
      </c>
      <c r="CQ298" s="143">
        <f t="shared" si="35"/>
        <v>3636728.03</v>
      </c>
      <c r="CR298" s="143">
        <f t="shared" si="35"/>
        <v>3636728.03</v>
      </c>
      <c r="CS298" s="143">
        <f t="shared" si="35"/>
        <v>3636728.03</v>
      </c>
      <c r="CT298" s="143">
        <f t="shared" si="35"/>
        <v>3636728.03</v>
      </c>
      <c r="CU298" s="143">
        <f t="shared" si="35"/>
        <v>3636728.03</v>
      </c>
      <c r="CV298" s="143">
        <f t="shared" si="35"/>
        <v>3636728.03</v>
      </c>
      <c r="CW298" s="144">
        <f t="shared" si="35"/>
        <v>3636728.03</v>
      </c>
      <c r="CX298" s="142">
        <f t="shared" si="35"/>
        <v>3555210.7859614557</v>
      </c>
      <c r="CY298" s="143">
        <f t="shared" ref="CY298:DI298" si="36">+SUM(CY299:CY307)</f>
        <v>3555210.7859614557</v>
      </c>
      <c r="CZ298" s="143">
        <f t="shared" si="36"/>
        <v>3555210.7859614557</v>
      </c>
      <c r="DA298" s="143">
        <f t="shared" si="36"/>
        <v>3555210.7859614557</v>
      </c>
      <c r="DB298" s="143">
        <f t="shared" si="36"/>
        <v>3555210.7859614557</v>
      </c>
      <c r="DC298" s="143">
        <f t="shared" si="36"/>
        <v>3555210.7859614557</v>
      </c>
      <c r="DD298" s="143">
        <f t="shared" si="36"/>
        <v>3555210.7859614557</v>
      </c>
      <c r="DE298" s="143">
        <f t="shared" si="36"/>
        <v>3555210.7859614557</v>
      </c>
      <c r="DF298" s="143">
        <f t="shared" si="36"/>
        <v>3555210.7859614557</v>
      </c>
      <c r="DG298" s="143">
        <f t="shared" si="36"/>
        <v>3555210.7859614557</v>
      </c>
      <c r="DH298" s="143">
        <f t="shared" si="36"/>
        <v>3555210.7859614557</v>
      </c>
      <c r="DI298" s="144">
        <f t="shared" si="36"/>
        <v>3555210.7859614557</v>
      </c>
      <c r="DJ298" s="142">
        <f>+SUM(DJ299:DJ307)</f>
        <v>3460881.1266666669</v>
      </c>
      <c r="DK298" s="143">
        <f t="shared" ref="DK298:DU298" si="37">+SUM(DK299:DK307)</f>
        <v>3460881.1266666669</v>
      </c>
      <c r="DL298" s="143">
        <f t="shared" si="37"/>
        <v>3460881.1266666669</v>
      </c>
      <c r="DM298" s="143">
        <f t="shared" si="37"/>
        <v>3460881.1266666669</v>
      </c>
      <c r="DN298" s="143">
        <f t="shared" si="37"/>
        <v>3460881.1266666669</v>
      </c>
      <c r="DO298" s="143">
        <f t="shared" si="37"/>
        <v>3460881.1266666669</v>
      </c>
      <c r="DP298" s="143">
        <f t="shared" si="37"/>
        <v>3460881.1266666669</v>
      </c>
      <c r="DQ298" s="143">
        <f t="shared" si="37"/>
        <v>3460881.1266666669</v>
      </c>
      <c r="DR298" s="143">
        <f t="shared" si="37"/>
        <v>3460881.1266666669</v>
      </c>
      <c r="DS298" s="143">
        <f t="shared" si="37"/>
        <v>3460881.1266666669</v>
      </c>
      <c r="DT298" s="143">
        <f t="shared" si="37"/>
        <v>3460881.1266666669</v>
      </c>
      <c r="DU298" s="144">
        <f t="shared" si="37"/>
        <v>3460881.1266666669</v>
      </c>
    </row>
    <row r="299" spans="1:125">
      <c r="D299" s="74" t="str">
        <f t="shared" si="31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104">
        <v>474900.64720598352</v>
      </c>
      <c r="CY299" s="105">
        <v>474900.64720598352</v>
      </c>
      <c r="CZ299" s="105">
        <v>474900.64720598352</v>
      </c>
      <c r="DA299" s="105">
        <v>474900.64720598352</v>
      </c>
      <c r="DB299" s="105">
        <v>474900.64720598352</v>
      </c>
      <c r="DC299" s="105">
        <v>474900.64720598352</v>
      </c>
      <c r="DD299" s="105">
        <v>474900.64720598352</v>
      </c>
      <c r="DE299" s="105">
        <v>474900.64720598352</v>
      </c>
      <c r="DF299" s="105">
        <v>474900.64720598352</v>
      </c>
      <c r="DG299" s="105">
        <v>474900.64720598352</v>
      </c>
      <c r="DH299" s="105">
        <v>474900.64720598352</v>
      </c>
      <c r="DI299" s="106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1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104">
        <v>36601.72000316067</v>
      </c>
      <c r="CY300" s="105">
        <v>36601.72000316067</v>
      </c>
      <c r="CZ300" s="105">
        <v>36601.72000316067</v>
      </c>
      <c r="DA300" s="105">
        <v>36601.72000316067</v>
      </c>
      <c r="DB300" s="105">
        <v>36601.72000316067</v>
      </c>
      <c r="DC300" s="105">
        <v>36601.72000316067</v>
      </c>
      <c r="DD300" s="105">
        <v>36601.72000316067</v>
      </c>
      <c r="DE300" s="105">
        <v>36601.72000316067</v>
      </c>
      <c r="DF300" s="105">
        <v>36601.72000316067</v>
      </c>
      <c r="DG300" s="105">
        <v>36601.72000316067</v>
      </c>
      <c r="DH300" s="105">
        <v>36601.72000316067</v>
      </c>
      <c r="DI300" s="106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1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104">
        <v>554477.60404232587</v>
      </c>
      <c r="CY301" s="105">
        <v>554477.60404232587</v>
      </c>
      <c r="CZ301" s="105">
        <v>554477.60404232587</v>
      </c>
      <c r="DA301" s="105">
        <v>554477.60404232587</v>
      </c>
      <c r="DB301" s="105">
        <v>554477.60404232587</v>
      </c>
      <c r="DC301" s="105">
        <v>554477.60404232587</v>
      </c>
      <c r="DD301" s="105">
        <v>554477.60404232587</v>
      </c>
      <c r="DE301" s="105">
        <v>554477.60404232587</v>
      </c>
      <c r="DF301" s="105">
        <v>554477.60404232587</v>
      </c>
      <c r="DG301" s="105">
        <v>554477.60404232587</v>
      </c>
      <c r="DH301" s="105">
        <v>554477.60404232587</v>
      </c>
      <c r="DI301" s="106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1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104">
        <v>255268.47321223555</v>
      </c>
      <c r="CY302" s="105">
        <v>255268.47321223555</v>
      </c>
      <c r="CZ302" s="105">
        <v>255268.47321223555</v>
      </c>
      <c r="DA302" s="105">
        <v>255268.47321223555</v>
      </c>
      <c r="DB302" s="105">
        <v>255268.47321223555</v>
      </c>
      <c r="DC302" s="105">
        <v>255268.47321223555</v>
      </c>
      <c r="DD302" s="105">
        <v>255268.47321223555</v>
      </c>
      <c r="DE302" s="105">
        <v>255268.47321223555</v>
      </c>
      <c r="DF302" s="105">
        <v>255268.47321223555</v>
      </c>
      <c r="DG302" s="105">
        <v>255268.47321223555</v>
      </c>
      <c r="DH302" s="105">
        <v>255268.47321223555</v>
      </c>
      <c r="DI302" s="106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1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104">
        <v>95320.115048602951</v>
      </c>
      <c r="CY303" s="105">
        <v>95320.115048602951</v>
      </c>
      <c r="CZ303" s="105">
        <v>95320.115048602951</v>
      </c>
      <c r="DA303" s="105">
        <v>95320.115048602951</v>
      </c>
      <c r="DB303" s="105">
        <v>95320.115048602951</v>
      </c>
      <c r="DC303" s="105">
        <v>95320.115048602951</v>
      </c>
      <c r="DD303" s="105">
        <v>95320.115048602951</v>
      </c>
      <c r="DE303" s="105">
        <v>95320.115048602951</v>
      </c>
      <c r="DF303" s="105">
        <v>95320.115048602951</v>
      </c>
      <c r="DG303" s="105">
        <v>95320.115048602951</v>
      </c>
      <c r="DH303" s="105">
        <v>95320.115048602951</v>
      </c>
      <c r="DI303" s="106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1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104">
        <v>191362.34434435467</v>
      </c>
      <c r="CY304" s="105">
        <v>191362.34434435467</v>
      </c>
      <c r="CZ304" s="105">
        <v>191362.34434435467</v>
      </c>
      <c r="DA304" s="105">
        <v>191362.34434435467</v>
      </c>
      <c r="DB304" s="105">
        <v>191362.34434435467</v>
      </c>
      <c r="DC304" s="105">
        <v>191362.34434435467</v>
      </c>
      <c r="DD304" s="105">
        <v>191362.34434435467</v>
      </c>
      <c r="DE304" s="105">
        <v>191362.34434435467</v>
      </c>
      <c r="DF304" s="105">
        <v>191362.34434435467</v>
      </c>
      <c r="DG304" s="105">
        <v>191362.34434435467</v>
      </c>
      <c r="DH304" s="105">
        <v>191362.34434435467</v>
      </c>
      <c r="DI304" s="106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1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104">
        <v>1378043.4232588904</v>
      </c>
      <c r="CY305" s="105">
        <v>1378043.4232588904</v>
      </c>
      <c r="CZ305" s="105">
        <v>1378043.4232588904</v>
      </c>
      <c r="DA305" s="105">
        <v>1378043.4232588904</v>
      </c>
      <c r="DB305" s="105">
        <v>1378043.4232588904</v>
      </c>
      <c r="DC305" s="105">
        <v>1378043.4232588904</v>
      </c>
      <c r="DD305" s="105">
        <v>1378043.4232588904</v>
      </c>
      <c r="DE305" s="105">
        <v>1378043.4232588904</v>
      </c>
      <c r="DF305" s="105">
        <v>1378043.4232588904</v>
      </c>
      <c r="DG305" s="105">
        <v>1378043.4232588904</v>
      </c>
      <c r="DH305" s="105">
        <v>1378043.4232588904</v>
      </c>
      <c r="DI305" s="106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1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104">
        <v>105093.75354828646</v>
      </c>
      <c r="CY306" s="105">
        <v>105093.75354828646</v>
      </c>
      <c r="CZ306" s="105">
        <v>105093.75354828646</v>
      </c>
      <c r="DA306" s="105">
        <v>105093.75354828646</v>
      </c>
      <c r="DB306" s="105">
        <v>105093.75354828646</v>
      </c>
      <c r="DC306" s="105">
        <v>105093.75354828646</v>
      </c>
      <c r="DD306" s="105">
        <v>105093.75354828646</v>
      </c>
      <c r="DE306" s="105">
        <v>105093.75354828646</v>
      </c>
      <c r="DF306" s="105">
        <v>105093.75354828646</v>
      </c>
      <c r="DG306" s="105">
        <v>105093.75354828646</v>
      </c>
      <c r="DH306" s="105">
        <v>105093.75354828646</v>
      </c>
      <c r="DI306" s="106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1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104">
        <v>464142.70529761608</v>
      </c>
      <c r="CY307" s="105">
        <v>464142.70529761608</v>
      </c>
      <c r="CZ307" s="105">
        <v>464142.70529761608</v>
      </c>
      <c r="DA307" s="105">
        <v>464142.70529761608</v>
      </c>
      <c r="DB307" s="105">
        <v>464142.70529761608</v>
      </c>
      <c r="DC307" s="105">
        <v>464142.70529761608</v>
      </c>
      <c r="DD307" s="105">
        <v>464142.70529761608</v>
      </c>
      <c r="DE307" s="105">
        <v>464142.70529761608</v>
      </c>
      <c r="DF307" s="105">
        <v>464142.70529761608</v>
      </c>
      <c r="DG307" s="105">
        <v>464142.70529761608</v>
      </c>
      <c r="DH307" s="105">
        <v>464142.70529761608</v>
      </c>
      <c r="DI307" s="106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1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38">+SUM(CL309:CL311)</f>
        <v>1705556.6708333332</v>
      </c>
      <c r="CM308" s="143">
        <f t="shared" si="38"/>
        <v>1705556.6708333332</v>
      </c>
      <c r="CN308" s="143">
        <f t="shared" si="38"/>
        <v>1705556.6708333332</v>
      </c>
      <c r="CO308" s="143">
        <f t="shared" si="38"/>
        <v>1705556.6708333332</v>
      </c>
      <c r="CP308" s="143">
        <f t="shared" si="38"/>
        <v>1705556.6708333332</v>
      </c>
      <c r="CQ308" s="143">
        <f t="shared" si="38"/>
        <v>1705556.6708333332</v>
      </c>
      <c r="CR308" s="143">
        <f t="shared" si="38"/>
        <v>1705556.6708333332</v>
      </c>
      <c r="CS308" s="143">
        <f t="shared" si="38"/>
        <v>1705556.6708333332</v>
      </c>
      <c r="CT308" s="143">
        <f t="shared" si="38"/>
        <v>1705556.6708333332</v>
      </c>
      <c r="CU308" s="143">
        <f t="shared" si="38"/>
        <v>1705556.6708333332</v>
      </c>
      <c r="CV308" s="143">
        <f t="shared" si="38"/>
        <v>1705556.6708333332</v>
      </c>
      <c r="CW308" s="144">
        <f t="shared" si="38"/>
        <v>1705556.6708333332</v>
      </c>
      <c r="CX308" s="142">
        <f t="shared" si="38"/>
        <v>1804616.9333333331</v>
      </c>
      <c r="CY308" s="143">
        <f t="shared" ref="CY308:DI308" si="39">+SUM(CY309:CY311)</f>
        <v>1804616.9333333331</v>
      </c>
      <c r="CZ308" s="143">
        <f t="shared" si="39"/>
        <v>1804616.9333333331</v>
      </c>
      <c r="DA308" s="143">
        <f t="shared" si="39"/>
        <v>1804616.9333333331</v>
      </c>
      <c r="DB308" s="143">
        <f t="shared" si="39"/>
        <v>1804616.9333333331</v>
      </c>
      <c r="DC308" s="143">
        <f t="shared" si="39"/>
        <v>1804616.9333333331</v>
      </c>
      <c r="DD308" s="143">
        <f t="shared" si="39"/>
        <v>1804616.9333333331</v>
      </c>
      <c r="DE308" s="143">
        <f t="shared" si="39"/>
        <v>1804616.9333333331</v>
      </c>
      <c r="DF308" s="143">
        <f t="shared" si="39"/>
        <v>1804616.9333333331</v>
      </c>
      <c r="DG308" s="143">
        <f t="shared" si="39"/>
        <v>1804616.9333333331</v>
      </c>
      <c r="DH308" s="143">
        <f t="shared" si="39"/>
        <v>1804616.9333333331</v>
      </c>
      <c r="DI308" s="144">
        <f t="shared" si="39"/>
        <v>1804116.9333333331</v>
      </c>
      <c r="DJ308" s="142">
        <f>+SUM(DJ309:DJ311)</f>
        <v>1734268.4441666668</v>
      </c>
      <c r="DK308" s="143">
        <f t="shared" ref="DK308:DU308" si="40">+SUM(DK309:DK311)</f>
        <v>1734268.4441666668</v>
      </c>
      <c r="DL308" s="143">
        <f t="shared" si="40"/>
        <v>1734268.4441666668</v>
      </c>
      <c r="DM308" s="143">
        <f t="shared" si="40"/>
        <v>1734268.4441666668</v>
      </c>
      <c r="DN308" s="143">
        <f t="shared" si="40"/>
        <v>1734268.4441666668</v>
      </c>
      <c r="DO308" s="143">
        <f t="shared" si="40"/>
        <v>1734268.4441666668</v>
      </c>
      <c r="DP308" s="143">
        <f t="shared" si="40"/>
        <v>1734268.4441666668</v>
      </c>
      <c r="DQ308" s="143">
        <f t="shared" si="40"/>
        <v>1734268.4441666668</v>
      </c>
      <c r="DR308" s="143">
        <f t="shared" si="40"/>
        <v>1734268.4441666668</v>
      </c>
      <c r="DS308" s="143">
        <f t="shared" si="40"/>
        <v>1734268.4441666668</v>
      </c>
      <c r="DT308" s="143">
        <f t="shared" si="40"/>
        <v>1734268.4441666668</v>
      </c>
      <c r="DU308" s="144">
        <f t="shared" si="40"/>
        <v>1734268.4441666668</v>
      </c>
    </row>
    <row r="309" spans="1:125">
      <c r="D309" s="74" t="str">
        <f t="shared" si="31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104">
        <v>1391775.75</v>
      </c>
      <c r="CY309" s="105">
        <v>1391775.75</v>
      </c>
      <c r="CZ309" s="105">
        <v>1391775.75</v>
      </c>
      <c r="DA309" s="105">
        <v>1391775.75</v>
      </c>
      <c r="DB309" s="105">
        <v>1391775.75</v>
      </c>
      <c r="DC309" s="105">
        <v>1391775.75</v>
      </c>
      <c r="DD309" s="105">
        <v>1391775.75</v>
      </c>
      <c r="DE309" s="105">
        <v>1391775.75</v>
      </c>
      <c r="DF309" s="105">
        <v>1391775.75</v>
      </c>
      <c r="DG309" s="105">
        <v>1391775.75</v>
      </c>
      <c r="DH309" s="105">
        <v>1391775.75</v>
      </c>
      <c r="DI309" s="106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1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104">
        <v>125527.68416666666</v>
      </c>
      <c r="CY310" s="105">
        <v>125527.68416666666</v>
      </c>
      <c r="CZ310" s="105">
        <v>125527.68416666666</v>
      </c>
      <c r="DA310" s="105">
        <v>125527.68416666666</v>
      </c>
      <c r="DB310" s="105">
        <v>125527.68416666666</v>
      </c>
      <c r="DC310" s="105">
        <v>125527.68416666666</v>
      </c>
      <c r="DD310" s="105">
        <v>125527.68416666666</v>
      </c>
      <c r="DE310" s="105">
        <v>125527.68416666666</v>
      </c>
      <c r="DF310" s="105">
        <v>125527.68416666666</v>
      </c>
      <c r="DG310" s="105">
        <v>125527.68416666666</v>
      </c>
      <c r="DH310" s="105">
        <v>125527.68416666666</v>
      </c>
      <c r="DI310" s="106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1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104">
        <v>287313.49916666659</v>
      </c>
      <c r="CY311" s="105">
        <v>287313.49916666659</v>
      </c>
      <c r="CZ311" s="105">
        <v>287313.49916666659</v>
      </c>
      <c r="DA311" s="105">
        <v>287313.49916666659</v>
      </c>
      <c r="DB311" s="105">
        <v>287313.49916666659</v>
      </c>
      <c r="DC311" s="105">
        <v>287313.49916666659</v>
      </c>
      <c r="DD311" s="105">
        <v>287313.49916666659</v>
      </c>
      <c r="DE311" s="105">
        <v>287313.49916666659</v>
      </c>
      <c r="DF311" s="105">
        <v>287313.49916666659</v>
      </c>
      <c r="DG311" s="105">
        <v>287313.49916666659</v>
      </c>
      <c r="DH311" s="105">
        <v>287313.49916666659</v>
      </c>
      <c r="DI311" s="106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1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1">+SUM(CL313:CL314)</f>
        <v>5866967.2749999994</v>
      </c>
      <c r="CM312" s="143">
        <f t="shared" si="41"/>
        <v>5866967.2749999994</v>
      </c>
      <c r="CN312" s="143">
        <f t="shared" si="41"/>
        <v>5866967.2749999994</v>
      </c>
      <c r="CO312" s="143">
        <f t="shared" si="41"/>
        <v>5866967.2749999994</v>
      </c>
      <c r="CP312" s="143">
        <f t="shared" si="41"/>
        <v>5866967.2749999994</v>
      </c>
      <c r="CQ312" s="143">
        <f t="shared" si="41"/>
        <v>5866967.2749999994</v>
      </c>
      <c r="CR312" s="143">
        <f t="shared" si="41"/>
        <v>5866967.2749999994</v>
      </c>
      <c r="CS312" s="143">
        <f t="shared" si="41"/>
        <v>5866967.2749999994</v>
      </c>
      <c r="CT312" s="143">
        <f t="shared" si="41"/>
        <v>5866967.2749999994</v>
      </c>
      <c r="CU312" s="143">
        <f t="shared" si="41"/>
        <v>5866967.2749999994</v>
      </c>
      <c r="CV312" s="143">
        <f t="shared" si="41"/>
        <v>5866967.2749999994</v>
      </c>
      <c r="CW312" s="144">
        <f t="shared" si="41"/>
        <v>5866967.2749999994</v>
      </c>
      <c r="CX312" s="142">
        <f t="shared" si="41"/>
        <v>6297113.5108333332</v>
      </c>
      <c r="CY312" s="143">
        <f t="shared" ref="CY312:DI312" si="42">+SUM(CY313:CY314)</f>
        <v>6297113.5108333332</v>
      </c>
      <c r="CZ312" s="143">
        <f t="shared" si="42"/>
        <v>6297113.5108333332</v>
      </c>
      <c r="DA312" s="143">
        <f t="shared" si="42"/>
        <v>6297113.5108333332</v>
      </c>
      <c r="DB312" s="143">
        <f t="shared" si="42"/>
        <v>6297113.5108333332</v>
      </c>
      <c r="DC312" s="143">
        <f t="shared" si="42"/>
        <v>6297113.5108333332</v>
      </c>
      <c r="DD312" s="143">
        <f t="shared" si="42"/>
        <v>6297113.5108333332</v>
      </c>
      <c r="DE312" s="143">
        <f t="shared" si="42"/>
        <v>6297113.5108333332</v>
      </c>
      <c r="DF312" s="143">
        <f t="shared" si="42"/>
        <v>6297113.5108333332</v>
      </c>
      <c r="DG312" s="143">
        <f t="shared" si="42"/>
        <v>6297113.5108333332</v>
      </c>
      <c r="DH312" s="143">
        <f t="shared" si="42"/>
        <v>6297113.5108333332</v>
      </c>
      <c r="DI312" s="144">
        <f t="shared" si="42"/>
        <v>6297113.5108333332</v>
      </c>
      <c r="DJ312" s="142">
        <f>+SUM(DJ313:DJ314)</f>
        <v>6313823.6641666666</v>
      </c>
      <c r="DK312" s="143">
        <f t="shared" ref="DK312:DU312" si="43">+SUM(DK313:DK314)</f>
        <v>6313823.6641666666</v>
      </c>
      <c r="DL312" s="143">
        <f t="shared" si="43"/>
        <v>6313823.6641666666</v>
      </c>
      <c r="DM312" s="143">
        <f t="shared" si="43"/>
        <v>6313823.6641666666</v>
      </c>
      <c r="DN312" s="143">
        <f t="shared" si="43"/>
        <v>6313823.6641666666</v>
      </c>
      <c r="DO312" s="143">
        <f t="shared" si="43"/>
        <v>6313823.6641666666</v>
      </c>
      <c r="DP312" s="143">
        <f t="shared" si="43"/>
        <v>6313823.6641666666</v>
      </c>
      <c r="DQ312" s="143">
        <f t="shared" si="43"/>
        <v>6313823.6641666666</v>
      </c>
      <c r="DR312" s="143">
        <f t="shared" si="43"/>
        <v>6313823.6641666666</v>
      </c>
      <c r="DS312" s="143">
        <f t="shared" si="43"/>
        <v>6313823.6641666666</v>
      </c>
      <c r="DT312" s="143">
        <f t="shared" si="43"/>
        <v>6313823.6641666666</v>
      </c>
      <c r="DU312" s="144">
        <f t="shared" si="43"/>
        <v>6313823.6641666666</v>
      </c>
    </row>
    <row r="313" spans="1:125">
      <c r="D313" s="74" t="str">
        <f t="shared" si="31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104">
        <v>817754.84511759283</v>
      </c>
      <c r="CY313" s="105">
        <v>817754.84511759283</v>
      </c>
      <c r="CZ313" s="105">
        <v>817754.84511759283</v>
      </c>
      <c r="DA313" s="105">
        <v>817754.84511759283</v>
      </c>
      <c r="DB313" s="105">
        <v>817754.84511759283</v>
      </c>
      <c r="DC313" s="105">
        <v>817754.84511759283</v>
      </c>
      <c r="DD313" s="105">
        <v>817754.84511759283</v>
      </c>
      <c r="DE313" s="105">
        <v>817754.84511759283</v>
      </c>
      <c r="DF313" s="105">
        <v>817754.84511759283</v>
      </c>
      <c r="DG313" s="105">
        <v>817754.84511759283</v>
      </c>
      <c r="DH313" s="105">
        <v>817754.84511759283</v>
      </c>
      <c r="DI313" s="106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1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104">
        <v>5479358.6657157401</v>
      </c>
      <c r="CY314" s="105">
        <v>5479358.6657157401</v>
      </c>
      <c r="CZ314" s="105">
        <v>5479358.6657157401</v>
      </c>
      <c r="DA314" s="105">
        <v>5479358.6657157401</v>
      </c>
      <c r="DB314" s="105">
        <v>5479358.6657157401</v>
      </c>
      <c r="DC314" s="105">
        <v>5479358.6657157401</v>
      </c>
      <c r="DD314" s="105">
        <v>5479358.6657157401</v>
      </c>
      <c r="DE314" s="105">
        <v>5479358.6657157401</v>
      </c>
      <c r="DF314" s="105">
        <v>5479358.6657157401</v>
      </c>
      <c r="DG314" s="105">
        <v>5479358.6657157401</v>
      </c>
      <c r="DH314" s="105">
        <v>5479358.6657157401</v>
      </c>
      <c r="DI314" s="106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1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44">+SUM(CL316:CL318)</f>
        <v>656311.6166666667</v>
      </c>
      <c r="CM315" s="143">
        <f t="shared" si="44"/>
        <v>656311.6166666667</v>
      </c>
      <c r="CN315" s="143">
        <f t="shared" si="44"/>
        <v>656311.6166666667</v>
      </c>
      <c r="CO315" s="143">
        <f t="shared" si="44"/>
        <v>656311.6166666667</v>
      </c>
      <c r="CP315" s="143">
        <f t="shared" si="44"/>
        <v>656311.6166666667</v>
      </c>
      <c r="CQ315" s="143">
        <f t="shared" si="44"/>
        <v>656311.6166666667</v>
      </c>
      <c r="CR315" s="143">
        <f t="shared" si="44"/>
        <v>656311.6166666667</v>
      </c>
      <c r="CS315" s="143">
        <f t="shared" si="44"/>
        <v>656311.6166666667</v>
      </c>
      <c r="CT315" s="143">
        <f t="shared" si="44"/>
        <v>656311.6166666667</v>
      </c>
      <c r="CU315" s="143">
        <f t="shared" si="44"/>
        <v>656311.6166666667</v>
      </c>
      <c r="CV315" s="143">
        <f t="shared" si="44"/>
        <v>656311.6166666667</v>
      </c>
      <c r="CW315" s="144">
        <f t="shared" si="44"/>
        <v>656311.6166666667</v>
      </c>
      <c r="CX315" s="142">
        <f t="shared" si="44"/>
        <v>678983.51166666672</v>
      </c>
      <c r="CY315" s="143">
        <f t="shared" ref="CY315:DI315" si="45">+SUM(CY316:CY318)</f>
        <v>678983.51166666672</v>
      </c>
      <c r="CZ315" s="143">
        <f t="shared" si="45"/>
        <v>678983.51166666672</v>
      </c>
      <c r="DA315" s="143">
        <f t="shared" si="45"/>
        <v>678983.51166666672</v>
      </c>
      <c r="DB315" s="143">
        <f t="shared" si="45"/>
        <v>678983.51166666672</v>
      </c>
      <c r="DC315" s="143">
        <f t="shared" si="45"/>
        <v>678983.51166666672</v>
      </c>
      <c r="DD315" s="143">
        <f t="shared" si="45"/>
        <v>678983.51166666672</v>
      </c>
      <c r="DE315" s="143">
        <f t="shared" si="45"/>
        <v>678983.51166666672</v>
      </c>
      <c r="DF315" s="143">
        <f t="shared" si="45"/>
        <v>678983.51166666672</v>
      </c>
      <c r="DG315" s="143">
        <f t="shared" si="45"/>
        <v>678983.51166666672</v>
      </c>
      <c r="DH315" s="143">
        <f t="shared" si="45"/>
        <v>678983.51166666672</v>
      </c>
      <c r="DI315" s="144">
        <f t="shared" si="45"/>
        <v>678983.51166666672</v>
      </c>
      <c r="DJ315" s="142">
        <f>+SUM(DJ316:DJ318)</f>
        <v>693996.7074999999</v>
      </c>
      <c r="DK315" s="143">
        <f t="shared" ref="DK315:DU315" si="46">+SUM(DK316:DK318)</f>
        <v>693996.7074999999</v>
      </c>
      <c r="DL315" s="143">
        <f t="shared" si="46"/>
        <v>693996.7074999999</v>
      </c>
      <c r="DM315" s="143">
        <f t="shared" si="46"/>
        <v>693996.7074999999</v>
      </c>
      <c r="DN315" s="143">
        <f t="shared" si="46"/>
        <v>693996.7074999999</v>
      </c>
      <c r="DO315" s="143">
        <f t="shared" si="46"/>
        <v>693996.7074999999</v>
      </c>
      <c r="DP315" s="143">
        <f t="shared" si="46"/>
        <v>693996.7074999999</v>
      </c>
      <c r="DQ315" s="143">
        <f t="shared" si="46"/>
        <v>693996.7074999999</v>
      </c>
      <c r="DR315" s="143">
        <f t="shared" si="46"/>
        <v>693996.7074999999</v>
      </c>
      <c r="DS315" s="143">
        <f t="shared" si="46"/>
        <v>693996.7074999999</v>
      </c>
      <c r="DT315" s="143">
        <f t="shared" si="46"/>
        <v>693996.7074999999</v>
      </c>
      <c r="DU315" s="144">
        <f t="shared" si="46"/>
        <v>693996.7074999999</v>
      </c>
    </row>
    <row r="316" spans="1:125">
      <c r="D316" s="74" t="str">
        <f t="shared" si="31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104">
        <v>626458.00631098787</v>
      </c>
      <c r="CY316" s="105">
        <v>626458.00631098787</v>
      </c>
      <c r="CZ316" s="105">
        <v>626458.00631098787</v>
      </c>
      <c r="DA316" s="105">
        <v>626458.00631098787</v>
      </c>
      <c r="DB316" s="105">
        <v>626458.00631098787</v>
      </c>
      <c r="DC316" s="105">
        <v>626458.00631098787</v>
      </c>
      <c r="DD316" s="105">
        <v>626458.00631098787</v>
      </c>
      <c r="DE316" s="105">
        <v>626458.00631098787</v>
      </c>
      <c r="DF316" s="105">
        <v>626458.00631098787</v>
      </c>
      <c r="DG316" s="105">
        <v>626458.00631098787</v>
      </c>
      <c r="DH316" s="105">
        <v>626458.00631098787</v>
      </c>
      <c r="DI316" s="106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1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104">
        <v>51229.481959962628</v>
      </c>
      <c r="CY317" s="105">
        <v>51229.481959962628</v>
      </c>
      <c r="CZ317" s="105">
        <v>51229.481959962628</v>
      </c>
      <c r="DA317" s="105">
        <v>51229.481959962628</v>
      </c>
      <c r="DB317" s="105">
        <v>51229.481959962628</v>
      </c>
      <c r="DC317" s="105">
        <v>51229.481959962628</v>
      </c>
      <c r="DD317" s="105">
        <v>51229.481959962628</v>
      </c>
      <c r="DE317" s="105">
        <v>51229.481959962628</v>
      </c>
      <c r="DF317" s="105">
        <v>51229.481959962628</v>
      </c>
      <c r="DG317" s="105">
        <v>51229.481959962628</v>
      </c>
      <c r="DH317" s="105">
        <v>51229.481959962628</v>
      </c>
      <c r="DI317" s="106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1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104">
        <v>1296.0233957162704</v>
      </c>
      <c r="CY318" s="105">
        <v>1296.0233957162704</v>
      </c>
      <c r="CZ318" s="105">
        <v>1296.0233957162704</v>
      </c>
      <c r="DA318" s="105">
        <v>1296.0233957162704</v>
      </c>
      <c r="DB318" s="105">
        <v>1296.0233957162704</v>
      </c>
      <c r="DC318" s="105">
        <v>1296.0233957162704</v>
      </c>
      <c r="DD318" s="105">
        <v>1296.0233957162704</v>
      </c>
      <c r="DE318" s="105">
        <v>1296.0233957162704</v>
      </c>
      <c r="DF318" s="105">
        <v>1296.0233957162704</v>
      </c>
      <c r="DG318" s="105">
        <v>1296.0233957162704</v>
      </c>
      <c r="DH318" s="105">
        <v>1296.0233957162704</v>
      </c>
      <c r="DI318" s="106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1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47">+SUM(CL320:CL322)</f>
        <v>1185833.3333333333</v>
      </c>
      <c r="CM319" s="143">
        <f t="shared" si="47"/>
        <v>1185833.3333333333</v>
      </c>
      <c r="CN319" s="143">
        <f t="shared" si="47"/>
        <v>1185833.3333333333</v>
      </c>
      <c r="CO319" s="143">
        <f t="shared" si="47"/>
        <v>1185833.3333333333</v>
      </c>
      <c r="CP319" s="143">
        <f t="shared" si="47"/>
        <v>1185833.3333333333</v>
      </c>
      <c r="CQ319" s="143">
        <f t="shared" si="47"/>
        <v>1185833.3333333333</v>
      </c>
      <c r="CR319" s="143">
        <f t="shared" si="47"/>
        <v>1185833.3333333333</v>
      </c>
      <c r="CS319" s="143">
        <f t="shared" si="47"/>
        <v>1185833.3333333333</v>
      </c>
      <c r="CT319" s="143">
        <f t="shared" si="47"/>
        <v>1185833.3333333333</v>
      </c>
      <c r="CU319" s="143">
        <f t="shared" si="47"/>
        <v>1185833.3333333333</v>
      </c>
      <c r="CV319" s="143">
        <f t="shared" si="47"/>
        <v>1185833.3333333333</v>
      </c>
      <c r="CW319" s="144">
        <f t="shared" si="47"/>
        <v>1185833.3333333333</v>
      </c>
      <c r="CX319" s="142">
        <f t="shared" si="47"/>
        <v>1572883.3333333333</v>
      </c>
      <c r="CY319" s="143">
        <f t="shared" ref="CY319:DI319" si="48">+SUM(CY320:CY322)</f>
        <v>1572883.3333333333</v>
      </c>
      <c r="CZ319" s="143">
        <f t="shared" si="48"/>
        <v>1572883.3333333333</v>
      </c>
      <c r="DA319" s="143">
        <f t="shared" si="48"/>
        <v>1572883.3333333333</v>
      </c>
      <c r="DB319" s="143">
        <f t="shared" si="48"/>
        <v>1572883.3333333333</v>
      </c>
      <c r="DC319" s="143">
        <f t="shared" si="48"/>
        <v>1572883.3333333333</v>
      </c>
      <c r="DD319" s="143">
        <f t="shared" si="48"/>
        <v>1572883.3333333333</v>
      </c>
      <c r="DE319" s="143">
        <f t="shared" si="48"/>
        <v>1572883.3333333333</v>
      </c>
      <c r="DF319" s="143">
        <f t="shared" si="48"/>
        <v>1572883.3333333333</v>
      </c>
      <c r="DG319" s="143">
        <f t="shared" si="48"/>
        <v>1572883.3333333333</v>
      </c>
      <c r="DH319" s="143">
        <f t="shared" si="48"/>
        <v>1572883.3333333333</v>
      </c>
      <c r="DI319" s="144">
        <f t="shared" si="48"/>
        <v>1572883.3333333333</v>
      </c>
      <c r="DJ319" s="142">
        <f>+SUM(DJ320:DJ322)</f>
        <v>1770966.6666666667</v>
      </c>
      <c r="DK319" s="143">
        <f t="shared" ref="DK319:DU319" si="49">+SUM(DK320:DK322)</f>
        <v>1770966.6666666667</v>
      </c>
      <c r="DL319" s="143">
        <f t="shared" si="49"/>
        <v>1770966.6666666667</v>
      </c>
      <c r="DM319" s="143">
        <f t="shared" si="49"/>
        <v>1770966.6666666667</v>
      </c>
      <c r="DN319" s="143">
        <f t="shared" si="49"/>
        <v>1770966.6666666667</v>
      </c>
      <c r="DO319" s="143">
        <f t="shared" si="49"/>
        <v>1770966.6666666667</v>
      </c>
      <c r="DP319" s="143">
        <f t="shared" si="49"/>
        <v>1770966.6666666667</v>
      </c>
      <c r="DQ319" s="143">
        <f t="shared" si="49"/>
        <v>1770966.6666666667</v>
      </c>
      <c r="DR319" s="143">
        <f t="shared" si="49"/>
        <v>1770966.6666666667</v>
      </c>
      <c r="DS319" s="143">
        <f t="shared" si="49"/>
        <v>1770966.6666666667</v>
      </c>
      <c r="DT319" s="143">
        <f t="shared" si="49"/>
        <v>1770966.6666666667</v>
      </c>
      <c r="DU319" s="144">
        <f t="shared" si="49"/>
        <v>1770966.6666666667</v>
      </c>
    </row>
    <row r="320" spans="1:125">
      <c r="D320" s="74" t="str">
        <f t="shared" si="31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104">
        <v>1572883.3333333333</v>
      </c>
      <c r="CY320" s="105">
        <v>1572883.3333333333</v>
      </c>
      <c r="CZ320" s="105">
        <v>1572883.3333333333</v>
      </c>
      <c r="DA320" s="105">
        <v>1572883.3333333333</v>
      </c>
      <c r="DB320" s="105">
        <v>1572883.3333333333</v>
      </c>
      <c r="DC320" s="105">
        <v>1572883.3333333333</v>
      </c>
      <c r="DD320" s="105">
        <v>1572883.3333333333</v>
      </c>
      <c r="DE320" s="105">
        <v>1572883.3333333333</v>
      </c>
      <c r="DF320" s="105">
        <v>1572883.3333333333</v>
      </c>
      <c r="DG320" s="105">
        <v>1572883.3333333333</v>
      </c>
      <c r="DH320" s="105">
        <v>1572883.3333333333</v>
      </c>
      <c r="DI320" s="106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1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104">
        <v>0</v>
      </c>
      <c r="CY321" s="105">
        <v>0</v>
      </c>
      <c r="CZ321" s="105">
        <v>0</v>
      </c>
      <c r="DA321" s="105">
        <v>0</v>
      </c>
      <c r="DB321" s="105">
        <v>0</v>
      </c>
      <c r="DC321" s="105">
        <v>0</v>
      </c>
      <c r="DD321" s="105">
        <v>0</v>
      </c>
      <c r="DE321" s="105">
        <v>0</v>
      </c>
      <c r="DF321" s="105">
        <v>0</v>
      </c>
      <c r="DG321" s="105">
        <v>0</v>
      </c>
      <c r="DH321" s="105">
        <v>0</v>
      </c>
      <c r="DI321" s="106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1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104">
        <v>0</v>
      </c>
      <c r="CY322" s="105">
        <v>0</v>
      </c>
      <c r="CZ322" s="105">
        <v>0</v>
      </c>
      <c r="DA322" s="105">
        <v>0</v>
      </c>
      <c r="DB322" s="105">
        <v>0</v>
      </c>
      <c r="DC322" s="105">
        <v>0</v>
      </c>
      <c r="DD322" s="105">
        <v>0</v>
      </c>
      <c r="DE322" s="105">
        <v>0</v>
      </c>
      <c r="DF322" s="105">
        <v>0</v>
      </c>
      <c r="DG322" s="105">
        <v>0</v>
      </c>
      <c r="DH322" s="105">
        <v>0</v>
      </c>
      <c r="DI322" s="106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1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0">+SUM(CL324:CL332)</f>
        <v>2119159.9008333334</v>
      </c>
      <c r="CM323" s="143">
        <f t="shared" si="50"/>
        <v>2119159.9008333334</v>
      </c>
      <c r="CN323" s="143">
        <f t="shared" si="50"/>
        <v>2119159.9008333334</v>
      </c>
      <c r="CO323" s="143">
        <f t="shared" si="50"/>
        <v>2119159.9008333334</v>
      </c>
      <c r="CP323" s="143">
        <f t="shared" si="50"/>
        <v>2119159.9008333334</v>
      </c>
      <c r="CQ323" s="143">
        <f t="shared" si="50"/>
        <v>2119159.9008333334</v>
      </c>
      <c r="CR323" s="143">
        <f t="shared" si="50"/>
        <v>2119159.9008333334</v>
      </c>
      <c r="CS323" s="143">
        <f t="shared" si="50"/>
        <v>2119159.9008333334</v>
      </c>
      <c r="CT323" s="143">
        <f t="shared" si="50"/>
        <v>2119159.9008333334</v>
      </c>
      <c r="CU323" s="143">
        <f t="shared" si="50"/>
        <v>2119159.9008333334</v>
      </c>
      <c r="CV323" s="143">
        <f t="shared" si="50"/>
        <v>2119159.9008333334</v>
      </c>
      <c r="CW323" s="144">
        <f t="shared" si="50"/>
        <v>2119159.9008333334</v>
      </c>
      <c r="CX323" s="142">
        <f t="shared" si="50"/>
        <v>2186482.9354613866</v>
      </c>
      <c r="CY323" s="143">
        <f t="shared" ref="CY323:DI323" si="51">+SUM(CY324:CY332)</f>
        <v>2186482.9354613866</v>
      </c>
      <c r="CZ323" s="143">
        <f t="shared" si="51"/>
        <v>2186482.9354613866</v>
      </c>
      <c r="DA323" s="143">
        <f t="shared" si="51"/>
        <v>2186482.9354613866</v>
      </c>
      <c r="DB323" s="143">
        <f t="shared" si="51"/>
        <v>2186482.9354613866</v>
      </c>
      <c r="DC323" s="143">
        <f t="shared" si="51"/>
        <v>2186482.9354613866</v>
      </c>
      <c r="DD323" s="143">
        <f t="shared" si="51"/>
        <v>2186482.9354613866</v>
      </c>
      <c r="DE323" s="143">
        <f t="shared" si="51"/>
        <v>2186482.9354613866</v>
      </c>
      <c r="DF323" s="143">
        <f t="shared" si="51"/>
        <v>2186482.9354613866</v>
      </c>
      <c r="DG323" s="143">
        <f t="shared" si="51"/>
        <v>2186482.9354613866</v>
      </c>
      <c r="DH323" s="143">
        <f t="shared" si="51"/>
        <v>2186482.9354613866</v>
      </c>
      <c r="DI323" s="144">
        <f t="shared" si="51"/>
        <v>2186482.9354613866</v>
      </c>
      <c r="DJ323" s="142">
        <f>+SUM(DJ324:DJ332)</f>
        <v>2491662.8099999996</v>
      </c>
      <c r="DK323" s="143">
        <f t="shared" ref="DK323:DU323" si="52">+SUM(DK324:DK332)</f>
        <v>2491662.8099999996</v>
      </c>
      <c r="DL323" s="143">
        <f t="shared" si="52"/>
        <v>2491662.8099999996</v>
      </c>
      <c r="DM323" s="143">
        <f t="shared" si="52"/>
        <v>2491662.8099999996</v>
      </c>
      <c r="DN323" s="143">
        <f t="shared" si="52"/>
        <v>2491662.8099999996</v>
      </c>
      <c r="DO323" s="143">
        <f t="shared" si="52"/>
        <v>2491662.8099999996</v>
      </c>
      <c r="DP323" s="143">
        <f t="shared" si="52"/>
        <v>2491662.8099999996</v>
      </c>
      <c r="DQ323" s="143">
        <f t="shared" si="52"/>
        <v>2491662.8099999996</v>
      </c>
      <c r="DR323" s="143">
        <f t="shared" si="52"/>
        <v>2491662.8099999996</v>
      </c>
      <c r="DS323" s="143">
        <f t="shared" si="52"/>
        <v>2491662.8099999996</v>
      </c>
      <c r="DT323" s="143">
        <f t="shared" si="52"/>
        <v>2491662.8099999996</v>
      </c>
      <c r="DU323" s="144">
        <f t="shared" si="52"/>
        <v>2491662.8099999996</v>
      </c>
    </row>
    <row r="324" spans="1:125">
      <c r="D324" s="74" t="str">
        <f t="shared" si="31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104">
        <v>338522.19022414373</v>
      </c>
      <c r="CY324" s="105">
        <v>338522.19022414373</v>
      </c>
      <c r="CZ324" s="105">
        <v>338522.19022414373</v>
      </c>
      <c r="DA324" s="105">
        <v>338522.19022414373</v>
      </c>
      <c r="DB324" s="105">
        <v>338522.19022414373</v>
      </c>
      <c r="DC324" s="105">
        <v>338522.19022414373</v>
      </c>
      <c r="DD324" s="105">
        <v>338522.19022414373</v>
      </c>
      <c r="DE324" s="105">
        <v>338522.19022414373</v>
      </c>
      <c r="DF324" s="105">
        <v>338522.19022414373</v>
      </c>
      <c r="DG324" s="105">
        <v>338522.19022414373</v>
      </c>
      <c r="DH324" s="105">
        <v>338522.19022414373</v>
      </c>
      <c r="DI324" s="106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1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104">
        <v>198115.64551112629</v>
      </c>
      <c r="CY325" s="105">
        <v>198115.64551112629</v>
      </c>
      <c r="CZ325" s="105">
        <v>198115.64551112629</v>
      </c>
      <c r="DA325" s="105">
        <v>198115.64551112629</v>
      </c>
      <c r="DB325" s="105">
        <v>198115.64551112629</v>
      </c>
      <c r="DC325" s="105">
        <v>198115.64551112629</v>
      </c>
      <c r="DD325" s="105">
        <v>198115.64551112629</v>
      </c>
      <c r="DE325" s="105">
        <v>198115.64551112629</v>
      </c>
      <c r="DF325" s="105">
        <v>198115.64551112629</v>
      </c>
      <c r="DG325" s="105">
        <v>198115.64551112629</v>
      </c>
      <c r="DH325" s="105">
        <v>198115.64551112629</v>
      </c>
      <c r="DI325" s="106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1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104">
        <v>624553.1953420419</v>
      </c>
      <c r="CY326" s="105">
        <v>624553.1953420419</v>
      </c>
      <c r="CZ326" s="105">
        <v>624553.1953420419</v>
      </c>
      <c r="DA326" s="105">
        <v>624553.1953420419</v>
      </c>
      <c r="DB326" s="105">
        <v>624553.1953420419</v>
      </c>
      <c r="DC326" s="105">
        <v>624553.1953420419</v>
      </c>
      <c r="DD326" s="105">
        <v>624553.1953420419</v>
      </c>
      <c r="DE326" s="105">
        <v>624553.1953420419</v>
      </c>
      <c r="DF326" s="105">
        <v>624553.1953420419</v>
      </c>
      <c r="DG326" s="105">
        <v>624553.1953420419</v>
      </c>
      <c r="DH326" s="105">
        <v>624553.1953420419</v>
      </c>
      <c r="DI326" s="106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1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104">
        <v>185467.19903700319</v>
      </c>
      <c r="CY327" s="105">
        <v>185467.19903700319</v>
      </c>
      <c r="CZ327" s="105">
        <v>185467.19903700319</v>
      </c>
      <c r="DA327" s="105">
        <v>185467.19903700319</v>
      </c>
      <c r="DB327" s="105">
        <v>185467.19903700319</v>
      </c>
      <c r="DC327" s="105">
        <v>185467.19903700319</v>
      </c>
      <c r="DD327" s="105">
        <v>185467.19903700319</v>
      </c>
      <c r="DE327" s="105">
        <v>185467.19903700319</v>
      </c>
      <c r="DF327" s="105">
        <v>185467.19903700319</v>
      </c>
      <c r="DG327" s="105">
        <v>185467.19903700319</v>
      </c>
      <c r="DH327" s="105">
        <v>185467.19903700319</v>
      </c>
      <c r="DI327" s="106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1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104">
        <v>331173.49028020015</v>
      </c>
      <c r="CY328" s="105">
        <v>331173.49028020015</v>
      </c>
      <c r="CZ328" s="105">
        <v>331173.49028020015</v>
      </c>
      <c r="DA328" s="105">
        <v>331173.49028020015</v>
      </c>
      <c r="DB328" s="105">
        <v>331173.49028020015</v>
      </c>
      <c r="DC328" s="105">
        <v>331173.49028020015</v>
      </c>
      <c r="DD328" s="105">
        <v>331173.49028020015</v>
      </c>
      <c r="DE328" s="105">
        <v>331173.49028020015</v>
      </c>
      <c r="DF328" s="105">
        <v>331173.49028020015</v>
      </c>
      <c r="DG328" s="105">
        <v>331173.49028020015</v>
      </c>
      <c r="DH328" s="105">
        <v>331173.49028020015</v>
      </c>
      <c r="DI328" s="106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1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104">
        <v>301413.99206139107</v>
      </c>
      <c r="CY329" s="105">
        <v>301413.99206139107</v>
      </c>
      <c r="CZ329" s="105">
        <v>301413.99206139107</v>
      </c>
      <c r="DA329" s="105">
        <v>301413.99206139107</v>
      </c>
      <c r="DB329" s="105">
        <v>301413.99206139107</v>
      </c>
      <c r="DC329" s="105">
        <v>301413.99206139107</v>
      </c>
      <c r="DD329" s="105">
        <v>301413.99206139107</v>
      </c>
      <c r="DE329" s="105">
        <v>301413.99206139107</v>
      </c>
      <c r="DF329" s="105">
        <v>301413.99206139107</v>
      </c>
      <c r="DG329" s="105">
        <v>301413.99206139107</v>
      </c>
      <c r="DH329" s="105">
        <v>301413.99206139107</v>
      </c>
      <c r="DI329" s="106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1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104">
        <v>105.61633532026926</v>
      </c>
      <c r="CY330" s="105">
        <v>105.61633532026926</v>
      </c>
      <c r="CZ330" s="105">
        <v>105.61633532026926</v>
      </c>
      <c r="DA330" s="105">
        <v>105.61633532026926</v>
      </c>
      <c r="DB330" s="105">
        <v>105.61633532026926</v>
      </c>
      <c r="DC330" s="105">
        <v>105.61633532026926</v>
      </c>
      <c r="DD330" s="105">
        <v>105.61633532026926</v>
      </c>
      <c r="DE330" s="105">
        <v>105.61633532026926</v>
      </c>
      <c r="DF330" s="105">
        <v>105.61633532026926</v>
      </c>
      <c r="DG330" s="105">
        <v>105.61633532026926</v>
      </c>
      <c r="DH330" s="105">
        <v>105.61633532026926</v>
      </c>
      <c r="DI330" s="106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1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104">
        <v>1654.0740118339691</v>
      </c>
      <c r="CY331" s="105">
        <v>1654.0740118339691</v>
      </c>
      <c r="CZ331" s="105">
        <v>1654.0740118339691</v>
      </c>
      <c r="DA331" s="105">
        <v>1654.0740118339691</v>
      </c>
      <c r="DB331" s="105">
        <v>1654.0740118339691</v>
      </c>
      <c r="DC331" s="105">
        <v>1654.0740118339691</v>
      </c>
      <c r="DD331" s="105">
        <v>1654.0740118339691</v>
      </c>
      <c r="DE331" s="105">
        <v>1654.0740118339691</v>
      </c>
      <c r="DF331" s="105">
        <v>1654.0740118339691</v>
      </c>
      <c r="DG331" s="105">
        <v>1654.0740118339691</v>
      </c>
      <c r="DH331" s="105">
        <v>1654.0740118339691</v>
      </c>
      <c r="DI331" s="106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1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104">
        <v>205477.53265832629</v>
      </c>
      <c r="CY332" s="105">
        <v>205477.53265832629</v>
      </c>
      <c r="CZ332" s="105">
        <v>205477.53265832629</v>
      </c>
      <c r="DA332" s="105">
        <v>205477.53265832629</v>
      </c>
      <c r="DB332" s="105">
        <v>205477.53265832629</v>
      </c>
      <c r="DC332" s="105">
        <v>205477.53265832629</v>
      </c>
      <c r="DD332" s="105">
        <v>205477.53265832629</v>
      </c>
      <c r="DE332" s="105">
        <v>205477.53265832629</v>
      </c>
      <c r="DF332" s="105">
        <v>205477.53265832629</v>
      </c>
      <c r="DG332" s="105">
        <v>205477.53265832629</v>
      </c>
      <c r="DH332" s="105">
        <v>205477.53265832629</v>
      </c>
      <c r="DI332" s="106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1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3">+CL334+CL342+CL348+CL356+CL358</f>
        <v>41489393.925000004</v>
      </c>
      <c r="CM333" s="143">
        <f t="shared" si="53"/>
        <v>41489393.925000004</v>
      </c>
      <c r="CN333" s="143">
        <f t="shared" si="53"/>
        <v>41489393.925000004</v>
      </c>
      <c r="CO333" s="143">
        <f t="shared" si="53"/>
        <v>41489393.925000004</v>
      </c>
      <c r="CP333" s="143">
        <f t="shared" si="53"/>
        <v>41489393.925000004</v>
      </c>
      <c r="CQ333" s="143">
        <f t="shared" si="53"/>
        <v>41489393.925000004</v>
      </c>
      <c r="CR333" s="143">
        <f t="shared" si="53"/>
        <v>41489393.925000004</v>
      </c>
      <c r="CS333" s="143">
        <f t="shared" si="53"/>
        <v>41489393.925000004</v>
      </c>
      <c r="CT333" s="143">
        <f t="shared" si="53"/>
        <v>41489393.925000004</v>
      </c>
      <c r="CU333" s="143">
        <f t="shared" si="53"/>
        <v>41489393.925000004</v>
      </c>
      <c r="CV333" s="143">
        <f t="shared" si="53"/>
        <v>41489393.925000004</v>
      </c>
      <c r="CW333" s="144">
        <f t="shared" si="53"/>
        <v>41489393.925000004</v>
      </c>
      <c r="CX333" s="142">
        <f t="shared" si="53"/>
        <v>41226949.914166674</v>
      </c>
      <c r="CY333" s="143">
        <f t="shared" ref="CY333:DI333" si="54">+CY334+CY342+CY348+CY356+CY358</f>
        <v>41226949.914166674</v>
      </c>
      <c r="CZ333" s="143">
        <f t="shared" si="54"/>
        <v>41226949.914166674</v>
      </c>
      <c r="DA333" s="143">
        <f t="shared" si="54"/>
        <v>41226949.914166674</v>
      </c>
      <c r="DB333" s="143">
        <f t="shared" si="54"/>
        <v>41226949.914166674</v>
      </c>
      <c r="DC333" s="143">
        <f t="shared" si="54"/>
        <v>41226949.914166674</v>
      </c>
      <c r="DD333" s="143">
        <f t="shared" si="54"/>
        <v>41226949.914166674</v>
      </c>
      <c r="DE333" s="143">
        <f t="shared" si="54"/>
        <v>41226949.914166674</v>
      </c>
      <c r="DF333" s="143">
        <f t="shared" si="54"/>
        <v>41226949.914166674</v>
      </c>
      <c r="DG333" s="143">
        <f t="shared" si="54"/>
        <v>41226949.914166674</v>
      </c>
      <c r="DH333" s="143">
        <f t="shared" si="54"/>
        <v>41226949.914166674</v>
      </c>
      <c r="DI333" s="144">
        <f t="shared" si="54"/>
        <v>41226949.914166674</v>
      </c>
      <c r="DJ333" s="142">
        <f>+DJ334+DJ342+DJ348+DJ356+DJ358</f>
        <v>42070460.416666664</v>
      </c>
      <c r="DK333" s="143">
        <f t="shared" ref="DK333:DU333" si="55">+DK334+DK342+DK348+DK356+DK358</f>
        <v>42070460.416666664</v>
      </c>
      <c r="DL333" s="143">
        <f t="shared" si="55"/>
        <v>42070460.416666664</v>
      </c>
      <c r="DM333" s="143">
        <f t="shared" si="55"/>
        <v>42070460.416666664</v>
      </c>
      <c r="DN333" s="143">
        <f t="shared" si="55"/>
        <v>42070460.416666664</v>
      </c>
      <c r="DO333" s="143">
        <f t="shared" si="55"/>
        <v>42070460.416666664</v>
      </c>
      <c r="DP333" s="143">
        <f t="shared" si="55"/>
        <v>42070460.416666664</v>
      </c>
      <c r="DQ333" s="143">
        <f t="shared" si="55"/>
        <v>42070460.416666664</v>
      </c>
      <c r="DR333" s="143">
        <f t="shared" si="55"/>
        <v>42070460.416666664</v>
      </c>
      <c r="DS333" s="143">
        <f t="shared" si="55"/>
        <v>42070460.416666664</v>
      </c>
      <c r="DT333" s="143">
        <f t="shared" si="55"/>
        <v>42070460.416666664</v>
      </c>
      <c r="DU333" s="144">
        <f t="shared" si="55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1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56">+SUM(CL335:CL341)</f>
        <v>5084083.333333333</v>
      </c>
      <c r="CM334" s="143">
        <f t="shared" si="56"/>
        <v>5084083.333333333</v>
      </c>
      <c r="CN334" s="143">
        <f t="shared" si="56"/>
        <v>5084083.333333333</v>
      </c>
      <c r="CO334" s="143">
        <f t="shared" si="56"/>
        <v>5084083.333333333</v>
      </c>
      <c r="CP334" s="143">
        <f t="shared" si="56"/>
        <v>5084083.333333333</v>
      </c>
      <c r="CQ334" s="143">
        <f t="shared" si="56"/>
        <v>5084083.333333333</v>
      </c>
      <c r="CR334" s="143">
        <f t="shared" si="56"/>
        <v>5084083.333333333</v>
      </c>
      <c r="CS334" s="143">
        <f t="shared" si="56"/>
        <v>5084083.333333333</v>
      </c>
      <c r="CT334" s="143">
        <f t="shared" si="56"/>
        <v>5084083.333333333</v>
      </c>
      <c r="CU334" s="143">
        <f t="shared" si="56"/>
        <v>5084083.333333333</v>
      </c>
      <c r="CV334" s="143">
        <f t="shared" si="56"/>
        <v>5084083.333333333</v>
      </c>
      <c r="CW334" s="144">
        <f t="shared" si="56"/>
        <v>5084083.333333333</v>
      </c>
      <c r="CX334" s="142">
        <f t="shared" si="56"/>
        <v>4887083.333333333</v>
      </c>
      <c r="CY334" s="143">
        <f t="shared" ref="CY334:DI334" si="57">+SUM(CY335:CY341)</f>
        <v>4887083.333333333</v>
      </c>
      <c r="CZ334" s="143">
        <f t="shared" si="57"/>
        <v>4887083.333333333</v>
      </c>
      <c r="DA334" s="143">
        <f t="shared" si="57"/>
        <v>4887083.333333333</v>
      </c>
      <c r="DB334" s="143">
        <f t="shared" si="57"/>
        <v>4887083.333333333</v>
      </c>
      <c r="DC334" s="143">
        <f t="shared" si="57"/>
        <v>4887083.333333333</v>
      </c>
      <c r="DD334" s="143">
        <f t="shared" si="57"/>
        <v>4887083.333333333</v>
      </c>
      <c r="DE334" s="143">
        <f t="shared" si="57"/>
        <v>4887083.333333333</v>
      </c>
      <c r="DF334" s="143">
        <f t="shared" si="57"/>
        <v>4887083.333333333</v>
      </c>
      <c r="DG334" s="143">
        <f t="shared" si="57"/>
        <v>4887083.333333333</v>
      </c>
      <c r="DH334" s="143">
        <f t="shared" si="57"/>
        <v>4887083.333333333</v>
      </c>
      <c r="DI334" s="144">
        <f t="shared" si="57"/>
        <v>4887083.333333333</v>
      </c>
      <c r="DJ334" s="142">
        <f>+SUM(DJ335:DJ341)</f>
        <v>5044218.75</v>
      </c>
      <c r="DK334" s="143">
        <f t="shared" ref="DK334:DU334" si="58">+SUM(DK335:DK341)</f>
        <v>5044218.75</v>
      </c>
      <c r="DL334" s="143">
        <f t="shared" si="58"/>
        <v>5044218.75</v>
      </c>
      <c r="DM334" s="143">
        <f t="shared" si="58"/>
        <v>5044218.75</v>
      </c>
      <c r="DN334" s="143">
        <f t="shared" si="58"/>
        <v>5044218.75</v>
      </c>
      <c r="DO334" s="143">
        <f t="shared" si="58"/>
        <v>5044218.75</v>
      </c>
      <c r="DP334" s="143">
        <f t="shared" si="58"/>
        <v>5044218.75</v>
      </c>
      <c r="DQ334" s="143">
        <f t="shared" si="58"/>
        <v>5044218.75</v>
      </c>
      <c r="DR334" s="143">
        <f t="shared" si="58"/>
        <v>5044218.75</v>
      </c>
      <c r="DS334" s="143">
        <f t="shared" si="58"/>
        <v>5044218.75</v>
      </c>
      <c r="DT334" s="143">
        <f t="shared" si="58"/>
        <v>5044218.75</v>
      </c>
      <c r="DU334" s="144">
        <f t="shared" si="58"/>
        <v>5044218.75</v>
      </c>
    </row>
    <row r="335" spans="1:125">
      <c r="C335" s="74" t="s">
        <v>100</v>
      </c>
      <c r="D335" s="74" t="str">
        <f t="shared" si="31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104">
        <v>450000</v>
      </c>
      <c r="CY335" s="105">
        <v>450000</v>
      </c>
      <c r="CZ335" s="105">
        <v>450000</v>
      </c>
      <c r="DA335" s="105">
        <v>450000</v>
      </c>
      <c r="DB335" s="105">
        <v>450000</v>
      </c>
      <c r="DC335" s="105">
        <v>450000</v>
      </c>
      <c r="DD335" s="105">
        <v>450000</v>
      </c>
      <c r="DE335" s="105">
        <v>450000</v>
      </c>
      <c r="DF335" s="105">
        <v>450000</v>
      </c>
      <c r="DG335" s="105">
        <v>450000</v>
      </c>
      <c r="DH335" s="105">
        <v>450000</v>
      </c>
      <c r="DI335" s="106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1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104">
        <v>693333.33333333337</v>
      </c>
      <c r="CY336" s="105">
        <v>693333.33333333337</v>
      </c>
      <c r="CZ336" s="105">
        <v>693333.33333333337</v>
      </c>
      <c r="DA336" s="105">
        <v>693333.33333333337</v>
      </c>
      <c r="DB336" s="105">
        <v>693333.33333333337</v>
      </c>
      <c r="DC336" s="105">
        <v>693333.33333333337</v>
      </c>
      <c r="DD336" s="105">
        <v>693333.33333333337</v>
      </c>
      <c r="DE336" s="105">
        <v>693333.33333333337</v>
      </c>
      <c r="DF336" s="105">
        <v>693333.33333333337</v>
      </c>
      <c r="DG336" s="105">
        <v>693333.33333333337</v>
      </c>
      <c r="DH336" s="105">
        <v>693333.33333333337</v>
      </c>
      <c r="DI336" s="106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1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104">
        <v>1416666.6666666667</v>
      </c>
      <c r="CY337" s="105">
        <v>1416666.6666666667</v>
      </c>
      <c r="CZ337" s="105">
        <v>1416666.6666666667</v>
      </c>
      <c r="DA337" s="105">
        <v>1416666.6666666667</v>
      </c>
      <c r="DB337" s="105">
        <v>1416666.6666666667</v>
      </c>
      <c r="DC337" s="105">
        <v>1416666.6666666667</v>
      </c>
      <c r="DD337" s="105">
        <v>1416666.6666666667</v>
      </c>
      <c r="DE337" s="105">
        <v>1416666.6666666667</v>
      </c>
      <c r="DF337" s="105">
        <v>1416666.6666666667</v>
      </c>
      <c r="DG337" s="105">
        <v>1416666.6666666667</v>
      </c>
      <c r="DH337" s="105">
        <v>1416666.6666666667</v>
      </c>
      <c r="DI337" s="106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1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104">
        <v>1333333.3333333333</v>
      </c>
      <c r="CY338" s="105">
        <v>1333333.3333333333</v>
      </c>
      <c r="CZ338" s="105">
        <v>1333333.3333333333</v>
      </c>
      <c r="DA338" s="105">
        <v>1333333.3333333333</v>
      </c>
      <c r="DB338" s="105">
        <v>1333333.3333333333</v>
      </c>
      <c r="DC338" s="105">
        <v>1333333.3333333333</v>
      </c>
      <c r="DD338" s="105">
        <v>1333333.3333333333</v>
      </c>
      <c r="DE338" s="105">
        <v>1333333.3333333333</v>
      </c>
      <c r="DF338" s="105">
        <v>1333333.3333333333</v>
      </c>
      <c r="DG338" s="105">
        <v>1333333.3333333333</v>
      </c>
      <c r="DH338" s="105">
        <v>1333333.3333333333</v>
      </c>
      <c r="DI338" s="106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1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104">
        <v>681250</v>
      </c>
      <c r="CY339" s="105">
        <v>681250</v>
      </c>
      <c r="CZ339" s="105">
        <v>681250</v>
      </c>
      <c r="DA339" s="105">
        <v>681250</v>
      </c>
      <c r="DB339" s="105">
        <v>681250</v>
      </c>
      <c r="DC339" s="105">
        <v>681250</v>
      </c>
      <c r="DD339" s="105">
        <v>681250</v>
      </c>
      <c r="DE339" s="105">
        <v>681250</v>
      </c>
      <c r="DF339" s="105">
        <v>681250</v>
      </c>
      <c r="DG339" s="105">
        <v>681250</v>
      </c>
      <c r="DH339" s="105">
        <v>681250</v>
      </c>
      <c r="DI339" s="106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1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104">
        <v>54166.666666666664</v>
      </c>
      <c r="CY340" s="105">
        <v>54166.666666666664</v>
      </c>
      <c r="CZ340" s="105">
        <v>54166.666666666664</v>
      </c>
      <c r="DA340" s="105">
        <v>54166.666666666664</v>
      </c>
      <c r="DB340" s="105">
        <v>54166.666666666664</v>
      </c>
      <c r="DC340" s="105">
        <v>54166.666666666664</v>
      </c>
      <c r="DD340" s="105">
        <v>54166.666666666664</v>
      </c>
      <c r="DE340" s="105">
        <v>54166.666666666664</v>
      </c>
      <c r="DF340" s="105">
        <v>54166.666666666664</v>
      </c>
      <c r="DG340" s="105">
        <v>54166.666666666664</v>
      </c>
      <c r="DH340" s="105">
        <v>54166.666666666664</v>
      </c>
      <c r="DI340" s="106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1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104">
        <v>258333.33333333334</v>
      </c>
      <c r="CY341" s="105">
        <v>258333.33333333334</v>
      </c>
      <c r="CZ341" s="105">
        <v>258333.33333333334</v>
      </c>
      <c r="DA341" s="105">
        <v>258333.33333333334</v>
      </c>
      <c r="DB341" s="105">
        <v>258333.33333333334</v>
      </c>
      <c r="DC341" s="105">
        <v>258333.33333333334</v>
      </c>
      <c r="DD341" s="105">
        <v>258333.33333333334</v>
      </c>
      <c r="DE341" s="105">
        <v>258333.33333333334</v>
      </c>
      <c r="DF341" s="105">
        <v>258333.33333333334</v>
      </c>
      <c r="DG341" s="105">
        <v>258333.33333333334</v>
      </c>
      <c r="DH341" s="105">
        <v>258333.33333333334</v>
      </c>
      <c r="DI341" s="106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1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59">+SUM(CL343:CL347)</f>
        <v>1280004.1666666665</v>
      </c>
      <c r="CM342" s="143">
        <f t="shared" si="59"/>
        <v>1280004.1666666665</v>
      </c>
      <c r="CN342" s="143">
        <f t="shared" si="59"/>
        <v>1280004.1666666665</v>
      </c>
      <c r="CO342" s="143">
        <f t="shared" si="59"/>
        <v>1280004.1666666665</v>
      </c>
      <c r="CP342" s="143">
        <f t="shared" si="59"/>
        <v>1280004.1666666665</v>
      </c>
      <c r="CQ342" s="143">
        <f t="shared" si="59"/>
        <v>1280004.1666666665</v>
      </c>
      <c r="CR342" s="143">
        <f t="shared" si="59"/>
        <v>1280004.1666666665</v>
      </c>
      <c r="CS342" s="143">
        <f t="shared" si="59"/>
        <v>1280004.1666666665</v>
      </c>
      <c r="CT342" s="143">
        <f t="shared" si="59"/>
        <v>1280004.1666666665</v>
      </c>
      <c r="CU342" s="143">
        <f t="shared" si="59"/>
        <v>1280004.1666666665</v>
      </c>
      <c r="CV342" s="143">
        <f t="shared" si="59"/>
        <v>1280004.1666666665</v>
      </c>
      <c r="CW342" s="144">
        <f t="shared" si="59"/>
        <v>1280004.1666666665</v>
      </c>
      <c r="CX342" s="142">
        <f t="shared" si="59"/>
        <v>1438177</v>
      </c>
      <c r="CY342" s="143">
        <f t="shared" ref="CY342:DI342" si="60">+SUM(CY343:CY347)</f>
        <v>1438177</v>
      </c>
      <c r="CZ342" s="143">
        <f t="shared" si="60"/>
        <v>1438177</v>
      </c>
      <c r="DA342" s="143">
        <f t="shared" si="60"/>
        <v>1438177</v>
      </c>
      <c r="DB342" s="143">
        <f t="shared" si="60"/>
        <v>1438177</v>
      </c>
      <c r="DC342" s="143">
        <f t="shared" si="60"/>
        <v>1438177</v>
      </c>
      <c r="DD342" s="143">
        <f t="shared" si="60"/>
        <v>1438177</v>
      </c>
      <c r="DE342" s="143">
        <f t="shared" si="60"/>
        <v>1438177</v>
      </c>
      <c r="DF342" s="143">
        <f t="shared" si="60"/>
        <v>1438177</v>
      </c>
      <c r="DG342" s="143">
        <f t="shared" si="60"/>
        <v>1438177</v>
      </c>
      <c r="DH342" s="143">
        <f t="shared" si="60"/>
        <v>1438177</v>
      </c>
      <c r="DI342" s="144">
        <f t="shared" si="60"/>
        <v>1438177</v>
      </c>
      <c r="DJ342" s="142">
        <f>+SUM(DJ343:DJ347)</f>
        <v>1620000</v>
      </c>
      <c r="DK342" s="143">
        <f t="shared" ref="DK342:DU342" si="61">+SUM(DK343:DK347)</f>
        <v>1620000</v>
      </c>
      <c r="DL342" s="143">
        <f t="shared" si="61"/>
        <v>1620000</v>
      </c>
      <c r="DM342" s="143">
        <f t="shared" si="61"/>
        <v>1620000</v>
      </c>
      <c r="DN342" s="143">
        <f t="shared" si="61"/>
        <v>1620000</v>
      </c>
      <c r="DO342" s="143">
        <f t="shared" si="61"/>
        <v>1620000</v>
      </c>
      <c r="DP342" s="143">
        <f t="shared" si="61"/>
        <v>1620000</v>
      </c>
      <c r="DQ342" s="143">
        <f t="shared" si="61"/>
        <v>1620000</v>
      </c>
      <c r="DR342" s="143">
        <f t="shared" si="61"/>
        <v>1620000</v>
      </c>
      <c r="DS342" s="143">
        <f t="shared" si="61"/>
        <v>1620000</v>
      </c>
      <c r="DT342" s="143">
        <f t="shared" si="61"/>
        <v>1620000</v>
      </c>
      <c r="DU342" s="144">
        <f t="shared" si="61"/>
        <v>1620000</v>
      </c>
    </row>
    <row r="343" spans="1:125">
      <c r="D343" s="74" t="str">
        <f t="shared" si="31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104">
        <v>0</v>
      </c>
      <c r="CY343" s="105">
        <v>0</v>
      </c>
      <c r="CZ343" s="105">
        <v>0</v>
      </c>
      <c r="DA343" s="105">
        <v>0</v>
      </c>
      <c r="DB343" s="105">
        <v>0</v>
      </c>
      <c r="DC343" s="105">
        <v>0</v>
      </c>
      <c r="DD343" s="105">
        <v>0</v>
      </c>
      <c r="DE343" s="105">
        <v>0</v>
      </c>
      <c r="DF343" s="105">
        <v>0</v>
      </c>
      <c r="DG343" s="105">
        <v>0</v>
      </c>
      <c r="DH343" s="105">
        <v>0</v>
      </c>
      <c r="DI343" s="106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1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104">
        <v>606785.68544768298</v>
      </c>
      <c r="CY344" s="105">
        <v>606785.68544768298</v>
      </c>
      <c r="CZ344" s="105">
        <v>606785.68544768298</v>
      </c>
      <c r="DA344" s="105">
        <v>606785.68544768298</v>
      </c>
      <c r="DB344" s="105">
        <v>606785.68544768298</v>
      </c>
      <c r="DC344" s="105">
        <v>606785.68544768298</v>
      </c>
      <c r="DD344" s="105">
        <v>606785.68544768298</v>
      </c>
      <c r="DE344" s="105">
        <v>606785.68544768298</v>
      </c>
      <c r="DF344" s="105">
        <v>606785.68544768298</v>
      </c>
      <c r="DG344" s="105">
        <v>606785.68544768298</v>
      </c>
      <c r="DH344" s="105">
        <v>606785.68544768298</v>
      </c>
      <c r="DI344" s="106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1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104">
        <v>0</v>
      </c>
      <c r="CY345" s="105">
        <v>0</v>
      </c>
      <c r="CZ345" s="105">
        <v>0</v>
      </c>
      <c r="DA345" s="105">
        <v>0</v>
      </c>
      <c r="DB345" s="105">
        <v>0</v>
      </c>
      <c r="DC345" s="105">
        <v>0</v>
      </c>
      <c r="DD345" s="105">
        <v>0</v>
      </c>
      <c r="DE345" s="105">
        <v>0</v>
      </c>
      <c r="DF345" s="105">
        <v>0</v>
      </c>
      <c r="DG345" s="105">
        <v>0</v>
      </c>
      <c r="DH345" s="105">
        <v>0</v>
      </c>
      <c r="DI345" s="106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1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104">
        <v>831391.31455231691</v>
      </c>
      <c r="CY346" s="105">
        <v>831391.31455231691</v>
      </c>
      <c r="CZ346" s="105">
        <v>831391.31455231691</v>
      </c>
      <c r="DA346" s="105">
        <v>831391.31455231691</v>
      </c>
      <c r="DB346" s="105">
        <v>831391.31455231691</v>
      </c>
      <c r="DC346" s="105">
        <v>831391.31455231691</v>
      </c>
      <c r="DD346" s="105">
        <v>831391.31455231691</v>
      </c>
      <c r="DE346" s="105">
        <v>831391.31455231691</v>
      </c>
      <c r="DF346" s="105">
        <v>831391.31455231691</v>
      </c>
      <c r="DG346" s="105">
        <v>831391.31455231691</v>
      </c>
      <c r="DH346" s="105">
        <v>831391.31455231691</v>
      </c>
      <c r="DI346" s="106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1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104">
        <v>0</v>
      </c>
      <c r="CY347" s="105">
        <v>0</v>
      </c>
      <c r="CZ347" s="105">
        <v>0</v>
      </c>
      <c r="DA347" s="105">
        <v>0</v>
      </c>
      <c r="DB347" s="105">
        <v>0</v>
      </c>
      <c r="DC347" s="105">
        <v>0</v>
      </c>
      <c r="DD347" s="105">
        <v>0</v>
      </c>
      <c r="DE347" s="105">
        <v>0</v>
      </c>
      <c r="DF347" s="105">
        <v>0</v>
      </c>
      <c r="DG347" s="105">
        <v>0</v>
      </c>
      <c r="DH347" s="105">
        <v>0</v>
      </c>
      <c r="DI347" s="106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1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2">+SUM(CL349:CL355)</f>
        <v>33408639.758333333</v>
      </c>
      <c r="CM348" s="143">
        <f t="shared" si="62"/>
        <v>33408639.758333333</v>
      </c>
      <c r="CN348" s="143">
        <f t="shared" si="62"/>
        <v>33408639.758333333</v>
      </c>
      <c r="CO348" s="143">
        <f t="shared" si="62"/>
        <v>33408639.758333333</v>
      </c>
      <c r="CP348" s="143">
        <f t="shared" si="62"/>
        <v>33408639.758333333</v>
      </c>
      <c r="CQ348" s="143">
        <f t="shared" si="62"/>
        <v>33408639.758333333</v>
      </c>
      <c r="CR348" s="143">
        <f t="shared" si="62"/>
        <v>33408639.758333333</v>
      </c>
      <c r="CS348" s="143">
        <f t="shared" si="62"/>
        <v>33408639.758333333</v>
      </c>
      <c r="CT348" s="143">
        <f t="shared" si="62"/>
        <v>33408639.758333333</v>
      </c>
      <c r="CU348" s="143">
        <f t="shared" si="62"/>
        <v>33408639.758333333</v>
      </c>
      <c r="CV348" s="143">
        <f t="shared" si="62"/>
        <v>33408639.758333333</v>
      </c>
      <c r="CW348" s="144">
        <f t="shared" si="62"/>
        <v>33408639.758333333</v>
      </c>
      <c r="CX348" s="142">
        <f t="shared" si="62"/>
        <v>33110022.91416667</v>
      </c>
      <c r="CY348" s="143">
        <f t="shared" ref="CY348:DI348" si="63">+SUM(CY349:CY355)</f>
        <v>33110022.91416667</v>
      </c>
      <c r="CZ348" s="143">
        <f t="shared" si="63"/>
        <v>33110022.91416667</v>
      </c>
      <c r="DA348" s="143">
        <f t="shared" si="63"/>
        <v>33110022.91416667</v>
      </c>
      <c r="DB348" s="143">
        <f t="shared" si="63"/>
        <v>33110022.91416667</v>
      </c>
      <c r="DC348" s="143">
        <f t="shared" si="63"/>
        <v>33110022.91416667</v>
      </c>
      <c r="DD348" s="143">
        <f t="shared" si="63"/>
        <v>33110022.91416667</v>
      </c>
      <c r="DE348" s="143">
        <f t="shared" si="63"/>
        <v>33110022.91416667</v>
      </c>
      <c r="DF348" s="143">
        <f t="shared" si="63"/>
        <v>33110022.91416667</v>
      </c>
      <c r="DG348" s="143">
        <f t="shared" si="63"/>
        <v>33110022.91416667</v>
      </c>
      <c r="DH348" s="143">
        <f t="shared" si="63"/>
        <v>33110022.91416667</v>
      </c>
      <c r="DI348" s="144">
        <f t="shared" si="63"/>
        <v>33110022.91416667</v>
      </c>
      <c r="DJ348" s="142">
        <f>+SUM(DJ349:DJ355)</f>
        <v>33537908.333333332</v>
      </c>
      <c r="DK348" s="143">
        <f t="shared" ref="DK348:DU348" si="64">+SUM(DK349:DK355)</f>
        <v>33537908.333333332</v>
      </c>
      <c r="DL348" s="143">
        <f t="shared" si="64"/>
        <v>33537908.333333332</v>
      </c>
      <c r="DM348" s="143">
        <f t="shared" si="64"/>
        <v>33537908.333333332</v>
      </c>
      <c r="DN348" s="143">
        <f t="shared" si="64"/>
        <v>33537908.333333332</v>
      </c>
      <c r="DO348" s="143">
        <f t="shared" si="64"/>
        <v>33537908.333333332</v>
      </c>
      <c r="DP348" s="143">
        <f t="shared" si="64"/>
        <v>33537908.333333332</v>
      </c>
      <c r="DQ348" s="143">
        <f t="shared" si="64"/>
        <v>33537908.333333332</v>
      </c>
      <c r="DR348" s="143">
        <f t="shared" si="64"/>
        <v>33537908.333333332</v>
      </c>
      <c r="DS348" s="143">
        <f t="shared" si="64"/>
        <v>33537908.333333332</v>
      </c>
      <c r="DT348" s="143">
        <f t="shared" si="64"/>
        <v>33537908.333333332</v>
      </c>
      <c r="DU348" s="144">
        <f t="shared" si="64"/>
        <v>33537908.333333332</v>
      </c>
    </row>
    <row r="349" spans="1:125">
      <c r="D349" s="74" t="str">
        <f t="shared" si="31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104">
        <v>18679724.210000001</v>
      </c>
      <c r="CY349" s="105">
        <v>18679724.210000001</v>
      </c>
      <c r="CZ349" s="105">
        <v>18679724.210000001</v>
      </c>
      <c r="DA349" s="105">
        <v>18679724.210000001</v>
      </c>
      <c r="DB349" s="105">
        <v>18679724.210000001</v>
      </c>
      <c r="DC349" s="105">
        <v>18679724.210000001</v>
      </c>
      <c r="DD349" s="105">
        <v>18679724.210000001</v>
      </c>
      <c r="DE349" s="105">
        <v>18679724.210000001</v>
      </c>
      <c r="DF349" s="105">
        <v>18679724.210000001</v>
      </c>
      <c r="DG349" s="105">
        <v>18679724.210000001</v>
      </c>
      <c r="DH349" s="105">
        <v>18679724.210000001</v>
      </c>
      <c r="DI349" s="106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1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104">
        <v>6037116.8783333339</v>
      </c>
      <c r="CY350" s="105">
        <v>6037116.8783333339</v>
      </c>
      <c r="CZ350" s="105">
        <v>6037116.8783333339</v>
      </c>
      <c r="DA350" s="105">
        <v>6037116.8783333339</v>
      </c>
      <c r="DB350" s="105">
        <v>6037116.8783333339</v>
      </c>
      <c r="DC350" s="105">
        <v>6037116.8783333339</v>
      </c>
      <c r="DD350" s="105">
        <v>6037116.8783333339</v>
      </c>
      <c r="DE350" s="105">
        <v>6037116.8783333339</v>
      </c>
      <c r="DF350" s="105">
        <v>6037116.8783333339</v>
      </c>
      <c r="DG350" s="105">
        <v>6037116.8783333339</v>
      </c>
      <c r="DH350" s="105">
        <v>6037116.8783333339</v>
      </c>
      <c r="DI350" s="106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1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104">
        <v>6561091.7974999994</v>
      </c>
      <c r="CY351" s="105">
        <v>6561091.7974999994</v>
      </c>
      <c r="CZ351" s="105">
        <v>6561091.7974999994</v>
      </c>
      <c r="DA351" s="105">
        <v>6561091.7974999994</v>
      </c>
      <c r="DB351" s="105">
        <v>6561091.7974999994</v>
      </c>
      <c r="DC351" s="105">
        <v>6561091.7974999994</v>
      </c>
      <c r="DD351" s="105">
        <v>6561091.7974999994</v>
      </c>
      <c r="DE351" s="105">
        <v>6561091.7974999994</v>
      </c>
      <c r="DF351" s="105">
        <v>6561091.7974999994</v>
      </c>
      <c r="DG351" s="105">
        <v>6561091.7974999994</v>
      </c>
      <c r="DH351" s="105">
        <v>6561091.7974999994</v>
      </c>
      <c r="DI351" s="106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65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104">
        <v>828921.01083333336</v>
      </c>
      <c r="CY352" s="105">
        <v>828921.01083333336</v>
      </c>
      <c r="CZ352" s="105">
        <v>828921.01083333336</v>
      </c>
      <c r="DA352" s="105">
        <v>828921.01083333336</v>
      </c>
      <c r="DB352" s="105">
        <v>828921.01083333336</v>
      </c>
      <c r="DC352" s="105">
        <v>828921.01083333336</v>
      </c>
      <c r="DD352" s="105">
        <v>828921.01083333336</v>
      </c>
      <c r="DE352" s="105">
        <v>828921.01083333336</v>
      </c>
      <c r="DF352" s="105">
        <v>828921.01083333336</v>
      </c>
      <c r="DG352" s="105">
        <v>828921.01083333336</v>
      </c>
      <c r="DH352" s="105">
        <v>828921.01083333336</v>
      </c>
      <c r="DI352" s="106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65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104">
        <v>213409.87</v>
      </c>
      <c r="CY353" s="105">
        <v>213409.87</v>
      </c>
      <c r="CZ353" s="105">
        <v>213409.87</v>
      </c>
      <c r="DA353" s="105">
        <v>213409.87</v>
      </c>
      <c r="DB353" s="105">
        <v>213409.87</v>
      </c>
      <c r="DC353" s="105">
        <v>213409.87</v>
      </c>
      <c r="DD353" s="105">
        <v>213409.87</v>
      </c>
      <c r="DE353" s="105">
        <v>213409.87</v>
      </c>
      <c r="DF353" s="105">
        <v>213409.87</v>
      </c>
      <c r="DG353" s="105">
        <v>213409.87</v>
      </c>
      <c r="DH353" s="105">
        <v>213409.87</v>
      </c>
      <c r="DI353" s="106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65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104">
        <v>789759.14749999996</v>
      </c>
      <c r="CY354" s="105">
        <v>789759.14749999996</v>
      </c>
      <c r="CZ354" s="105">
        <v>789759.14749999996</v>
      </c>
      <c r="DA354" s="105">
        <v>789759.14749999996</v>
      </c>
      <c r="DB354" s="105">
        <v>789759.14749999996</v>
      </c>
      <c r="DC354" s="105">
        <v>789759.14749999996</v>
      </c>
      <c r="DD354" s="105">
        <v>789759.14749999996</v>
      </c>
      <c r="DE354" s="105">
        <v>789759.14749999996</v>
      </c>
      <c r="DF354" s="105">
        <v>789759.14749999996</v>
      </c>
      <c r="DG354" s="105">
        <v>789759.14749999996</v>
      </c>
      <c r="DH354" s="105">
        <v>789759.14749999996</v>
      </c>
      <c r="DI354" s="106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65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104">
        <v>0</v>
      </c>
      <c r="CY355" s="105">
        <v>0</v>
      </c>
      <c r="CZ355" s="105">
        <v>0</v>
      </c>
      <c r="DA355" s="105">
        <v>0</v>
      </c>
      <c r="DB355" s="105">
        <v>0</v>
      </c>
      <c r="DC355" s="105">
        <v>0</v>
      </c>
      <c r="DD355" s="105">
        <v>0</v>
      </c>
      <c r="DE355" s="105">
        <v>0</v>
      </c>
      <c r="DF355" s="105">
        <v>0</v>
      </c>
      <c r="DG355" s="105">
        <v>0</v>
      </c>
      <c r="DH355" s="105">
        <v>0</v>
      </c>
      <c r="DI355" s="106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65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66">+CL357</f>
        <v>1133333.3333333333</v>
      </c>
      <c r="CM356" s="143">
        <f t="shared" si="66"/>
        <v>1133333.3333333333</v>
      </c>
      <c r="CN356" s="143">
        <f t="shared" si="66"/>
        <v>1133333.3333333333</v>
      </c>
      <c r="CO356" s="143">
        <f t="shared" si="66"/>
        <v>1133333.3333333333</v>
      </c>
      <c r="CP356" s="143">
        <f t="shared" si="66"/>
        <v>1133333.3333333333</v>
      </c>
      <c r="CQ356" s="143">
        <f t="shared" si="66"/>
        <v>1133333.3333333333</v>
      </c>
      <c r="CR356" s="143">
        <f t="shared" si="66"/>
        <v>1133333.3333333333</v>
      </c>
      <c r="CS356" s="143">
        <f t="shared" si="66"/>
        <v>1133333.3333333333</v>
      </c>
      <c r="CT356" s="143">
        <f t="shared" si="66"/>
        <v>1133333.3333333333</v>
      </c>
      <c r="CU356" s="143">
        <f t="shared" si="66"/>
        <v>1133333.3333333333</v>
      </c>
      <c r="CV356" s="143">
        <f t="shared" si="66"/>
        <v>1133333.3333333333</v>
      </c>
      <c r="CW356" s="144">
        <f t="shared" si="66"/>
        <v>1133333.3333333333</v>
      </c>
      <c r="CX356" s="142">
        <f t="shared" si="66"/>
        <v>1208333.3333333333</v>
      </c>
      <c r="CY356" s="143">
        <f t="shared" ref="CY356:DI356" si="67">+CY357</f>
        <v>1208333.3333333333</v>
      </c>
      <c r="CZ356" s="143">
        <f t="shared" si="67"/>
        <v>1208333.3333333333</v>
      </c>
      <c r="DA356" s="143">
        <f t="shared" si="67"/>
        <v>1208333.3333333333</v>
      </c>
      <c r="DB356" s="143">
        <f t="shared" si="67"/>
        <v>1208333.3333333333</v>
      </c>
      <c r="DC356" s="143">
        <f t="shared" si="67"/>
        <v>1208333.3333333333</v>
      </c>
      <c r="DD356" s="143">
        <f t="shared" si="67"/>
        <v>1208333.3333333333</v>
      </c>
      <c r="DE356" s="143">
        <f t="shared" si="67"/>
        <v>1208333.3333333333</v>
      </c>
      <c r="DF356" s="143">
        <f t="shared" si="67"/>
        <v>1208333.3333333333</v>
      </c>
      <c r="DG356" s="143">
        <f t="shared" si="67"/>
        <v>1208333.3333333333</v>
      </c>
      <c r="DH356" s="143">
        <f t="shared" si="67"/>
        <v>1208333.3333333333</v>
      </c>
      <c r="DI356" s="144">
        <f t="shared" si="67"/>
        <v>1208333.3333333333</v>
      </c>
      <c r="DJ356" s="142">
        <f>+DJ357</f>
        <v>1250000</v>
      </c>
      <c r="DK356" s="143">
        <f t="shared" ref="DK356:DU356" si="68">+DK357</f>
        <v>1250000</v>
      </c>
      <c r="DL356" s="143">
        <f t="shared" si="68"/>
        <v>1250000</v>
      </c>
      <c r="DM356" s="143">
        <f t="shared" si="68"/>
        <v>1250000</v>
      </c>
      <c r="DN356" s="143">
        <f t="shared" si="68"/>
        <v>1250000</v>
      </c>
      <c r="DO356" s="143">
        <f t="shared" si="68"/>
        <v>1250000</v>
      </c>
      <c r="DP356" s="143">
        <f t="shared" si="68"/>
        <v>1250000</v>
      </c>
      <c r="DQ356" s="143">
        <f t="shared" si="68"/>
        <v>1250000</v>
      </c>
      <c r="DR356" s="143">
        <f t="shared" si="68"/>
        <v>1250000</v>
      </c>
      <c r="DS356" s="143">
        <f t="shared" si="68"/>
        <v>1250000</v>
      </c>
      <c r="DT356" s="143">
        <f t="shared" si="68"/>
        <v>1250000</v>
      </c>
      <c r="DU356" s="144">
        <f t="shared" si="68"/>
        <v>1250000</v>
      </c>
    </row>
    <row r="357" spans="1:125">
      <c r="D357" s="74" t="str">
        <f t="shared" si="65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104">
        <v>1208333.3333333333</v>
      </c>
      <c r="CY357" s="105">
        <v>1208333.3333333333</v>
      </c>
      <c r="CZ357" s="105">
        <v>1208333.3333333333</v>
      </c>
      <c r="DA357" s="105">
        <v>1208333.3333333333</v>
      </c>
      <c r="DB357" s="105">
        <v>1208333.3333333333</v>
      </c>
      <c r="DC357" s="105">
        <v>1208333.3333333333</v>
      </c>
      <c r="DD357" s="105">
        <v>1208333.3333333333</v>
      </c>
      <c r="DE357" s="105">
        <v>1208333.3333333333</v>
      </c>
      <c r="DF357" s="105">
        <v>1208333.3333333333</v>
      </c>
      <c r="DG357" s="105">
        <v>1208333.3333333333</v>
      </c>
      <c r="DH357" s="105">
        <v>1208333.3333333333</v>
      </c>
      <c r="DI357" s="106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65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69">+SUM(CL359:CL361)</f>
        <v>583333.33333333326</v>
      </c>
      <c r="CM358" s="143">
        <f t="shared" si="69"/>
        <v>583333.33333333326</v>
      </c>
      <c r="CN358" s="143">
        <f t="shared" si="69"/>
        <v>583333.33333333326</v>
      </c>
      <c r="CO358" s="143">
        <f t="shared" si="69"/>
        <v>583333.33333333326</v>
      </c>
      <c r="CP358" s="143">
        <f t="shared" si="69"/>
        <v>583333.33333333326</v>
      </c>
      <c r="CQ358" s="143">
        <f t="shared" si="69"/>
        <v>583333.33333333326</v>
      </c>
      <c r="CR358" s="143">
        <f t="shared" si="69"/>
        <v>583333.33333333326</v>
      </c>
      <c r="CS358" s="143">
        <f t="shared" si="69"/>
        <v>583333.33333333326</v>
      </c>
      <c r="CT358" s="143">
        <f t="shared" si="69"/>
        <v>583333.33333333326</v>
      </c>
      <c r="CU358" s="143">
        <f t="shared" si="69"/>
        <v>583333.33333333326</v>
      </c>
      <c r="CV358" s="143">
        <f t="shared" si="69"/>
        <v>583333.33333333326</v>
      </c>
      <c r="CW358" s="144">
        <f t="shared" si="69"/>
        <v>583333.33333333326</v>
      </c>
      <c r="CX358" s="142">
        <f t="shared" si="69"/>
        <v>583333.33333333326</v>
      </c>
      <c r="CY358" s="143">
        <f t="shared" ref="CY358:DI358" si="70">+SUM(CY359:CY361)</f>
        <v>583333.33333333326</v>
      </c>
      <c r="CZ358" s="143">
        <f t="shared" si="70"/>
        <v>583333.33333333326</v>
      </c>
      <c r="DA358" s="143">
        <f t="shared" si="70"/>
        <v>583333.33333333326</v>
      </c>
      <c r="DB358" s="143">
        <f t="shared" si="70"/>
        <v>583333.33333333326</v>
      </c>
      <c r="DC358" s="143">
        <f t="shared" si="70"/>
        <v>583333.33333333326</v>
      </c>
      <c r="DD358" s="143">
        <f t="shared" si="70"/>
        <v>583333.33333333326</v>
      </c>
      <c r="DE358" s="143">
        <f t="shared" si="70"/>
        <v>583333.33333333326</v>
      </c>
      <c r="DF358" s="143">
        <f t="shared" si="70"/>
        <v>583333.33333333326</v>
      </c>
      <c r="DG358" s="143">
        <f t="shared" si="70"/>
        <v>583333.33333333326</v>
      </c>
      <c r="DH358" s="143">
        <f t="shared" si="70"/>
        <v>583333.33333333326</v>
      </c>
      <c r="DI358" s="144">
        <f t="shared" si="70"/>
        <v>583333.33333333326</v>
      </c>
      <c r="DJ358" s="142">
        <f>+SUM(DJ359:DJ361)</f>
        <v>618333.33333333326</v>
      </c>
      <c r="DK358" s="143">
        <f t="shared" ref="DK358:DU358" si="71">+SUM(DK359:DK361)</f>
        <v>618333.33333333326</v>
      </c>
      <c r="DL358" s="143">
        <f t="shared" si="71"/>
        <v>618333.33333333326</v>
      </c>
      <c r="DM358" s="143">
        <f t="shared" si="71"/>
        <v>618333.33333333326</v>
      </c>
      <c r="DN358" s="143">
        <f t="shared" si="71"/>
        <v>618333.33333333326</v>
      </c>
      <c r="DO358" s="143">
        <f t="shared" si="71"/>
        <v>618333.33333333326</v>
      </c>
      <c r="DP358" s="143">
        <f t="shared" si="71"/>
        <v>618333.33333333326</v>
      </c>
      <c r="DQ358" s="143">
        <f t="shared" si="71"/>
        <v>618333.33333333326</v>
      </c>
      <c r="DR358" s="143">
        <f t="shared" si="71"/>
        <v>618333.33333333326</v>
      </c>
      <c r="DS358" s="143">
        <f t="shared" si="71"/>
        <v>618333.33333333326</v>
      </c>
      <c r="DT358" s="143">
        <f t="shared" si="71"/>
        <v>618333.33333333326</v>
      </c>
      <c r="DU358" s="144">
        <f t="shared" si="71"/>
        <v>618333.33333333326</v>
      </c>
    </row>
    <row r="359" spans="1:125">
      <c r="D359" s="74" t="str">
        <f t="shared" si="65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104">
        <v>108333.33333333333</v>
      </c>
      <c r="CY359" s="105">
        <v>108333.33333333333</v>
      </c>
      <c r="CZ359" s="105">
        <v>108333.33333333333</v>
      </c>
      <c r="DA359" s="105">
        <v>108333.33333333333</v>
      </c>
      <c r="DB359" s="105">
        <v>108333.33333333333</v>
      </c>
      <c r="DC359" s="105">
        <v>108333.33333333333</v>
      </c>
      <c r="DD359" s="105">
        <v>108333.33333333333</v>
      </c>
      <c r="DE359" s="105">
        <v>108333.33333333333</v>
      </c>
      <c r="DF359" s="105">
        <v>108333.33333333333</v>
      </c>
      <c r="DG359" s="105">
        <v>108333.33333333333</v>
      </c>
      <c r="DH359" s="105">
        <v>108333.33333333333</v>
      </c>
      <c r="DI359" s="106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65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104">
        <v>193750</v>
      </c>
      <c r="CY360" s="105">
        <v>193750</v>
      </c>
      <c r="CZ360" s="105">
        <v>193750</v>
      </c>
      <c r="DA360" s="105">
        <v>193750</v>
      </c>
      <c r="DB360" s="105">
        <v>193750</v>
      </c>
      <c r="DC360" s="105">
        <v>193750</v>
      </c>
      <c r="DD360" s="105">
        <v>193750</v>
      </c>
      <c r="DE360" s="105">
        <v>193750</v>
      </c>
      <c r="DF360" s="105">
        <v>193750</v>
      </c>
      <c r="DG360" s="105">
        <v>193750</v>
      </c>
      <c r="DH360" s="105">
        <v>193750</v>
      </c>
      <c r="DI360" s="106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65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104">
        <v>281250</v>
      </c>
      <c r="CY361" s="105">
        <v>281250</v>
      </c>
      <c r="CZ361" s="105">
        <v>281250</v>
      </c>
      <c r="DA361" s="105">
        <v>281250</v>
      </c>
      <c r="DB361" s="105">
        <v>281250</v>
      </c>
      <c r="DC361" s="105">
        <v>281250</v>
      </c>
      <c r="DD361" s="105">
        <v>281250</v>
      </c>
      <c r="DE361" s="105">
        <v>281250</v>
      </c>
      <c r="DF361" s="105">
        <v>281250</v>
      </c>
      <c r="DG361" s="105">
        <v>281250</v>
      </c>
      <c r="DH361" s="105">
        <v>281250</v>
      </c>
      <c r="DI361" s="106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65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2">+CL363+CL373</f>
        <v>7656724.8525</v>
      </c>
      <c r="CM362" s="143">
        <f t="shared" si="72"/>
        <v>7656724.8525</v>
      </c>
      <c r="CN362" s="143">
        <f t="shared" si="72"/>
        <v>7656724.8525</v>
      </c>
      <c r="CO362" s="143">
        <f t="shared" si="72"/>
        <v>7656724.8525</v>
      </c>
      <c r="CP362" s="143">
        <f t="shared" si="72"/>
        <v>7656724.8525</v>
      </c>
      <c r="CQ362" s="143">
        <f t="shared" si="72"/>
        <v>7656724.8525</v>
      </c>
      <c r="CR362" s="143">
        <f t="shared" si="72"/>
        <v>7656724.8525</v>
      </c>
      <c r="CS362" s="143">
        <f t="shared" si="72"/>
        <v>7656724.8525</v>
      </c>
      <c r="CT362" s="143">
        <f t="shared" si="72"/>
        <v>7656724.8525</v>
      </c>
      <c r="CU362" s="143">
        <f t="shared" si="72"/>
        <v>7656724.8525</v>
      </c>
      <c r="CV362" s="143">
        <f t="shared" si="72"/>
        <v>7656724.8525</v>
      </c>
      <c r="CW362" s="144">
        <f t="shared" si="72"/>
        <v>7656724.8525</v>
      </c>
      <c r="CX362" s="142">
        <f t="shared" si="72"/>
        <v>8288399.6951821186</v>
      </c>
      <c r="CY362" s="143">
        <f t="shared" ref="CY362:DH362" si="73">+CY363+CY373</f>
        <v>8288399.6951821186</v>
      </c>
      <c r="CZ362" s="143">
        <f t="shared" si="73"/>
        <v>8288399.6951821186</v>
      </c>
      <c r="DA362" s="143">
        <f t="shared" si="73"/>
        <v>8288399.6951821186</v>
      </c>
      <c r="DB362" s="143">
        <f t="shared" si="73"/>
        <v>8288399.6951821186</v>
      </c>
      <c r="DC362" s="143">
        <f t="shared" si="73"/>
        <v>8288399.6951821186</v>
      </c>
      <c r="DD362" s="143">
        <f t="shared" si="73"/>
        <v>8288399.6951821186</v>
      </c>
      <c r="DE362" s="143">
        <f t="shared" si="73"/>
        <v>8288399.6951821186</v>
      </c>
      <c r="DF362" s="143">
        <f t="shared" si="73"/>
        <v>8288399.6951821186</v>
      </c>
      <c r="DG362" s="143">
        <f t="shared" si="73"/>
        <v>8288399.6951821186</v>
      </c>
      <c r="DH362" s="143">
        <f t="shared" si="73"/>
        <v>8288399.6951821186</v>
      </c>
      <c r="DI362" s="144">
        <f>+DI363+DI373</f>
        <v>8287650.975182116</v>
      </c>
      <c r="DJ362" s="142">
        <f>+DJ363+DJ373</f>
        <v>10691224.718333334</v>
      </c>
      <c r="DK362" s="143">
        <f t="shared" ref="DK362:DU362" si="74">+DK363+DK373</f>
        <v>10691224.718333334</v>
      </c>
      <c r="DL362" s="143">
        <f t="shared" si="74"/>
        <v>10691224.718333334</v>
      </c>
      <c r="DM362" s="143">
        <f t="shared" si="74"/>
        <v>10691224.718333334</v>
      </c>
      <c r="DN362" s="143">
        <f t="shared" si="74"/>
        <v>10691224.718333334</v>
      </c>
      <c r="DO362" s="143">
        <f t="shared" si="74"/>
        <v>10691224.718333334</v>
      </c>
      <c r="DP362" s="143">
        <f t="shared" si="74"/>
        <v>10691224.718333334</v>
      </c>
      <c r="DQ362" s="143">
        <f t="shared" si="74"/>
        <v>10691224.718333334</v>
      </c>
      <c r="DR362" s="143">
        <f t="shared" si="74"/>
        <v>10691224.718333334</v>
      </c>
      <c r="DS362" s="143">
        <f t="shared" si="74"/>
        <v>10691224.718333334</v>
      </c>
      <c r="DT362" s="143">
        <f t="shared" si="74"/>
        <v>10691224.718333334</v>
      </c>
      <c r="DU362" s="144">
        <f t="shared" si="74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65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75">+SUM(CL364:CL372)</f>
        <v>7635891.519166667</v>
      </c>
      <c r="CM363" s="143">
        <f t="shared" si="75"/>
        <v>7635891.519166667</v>
      </c>
      <c r="CN363" s="143">
        <f t="shared" si="75"/>
        <v>7635891.519166667</v>
      </c>
      <c r="CO363" s="143">
        <f t="shared" si="75"/>
        <v>7635891.519166667</v>
      </c>
      <c r="CP363" s="143">
        <f t="shared" si="75"/>
        <v>7635891.519166667</v>
      </c>
      <c r="CQ363" s="143">
        <f t="shared" si="75"/>
        <v>7635891.519166667</v>
      </c>
      <c r="CR363" s="143">
        <f t="shared" si="75"/>
        <v>7635891.519166667</v>
      </c>
      <c r="CS363" s="143">
        <f t="shared" si="75"/>
        <v>7635891.519166667</v>
      </c>
      <c r="CT363" s="143">
        <f t="shared" si="75"/>
        <v>7635891.519166667</v>
      </c>
      <c r="CU363" s="143">
        <f t="shared" si="75"/>
        <v>7635891.519166667</v>
      </c>
      <c r="CV363" s="143">
        <f t="shared" si="75"/>
        <v>7635891.519166667</v>
      </c>
      <c r="CW363" s="144">
        <f t="shared" si="75"/>
        <v>7635891.519166667</v>
      </c>
      <c r="CX363" s="142">
        <f t="shared" si="75"/>
        <v>8102373.0414896114</v>
      </c>
      <c r="CY363" s="143">
        <f t="shared" ref="CY363:DI363" si="76">+SUM(CY364:CY372)</f>
        <v>8102373.0414896114</v>
      </c>
      <c r="CZ363" s="143">
        <f t="shared" si="76"/>
        <v>8102373.0414896114</v>
      </c>
      <c r="DA363" s="143">
        <f t="shared" si="76"/>
        <v>8102373.0414896114</v>
      </c>
      <c r="DB363" s="143">
        <f t="shared" si="76"/>
        <v>8102373.0414896114</v>
      </c>
      <c r="DC363" s="143">
        <f t="shared" si="76"/>
        <v>8102373.0414896114</v>
      </c>
      <c r="DD363" s="143">
        <f t="shared" si="76"/>
        <v>8102373.0414896114</v>
      </c>
      <c r="DE363" s="143">
        <f t="shared" si="76"/>
        <v>8102373.0414896114</v>
      </c>
      <c r="DF363" s="143">
        <f t="shared" si="76"/>
        <v>8102373.0414896114</v>
      </c>
      <c r="DG363" s="143">
        <f t="shared" si="76"/>
        <v>8102373.0414896114</v>
      </c>
      <c r="DH363" s="143">
        <f t="shared" si="76"/>
        <v>8102373.0414896114</v>
      </c>
      <c r="DI363" s="144">
        <f t="shared" si="76"/>
        <v>8101624.3214896088</v>
      </c>
      <c r="DJ363" s="142">
        <f>+SUM(DJ364:DJ372)</f>
        <v>10655599.718333334</v>
      </c>
      <c r="DK363" s="143">
        <f t="shared" ref="DK363:DU363" si="77">+SUM(DK364:DK372)</f>
        <v>10655599.718333334</v>
      </c>
      <c r="DL363" s="143">
        <f t="shared" si="77"/>
        <v>10655599.718333334</v>
      </c>
      <c r="DM363" s="143">
        <f t="shared" si="77"/>
        <v>10655599.718333334</v>
      </c>
      <c r="DN363" s="143">
        <f t="shared" si="77"/>
        <v>10655599.718333334</v>
      </c>
      <c r="DO363" s="143">
        <f t="shared" si="77"/>
        <v>10655599.718333334</v>
      </c>
      <c r="DP363" s="143">
        <f t="shared" si="77"/>
        <v>10655599.718333334</v>
      </c>
      <c r="DQ363" s="143">
        <f t="shared" si="77"/>
        <v>10655599.718333334</v>
      </c>
      <c r="DR363" s="143">
        <f t="shared" si="77"/>
        <v>10655599.718333334</v>
      </c>
      <c r="DS363" s="143">
        <f t="shared" si="77"/>
        <v>10655599.718333334</v>
      </c>
      <c r="DT363" s="143">
        <f t="shared" si="77"/>
        <v>10655599.718333334</v>
      </c>
      <c r="DU363" s="144">
        <f t="shared" si="77"/>
        <v>10655599.718333334</v>
      </c>
    </row>
    <row r="364" spans="1:125">
      <c r="D364" s="74" t="str">
        <f t="shared" si="65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104">
        <v>5084273.0662195422</v>
      </c>
      <c r="CY364" s="105">
        <v>5084273.0662195422</v>
      </c>
      <c r="CZ364" s="105">
        <v>5084273.0662195422</v>
      </c>
      <c r="DA364" s="105">
        <v>5084273.0662195422</v>
      </c>
      <c r="DB364" s="105">
        <v>5084273.0662195422</v>
      </c>
      <c r="DC364" s="105">
        <v>5084273.0662195422</v>
      </c>
      <c r="DD364" s="105">
        <v>5084273.0662195422</v>
      </c>
      <c r="DE364" s="105">
        <v>5084273.0662195422</v>
      </c>
      <c r="DF364" s="105">
        <v>5084273.0662195422</v>
      </c>
      <c r="DG364" s="105">
        <v>5084273.0662195422</v>
      </c>
      <c r="DH364" s="105">
        <v>5084273.0662195422</v>
      </c>
      <c r="DI364" s="106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65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104">
        <v>379802.90894799092</v>
      </c>
      <c r="CY365" s="105">
        <v>379802.90894799092</v>
      </c>
      <c r="CZ365" s="105">
        <v>379802.90894799092</v>
      </c>
      <c r="DA365" s="105">
        <v>379802.90894799092</v>
      </c>
      <c r="DB365" s="105">
        <v>379802.90894799092</v>
      </c>
      <c r="DC365" s="105">
        <v>379802.90894799092</v>
      </c>
      <c r="DD365" s="105">
        <v>379802.90894799092</v>
      </c>
      <c r="DE365" s="105">
        <v>379802.90894799092</v>
      </c>
      <c r="DF365" s="105">
        <v>379802.90894799092</v>
      </c>
      <c r="DG365" s="105">
        <v>379802.90894799092</v>
      </c>
      <c r="DH365" s="105">
        <v>379802.90894799092</v>
      </c>
      <c r="DI365" s="106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65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104">
        <v>271612.39996062481</v>
      </c>
      <c r="CY366" s="105">
        <v>271612.39996062481</v>
      </c>
      <c r="CZ366" s="105">
        <v>271612.39996062481</v>
      </c>
      <c r="DA366" s="105">
        <v>271612.39996062481</v>
      </c>
      <c r="DB366" s="105">
        <v>271612.39996062481</v>
      </c>
      <c r="DC366" s="105">
        <v>271612.39996062481</v>
      </c>
      <c r="DD366" s="105">
        <v>271612.39996062481</v>
      </c>
      <c r="DE366" s="105">
        <v>271612.39996062481</v>
      </c>
      <c r="DF366" s="105">
        <v>271612.39996062481</v>
      </c>
      <c r="DG366" s="105">
        <v>271612.39996062481</v>
      </c>
      <c r="DH366" s="105">
        <v>271612.39996062481</v>
      </c>
      <c r="DI366" s="106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65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104">
        <v>202904.1621001664</v>
      </c>
      <c r="CY367" s="105">
        <v>202904.1621001664</v>
      </c>
      <c r="CZ367" s="105">
        <v>202904.1621001664</v>
      </c>
      <c r="DA367" s="105">
        <v>202904.1621001664</v>
      </c>
      <c r="DB367" s="105">
        <v>202904.1621001664</v>
      </c>
      <c r="DC367" s="105">
        <v>202904.1621001664</v>
      </c>
      <c r="DD367" s="105">
        <v>202904.1621001664</v>
      </c>
      <c r="DE367" s="105">
        <v>202904.1621001664</v>
      </c>
      <c r="DF367" s="105">
        <v>202904.1621001664</v>
      </c>
      <c r="DG367" s="105">
        <v>202904.1621001664</v>
      </c>
      <c r="DH367" s="105">
        <v>202904.1621001664</v>
      </c>
      <c r="DI367" s="106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65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104">
        <v>306527.95618361421</v>
      </c>
      <c r="CY368" s="105">
        <v>306527.95618361421</v>
      </c>
      <c r="CZ368" s="105">
        <v>306527.95618361421</v>
      </c>
      <c r="DA368" s="105">
        <v>306527.95618361421</v>
      </c>
      <c r="DB368" s="105">
        <v>306527.95618361421</v>
      </c>
      <c r="DC368" s="105">
        <v>306527.95618361421</v>
      </c>
      <c r="DD368" s="105">
        <v>306527.95618361421</v>
      </c>
      <c r="DE368" s="105">
        <v>306527.95618361421</v>
      </c>
      <c r="DF368" s="105">
        <v>306527.95618361421</v>
      </c>
      <c r="DG368" s="105">
        <v>306527.95618361421</v>
      </c>
      <c r="DH368" s="105">
        <v>306527.95618361421</v>
      </c>
      <c r="DI368" s="106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65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104">
        <v>95730.020462700966</v>
      </c>
      <c r="CY369" s="105">
        <v>95730.020462700966</v>
      </c>
      <c r="CZ369" s="105">
        <v>95730.020462700966</v>
      </c>
      <c r="DA369" s="105">
        <v>95730.020462700966</v>
      </c>
      <c r="DB369" s="105">
        <v>95730.020462700966</v>
      </c>
      <c r="DC369" s="105">
        <v>95730.020462700966</v>
      </c>
      <c r="DD369" s="105">
        <v>95730.020462700966</v>
      </c>
      <c r="DE369" s="105">
        <v>95730.020462700966</v>
      </c>
      <c r="DF369" s="105">
        <v>95730.020462700966</v>
      </c>
      <c r="DG369" s="105">
        <v>95730.020462700966</v>
      </c>
      <c r="DH369" s="105">
        <v>95730.020462700966</v>
      </c>
      <c r="DI369" s="106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65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104">
        <v>755012.08940762596</v>
      </c>
      <c r="CY370" s="105">
        <v>755012.08940762596</v>
      </c>
      <c r="CZ370" s="105">
        <v>755012.08940762596</v>
      </c>
      <c r="DA370" s="105">
        <v>755012.08940762596</v>
      </c>
      <c r="DB370" s="105">
        <v>755012.08940762596</v>
      </c>
      <c r="DC370" s="105">
        <v>755012.08940762596</v>
      </c>
      <c r="DD370" s="105">
        <v>755012.08940762596</v>
      </c>
      <c r="DE370" s="105">
        <v>755012.08940762596</v>
      </c>
      <c r="DF370" s="105">
        <v>755012.08940762596</v>
      </c>
      <c r="DG370" s="105">
        <v>755012.08940762596</v>
      </c>
      <c r="DH370" s="105">
        <v>755012.08940762596</v>
      </c>
      <c r="DI370" s="106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65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104">
        <v>744893.74616509536</v>
      </c>
      <c r="CY371" s="105">
        <v>744893.74616509536</v>
      </c>
      <c r="CZ371" s="105">
        <v>744893.74616509536</v>
      </c>
      <c r="DA371" s="105">
        <v>744893.74616509536</v>
      </c>
      <c r="DB371" s="105">
        <v>744893.74616509536</v>
      </c>
      <c r="DC371" s="105">
        <v>744893.74616509536</v>
      </c>
      <c r="DD371" s="105">
        <v>744893.74616509536</v>
      </c>
      <c r="DE371" s="105">
        <v>744893.74616509536</v>
      </c>
      <c r="DF371" s="105">
        <v>744893.74616509536</v>
      </c>
      <c r="DG371" s="105">
        <v>744893.74616509536</v>
      </c>
      <c r="DH371" s="105">
        <v>744893.74616509536</v>
      </c>
      <c r="DI371" s="106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65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104">
        <v>261616.69204225147</v>
      </c>
      <c r="CY372" s="105">
        <v>261616.69204225147</v>
      </c>
      <c r="CZ372" s="105">
        <v>261616.69204225147</v>
      </c>
      <c r="DA372" s="105">
        <v>261616.69204225147</v>
      </c>
      <c r="DB372" s="105">
        <v>261616.69204225147</v>
      </c>
      <c r="DC372" s="105">
        <v>261616.69204225147</v>
      </c>
      <c r="DD372" s="105">
        <v>261616.69204225147</v>
      </c>
      <c r="DE372" s="105">
        <v>261616.69204225147</v>
      </c>
      <c r="DF372" s="105">
        <v>261616.69204225147</v>
      </c>
      <c r="DG372" s="105">
        <v>261616.69204225147</v>
      </c>
      <c r="DH372" s="105">
        <v>261616.69204225147</v>
      </c>
      <c r="DI372" s="106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65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78">+SUM(CL374:CL379)</f>
        <v>20833.333333333332</v>
      </c>
      <c r="CM373" s="143">
        <f t="shared" si="78"/>
        <v>20833.333333333332</v>
      </c>
      <c r="CN373" s="143">
        <f t="shared" si="78"/>
        <v>20833.333333333332</v>
      </c>
      <c r="CO373" s="143">
        <f t="shared" si="78"/>
        <v>20833.333333333332</v>
      </c>
      <c r="CP373" s="143">
        <f t="shared" si="78"/>
        <v>20833.333333333332</v>
      </c>
      <c r="CQ373" s="143">
        <f t="shared" si="78"/>
        <v>20833.333333333332</v>
      </c>
      <c r="CR373" s="143">
        <f t="shared" si="78"/>
        <v>20833.333333333332</v>
      </c>
      <c r="CS373" s="143">
        <f t="shared" si="78"/>
        <v>20833.333333333332</v>
      </c>
      <c r="CT373" s="143">
        <f t="shared" si="78"/>
        <v>20833.333333333332</v>
      </c>
      <c r="CU373" s="143">
        <f t="shared" si="78"/>
        <v>20833.333333333332</v>
      </c>
      <c r="CV373" s="143">
        <f t="shared" si="78"/>
        <v>20833.333333333332</v>
      </c>
      <c r="CW373" s="144">
        <f t="shared" si="78"/>
        <v>20833.333333333332</v>
      </c>
      <c r="CX373" s="142">
        <f t="shared" si="78"/>
        <v>186026.65369250745</v>
      </c>
      <c r="CY373" s="143">
        <f t="shared" ref="CY373:DI373" si="79">+SUM(CY374:CY379)</f>
        <v>186026.65369250745</v>
      </c>
      <c r="CZ373" s="143">
        <f t="shared" si="79"/>
        <v>186026.65369250745</v>
      </c>
      <c r="DA373" s="143">
        <f t="shared" si="79"/>
        <v>186026.65369250745</v>
      </c>
      <c r="DB373" s="143">
        <f t="shared" si="79"/>
        <v>186026.65369250745</v>
      </c>
      <c r="DC373" s="143">
        <f t="shared" si="79"/>
        <v>186026.65369250745</v>
      </c>
      <c r="DD373" s="143">
        <f t="shared" si="79"/>
        <v>186026.65369250745</v>
      </c>
      <c r="DE373" s="143">
        <f t="shared" si="79"/>
        <v>186026.65369250745</v>
      </c>
      <c r="DF373" s="143">
        <f t="shared" si="79"/>
        <v>186026.65369250745</v>
      </c>
      <c r="DG373" s="143">
        <f t="shared" si="79"/>
        <v>186026.65369250745</v>
      </c>
      <c r="DH373" s="143">
        <f t="shared" si="79"/>
        <v>186026.65369250745</v>
      </c>
      <c r="DI373" s="144">
        <f t="shared" si="79"/>
        <v>186026.65369250745</v>
      </c>
      <c r="DJ373" s="142">
        <f>+SUM(DJ374:DJ379)</f>
        <v>35625</v>
      </c>
      <c r="DK373" s="143">
        <f t="shared" ref="DK373:DU373" si="80">+SUM(DK374:DK379)</f>
        <v>35625</v>
      </c>
      <c r="DL373" s="143">
        <f t="shared" si="80"/>
        <v>35625</v>
      </c>
      <c r="DM373" s="143">
        <f t="shared" si="80"/>
        <v>35625</v>
      </c>
      <c r="DN373" s="143">
        <f t="shared" si="80"/>
        <v>35625</v>
      </c>
      <c r="DO373" s="143">
        <f t="shared" si="80"/>
        <v>35625</v>
      </c>
      <c r="DP373" s="143">
        <f t="shared" si="80"/>
        <v>35625</v>
      </c>
      <c r="DQ373" s="143">
        <f t="shared" si="80"/>
        <v>35625</v>
      </c>
      <c r="DR373" s="143">
        <f t="shared" si="80"/>
        <v>35625</v>
      </c>
      <c r="DS373" s="143">
        <f t="shared" si="80"/>
        <v>35625</v>
      </c>
      <c r="DT373" s="143">
        <f t="shared" si="80"/>
        <v>35625</v>
      </c>
      <c r="DU373" s="144">
        <f t="shared" si="80"/>
        <v>35625</v>
      </c>
    </row>
    <row r="374" spans="1:125" ht="30">
      <c r="D374" s="74" t="str">
        <f t="shared" si="65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104">
        <v>0</v>
      </c>
      <c r="CY374" s="105">
        <v>0</v>
      </c>
      <c r="CZ374" s="105">
        <v>0</v>
      </c>
      <c r="DA374" s="105">
        <v>0</v>
      </c>
      <c r="DB374" s="105">
        <v>0</v>
      </c>
      <c r="DC374" s="105">
        <v>0</v>
      </c>
      <c r="DD374" s="105">
        <v>0</v>
      </c>
      <c r="DE374" s="105">
        <v>0</v>
      </c>
      <c r="DF374" s="105">
        <v>0</v>
      </c>
      <c r="DG374" s="105">
        <v>0</v>
      </c>
      <c r="DH374" s="105">
        <v>0</v>
      </c>
      <c r="DI374" s="106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65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104">
        <v>0</v>
      </c>
      <c r="CY375" s="105">
        <v>0</v>
      </c>
      <c r="CZ375" s="105">
        <v>0</v>
      </c>
      <c r="DA375" s="105">
        <v>0</v>
      </c>
      <c r="DB375" s="105">
        <v>0</v>
      </c>
      <c r="DC375" s="105">
        <v>0</v>
      </c>
      <c r="DD375" s="105">
        <v>0</v>
      </c>
      <c r="DE375" s="105">
        <v>0</v>
      </c>
      <c r="DF375" s="105">
        <v>0</v>
      </c>
      <c r="DG375" s="105">
        <v>0</v>
      </c>
      <c r="DH375" s="105">
        <v>0</v>
      </c>
      <c r="DI375" s="106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65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104">
        <v>0</v>
      </c>
      <c r="CY376" s="105">
        <v>0</v>
      </c>
      <c r="CZ376" s="105">
        <v>0</v>
      </c>
      <c r="DA376" s="105">
        <v>0</v>
      </c>
      <c r="DB376" s="105">
        <v>0</v>
      </c>
      <c r="DC376" s="105">
        <v>0</v>
      </c>
      <c r="DD376" s="105">
        <v>0</v>
      </c>
      <c r="DE376" s="105">
        <v>0</v>
      </c>
      <c r="DF376" s="105">
        <v>0</v>
      </c>
      <c r="DG376" s="105">
        <v>0</v>
      </c>
      <c r="DH376" s="105">
        <v>0</v>
      </c>
      <c r="DI376" s="106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65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104">
        <v>155209.55905985044</v>
      </c>
      <c r="CY377" s="105">
        <v>155209.55905985044</v>
      </c>
      <c r="CZ377" s="105">
        <v>155209.55905985044</v>
      </c>
      <c r="DA377" s="105">
        <v>155209.55905985044</v>
      </c>
      <c r="DB377" s="105">
        <v>155209.55905985044</v>
      </c>
      <c r="DC377" s="105">
        <v>155209.55905985044</v>
      </c>
      <c r="DD377" s="105">
        <v>155209.55905985044</v>
      </c>
      <c r="DE377" s="105">
        <v>155209.55905985044</v>
      </c>
      <c r="DF377" s="105">
        <v>155209.55905985044</v>
      </c>
      <c r="DG377" s="105">
        <v>155209.55905985044</v>
      </c>
      <c r="DH377" s="105">
        <v>155209.55905985044</v>
      </c>
      <c r="DI377" s="106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65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104">
        <v>2106.7388384172764</v>
      </c>
      <c r="CY378" s="105">
        <v>2106.7388384172764</v>
      </c>
      <c r="CZ378" s="105">
        <v>2106.7388384172764</v>
      </c>
      <c r="DA378" s="105">
        <v>2106.7388384172764</v>
      </c>
      <c r="DB378" s="105">
        <v>2106.7388384172764</v>
      </c>
      <c r="DC378" s="105">
        <v>2106.7388384172764</v>
      </c>
      <c r="DD378" s="105">
        <v>2106.7388384172764</v>
      </c>
      <c r="DE378" s="105">
        <v>2106.7388384172764</v>
      </c>
      <c r="DF378" s="105">
        <v>2106.7388384172764</v>
      </c>
      <c r="DG378" s="105">
        <v>2106.7388384172764</v>
      </c>
      <c r="DH378" s="105">
        <v>2106.7388384172764</v>
      </c>
      <c r="DI378" s="106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65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104">
        <v>28710.355794239727</v>
      </c>
      <c r="CY379" s="105">
        <v>28710.355794239727</v>
      </c>
      <c r="CZ379" s="105">
        <v>28710.355794239727</v>
      </c>
      <c r="DA379" s="105">
        <v>28710.355794239727</v>
      </c>
      <c r="DB379" s="105">
        <v>28710.355794239727</v>
      </c>
      <c r="DC379" s="105">
        <v>28710.355794239727</v>
      </c>
      <c r="DD379" s="105">
        <v>28710.355794239727</v>
      </c>
      <c r="DE379" s="105">
        <v>28710.355794239727</v>
      </c>
      <c r="DF379" s="105">
        <v>28710.355794239727</v>
      </c>
      <c r="DG379" s="105">
        <v>28710.355794239727</v>
      </c>
      <c r="DH379" s="105">
        <v>28710.355794239727</v>
      </c>
      <c r="DI379" s="106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65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142">
        <v>7522541.6666666651</v>
      </c>
      <c r="CY380" s="143">
        <v>7522541.6666666651</v>
      </c>
      <c r="CZ380" s="143">
        <v>7522541.6666666651</v>
      </c>
      <c r="DA380" s="143">
        <v>7522541.6666666651</v>
      </c>
      <c r="DB380" s="143">
        <v>7522541.6666666651</v>
      </c>
      <c r="DC380" s="143">
        <v>7522541.6666666651</v>
      </c>
      <c r="DD380" s="143">
        <v>7522541.6666666651</v>
      </c>
      <c r="DE380" s="143">
        <v>7522541.6666666651</v>
      </c>
      <c r="DF380" s="143">
        <v>7522541.6666666651</v>
      </c>
      <c r="DG380" s="143">
        <v>7522541.6666666651</v>
      </c>
      <c r="DH380" s="143">
        <v>7522541.6666666651</v>
      </c>
      <c r="DI380" s="144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65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1">+SUM(CL382:CL390)</f>
        <v>5664403.9874999989</v>
      </c>
      <c r="CM381" s="143">
        <f t="shared" si="81"/>
        <v>5664403.9874999989</v>
      </c>
      <c r="CN381" s="143">
        <f t="shared" si="81"/>
        <v>5664403.9874999989</v>
      </c>
      <c r="CO381" s="143">
        <f t="shared" si="81"/>
        <v>5664403.9874999989</v>
      </c>
      <c r="CP381" s="143">
        <f t="shared" si="81"/>
        <v>5664403.9874999989</v>
      </c>
      <c r="CQ381" s="143">
        <f t="shared" si="81"/>
        <v>5664403.9874999989</v>
      </c>
      <c r="CR381" s="143">
        <f t="shared" si="81"/>
        <v>5664403.9874999989</v>
      </c>
      <c r="CS381" s="143">
        <f t="shared" si="81"/>
        <v>5664403.9874999989</v>
      </c>
      <c r="CT381" s="143">
        <f t="shared" si="81"/>
        <v>5664403.9874999989</v>
      </c>
      <c r="CU381" s="143">
        <f t="shared" si="81"/>
        <v>5664403.9874999989</v>
      </c>
      <c r="CV381" s="143">
        <f t="shared" si="81"/>
        <v>5664403.9874999989</v>
      </c>
      <c r="CW381" s="144">
        <f t="shared" si="81"/>
        <v>5664403.9874999989</v>
      </c>
      <c r="CX381" s="142">
        <f t="shared" si="81"/>
        <v>862330.27666666661</v>
      </c>
      <c r="CY381" s="143">
        <f t="shared" ref="CY381:DI381" si="82">+SUM(CY382:CY390)</f>
        <v>862330.27666666661</v>
      </c>
      <c r="CZ381" s="143">
        <f t="shared" si="82"/>
        <v>862330.27666666661</v>
      </c>
      <c r="DA381" s="143">
        <f t="shared" si="82"/>
        <v>862330.27666666661</v>
      </c>
      <c r="DB381" s="143">
        <f t="shared" si="82"/>
        <v>862330.27666666661</v>
      </c>
      <c r="DC381" s="143">
        <f t="shared" si="82"/>
        <v>862330.27666666661</v>
      </c>
      <c r="DD381" s="143">
        <f t="shared" si="82"/>
        <v>862330.27666666661</v>
      </c>
      <c r="DE381" s="143">
        <f t="shared" si="82"/>
        <v>862330.27666666661</v>
      </c>
      <c r="DF381" s="143">
        <f t="shared" si="82"/>
        <v>862330.27666666661</v>
      </c>
      <c r="DG381" s="143">
        <f t="shared" si="82"/>
        <v>862330.27666666661</v>
      </c>
      <c r="DH381" s="143">
        <f t="shared" si="82"/>
        <v>862330.27666666661</v>
      </c>
      <c r="DI381" s="144">
        <f t="shared" si="82"/>
        <v>862330.27666666661</v>
      </c>
      <c r="DJ381" s="142">
        <f>+SUM(DJ382:DJ390)</f>
        <v>1154156.4341666666</v>
      </c>
      <c r="DK381" s="143">
        <f t="shared" ref="DK381:DU381" si="83">+SUM(DK382:DK390)</f>
        <v>1154156.4341666666</v>
      </c>
      <c r="DL381" s="143">
        <f t="shared" si="83"/>
        <v>1154156.4341666666</v>
      </c>
      <c r="DM381" s="143">
        <f t="shared" si="83"/>
        <v>1154156.4341666666</v>
      </c>
      <c r="DN381" s="143">
        <f t="shared" si="83"/>
        <v>1154156.4341666666</v>
      </c>
      <c r="DO381" s="143">
        <f t="shared" si="83"/>
        <v>1154156.4341666666</v>
      </c>
      <c r="DP381" s="143">
        <f t="shared" si="83"/>
        <v>1154156.4341666666</v>
      </c>
      <c r="DQ381" s="143">
        <f t="shared" si="83"/>
        <v>1154156.4341666666</v>
      </c>
      <c r="DR381" s="143">
        <f t="shared" si="83"/>
        <v>1154156.4341666666</v>
      </c>
      <c r="DS381" s="143">
        <f t="shared" si="83"/>
        <v>1154156.4341666666</v>
      </c>
      <c r="DT381" s="143">
        <f t="shared" si="83"/>
        <v>1154156.4341666666</v>
      </c>
      <c r="DU381" s="144">
        <f t="shared" si="83"/>
        <v>1154156.4341666666</v>
      </c>
    </row>
    <row r="382" spans="1:125">
      <c r="D382" s="74" t="str">
        <f t="shared" si="65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104">
        <v>0</v>
      </c>
      <c r="CY382" s="105">
        <v>0</v>
      </c>
      <c r="CZ382" s="105">
        <v>0</v>
      </c>
      <c r="DA382" s="105">
        <v>0</v>
      </c>
      <c r="DB382" s="105">
        <v>0</v>
      </c>
      <c r="DC382" s="105">
        <v>0</v>
      </c>
      <c r="DD382" s="105">
        <v>0</v>
      </c>
      <c r="DE382" s="105">
        <v>0</v>
      </c>
      <c r="DF382" s="105">
        <v>0</v>
      </c>
      <c r="DG382" s="105">
        <v>0</v>
      </c>
      <c r="DH382" s="105">
        <v>0</v>
      </c>
      <c r="DI382" s="106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65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104">
        <v>117613.29480916439</v>
      </c>
      <c r="CY383" s="105">
        <v>117613.29480916439</v>
      </c>
      <c r="CZ383" s="105">
        <v>117613.29480916439</v>
      </c>
      <c r="DA383" s="105">
        <v>117613.29480916439</v>
      </c>
      <c r="DB383" s="105">
        <v>117613.29480916439</v>
      </c>
      <c r="DC383" s="105">
        <v>117613.29480916439</v>
      </c>
      <c r="DD383" s="105">
        <v>117613.29480916439</v>
      </c>
      <c r="DE383" s="105">
        <v>117613.29480916439</v>
      </c>
      <c r="DF383" s="105">
        <v>117613.29480916439</v>
      </c>
      <c r="DG383" s="105">
        <v>117613.29480916439</v>
      </c>
      <c r="DH383" s="105">
        <v>117613.29480916439</v>
      </c>
      <c r="DI383" s="106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65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104">
        <v>79324.214022424232</v>
      </c>
      <c r="CY384" s="105">
        <v>79324.214022424232</v>
      </c>
      <c r="CZ384" s="105">
        <v>79324.214022424232</v>
      </c>
      <c r="DA384" s="105">
        <v>79324.214022424232</v>
      </c>
      <c r="DB384" s="105">
        <v>79324.214022424232</v>
      </c>
      <c r="DC384" s="105">
        <v>79324.214022424232</v>
      </c>
      <c r="DD384" s="105">
        <v>79324.214022424232</v>
      </c>
      <c r="DE384" s="105">
        <v>79324.214022424232</v>
      </c>
      <c r="DF384" s="105">
        <v>79324.214022424232</v>
      </c>
      <c r="DG384" s="105">
        <v>79324.214022424232</v>
      </c>
      <c r="DH384" s="105">
        <v>79324.214022424232</v>
      </c>
      <c r="DI384" s="106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65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104">
        <v>51249.018233773408</v>
      </c>
      <c r="CY385" s="105">
        <v>51249.018233773408</v>
      </c>
      <c r="CZ385" s="105">
        <v>51249.018233773408</v>
      </c>
      <c r="DA385" s="105">
        <v>51249.018233773408</v>
      </c>
      <c r="DB385" s="105">
        <v>51249.018233773408</v>
      </c>
      <c r="DC385" s="105">
        <v>51249.018233773408</v>
      </c>
      <c r="DD385" s="105">
        <v>51249.018233773408</v>
      </c>
      <c r="DE385" s="105">
        <v>51249.018233773408</v>
      </c>
      <c r="DF385" s="105">
        <v>51249.018233773408</v>
      </c>
      <c r="DG385" s="105">
        <v>51249.018233773408</v>
      </c>
      <c r="DH385" s="105">
        <v>51249.018233773408</v>
      </c>
      <c r="DI385" s="106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65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104">
        <v>499741.32811873348</v>
      </c>
      <c r="CY386" s="105">
        <v>499741.32811873348</v>
      </c>
      <c r="CZ386" s="105">
        <v>499741.32811873348</v>
      </c>
      <c r="DA386" s="105">
        <v>499741.32811873348</v>
      </c>
      <c r="DB386" s="105">
        <v>499741.32811873348</v>
      </c>
      <c r="DC386" s="105">
        <v>499741.32811873348</v>
      </c>
      <c r="DD386" s="105">
        <v>499741.32811873348</v>
      </c>
      <c r="DE386" s="105">
        <v>499741.32811873348</v>
      </c>
      <c r="DF386" s="105">
        <v>499741.32811873348</v>
      </c>
      <c r="DG386" s="105">
        <v>499741.32811873348</v>
      </c>
      <c r="DH386" s="105">
        <v>499741.32811873348</v>
      </c>
      <c r="DI386" s="106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65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104">
        <v>102086.89323030265</v>
      </c>
      <c r="CY387" s="105">
        <v>102086.89323030265</v>
      </c>
      <c r="CZ387" s="105">
        <v>102086.89323030265</v>
      </c>
      <c r="DA387" s="105">
        <v>102086.89323030265</v>
      </c>
      <c r="DB387" s="105">
        <v>102086.89323030265</v>
      </c>
      <c r="DC387" s="105">
        <v>102086.89323030265</v>
      </c>
      <c r="DD387" s="105">
        <v>102086.89323030265</v>
      </c>
      <c r="DE387" s="105">
        <v>102086.89323030265</v>
      </c>
      <c r="DF387" s="105">
        <v>102086.89323030265</v>
      </c>
      <c r="DG387" s="105">
        <v>102086.89323030265</v>
      </c>
      <c r="DH387" s="105">
        <v>102086.89323030265</v>
      </c>
      <c r="DI387" s="106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65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104">
        <v>12315.528252268523</v>
      </c>
      <c r="CY388" s="105">
        <v>12315.528252268523</v>
      </c>
      <c r="CZ388" s="105">
        <v>12315.528252268523</v>
      </c>
      <c r="DA388" s="105">
        <v>12315.528252268523</v>
      </c>
      <c r="DB388" s="105">
        <v>12315.528252268523</v>
      </c>
      <c r="DC388" s="105">
        <v>12315.528252268523</v>
      </c>
      <c r="DD388" s="105">
        <v>12315.528252268523</v>
      </c>
      <c r="DE388" s="105">
        <v>12315.528252268523</v>
      </c>
      <c r="DF388" s="105">
        <v>12315.528252268523</v>
      </c>
      <c r="DG388" s="105">
        <v>12315.528252268523</v>
      </c>
      <c r="DH388" s="105">
        <v>12315.528252268523</v>
      </c>
      <c r="DI388" s="106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65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104">
        <v>0</v>
      </c>
      <c r="CY389" s="105">
        <v>0</v>
      </c>
      <c r="CZ389" s="105">
        <v>0</v>
      </c>
      <c r="DA389" s="105">
        <v>0</v>
      </c>
      <c r="DB389" s="105">
        <v>0</v>
      </c>
      <c r="DC389" s="105">
        <v>0</v>
      </c>
      <c r="DD389" s="105">
        <v>0</v>
      </c>
      <c r="DE389" s="105">
        <v>0</v>
      </c>
      <c r="DF389" s="105">
        <v>0</v>
      </c>
      <c r="DG389" s="105">
        <v>0</v>
      </c>
      <c r="DH389" s="105">
        <v>0</v>
      </c>
      <c r="DI389" s="106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65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104">
        <v>0</v>
      </c>
      <c r="CY390" s="105">
        <v>0</v>
      </c>
      <c r="CZ390" s="105">
        <v>0</v>
      </c>
      <c r="DA390" s="105">
        <v>0</v>
      </c>
      <c r="DB390" s="105">
        <v>0</v>
      </c>
      <c r="DC390" s="105">
        <v>0</v>
      </c>
      <c r="DD390" s="105">
        <v>0</v>
      </c>
      <c r="DE390" s="105">
        <v>0</v>
      </c>
      <c r="DF390" s="105">
        <v>0</v>
      </c>
      <c r="DG390" s="105">
        <v>0</v>
      </c>
      <c r="DH390" s="105">
        <v>0</v>
      </c>
      <c r="DI390" s="106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65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84">+CM392</f>
        <v>143333.33333333334</v>
      </c>
      <c r="CN391" s="143">
        <f t="shared" si="84"/>
        <v>143333.33333333334</v>
      </c>
      <c r="CO391" s="143">
        <f t="shared" si="84"/>
        <v>143333.33333333334</v>
      </c>
      <c r="CP391" s="143">
        <f t="shared" si="84"/>
        <v>143333.33333333334</v>
      </c>
      <c r="CQ391" s="143">
        <f t="shared" si="84"/>
        <v>143333.33333333334</v>
      </c>
      <c r="CR391" s="143">
        <f t="shared" si="84"/>
        <v>143333.33333333334</v>
      </c>
      <c r="CS391" s="143">
        <f t="shared" si="84"/>
        <v>143333.33333333334</v>
      </c>
      <c r="CT391" s="143">
        <f t="shared" si="84"/>
        <v>143333.33333333334</v>
      </c>
      <c r="CU391" s="143">
        <f t="shared" si="84"/>
        <v>143333.33333333334</v>
      </c>
      <c r="CV391" s="143">
        <f t="shared" si="84"/>
        <v>143333.33333333334</v>
      </c>
      <c r="CW391" s="144">
        <f t="shared" si="84"/>
        <v>143333.33333333334</v>
      </c>
      <c r="CX391" s="142">
        <f t="shared" si="84"/>
        <v>178333.33333333334</v>
      </c>
      <c r="CY391" s="143">
        <f t="shared" si="84"/>
        <v>178333.33333333334</v>
      </c>
      <c r="CZ391" s="143">
        <f t="shared" si="84"/>
        <v>178333.33333333334</v>
      </c>
      <c r="DA391" s="143">
        <f t="shared" si="84"/>
        <v>178333.33333333334</v>
      </c>
      <c r="DB391" s="143">
        <f t="shared" si="84"/>
        <v>178333.33333333334</v>
      </c>
      <c r="DC391" s="143">
        <f t="shared" si="84"/>
        <v>178333.33333333334</v>
      </c>
      <c r="DD391" s="143">
        <f t="shared" si="84"/>
        <v>178333.33333333334</v>
      </c>
      <c r="DE391" s="143">
        <f t="shared" si="84"/>
        <v>178333.33333333334</v>
      </c>
      <c r="DF391" s="143">
        <f t="shared" si="84"/>
        <v>178333.33333333334</v>
      </c>
      <c r="DG391" s="143">
        <f t="shared" si="84"/>
        <v>178333.33333333334</v>
      </c>
      <c r="DH391" s="143">
        <f t="shared" si="84"/>
        <v>178333.33333333334</v>
      </c>
      <c r="DI391" s="144">
        <f t="shared" si="84"/>
        <v>178333.33333333334</v>
      </c>
      <c r="DJ391" s="142">
        <f>+DJ392</f>
        <v>187500</v>
      </c>
      <c r="DK391" s="143">
        <f t="shared" ref="DK391:DU391" si="85">+DK392</f>
        <v>187500</v>
      </c>
      <c r="DL391" s="143">
        <f t="shared" si="85"/>
        <v>187500</v>
      </c>
      <c r="DM391" s="143">
        <f t="shared" si="85"/>
        <v>187500</v>
      </c>
      <c r="DN391" s="143">
        <f t="shared" si="85"/>
        <v>187500</v>
      </c>
      <c r="DO391" s="143">
        <f t="shared" si="85"/>
        <v>187500</v>
      </c>
      <c r="DP391" s="143">
        <f t="shared" si="85"/>
        <v>187500</v>
      </c>
      <c r="DQ391" s="143">
        <f t="shared" si="85"/>
        <v>187500</v>
      </c>
      <c r="DR391" s="143">
        <f t="shared" si="85"/>
        <v>187500</v>
      </c>
      <c r="DS391" s="143">
        <f t="shared" si="85"/>
        <v>187500</v>
      </c>
      <c r="DT391" s="143">
        <f t="shared" si="85"/>
        <v>187500</v>
      </c>
      <c r="DU391" s="144">
        <f t="shared" si="85"/>
        <v>187500</v>
      </c>
    </row>
    <row r="392" spans="1:125">
      <c r="C392" s="74">
        <v>451</v>
      </c>
      <c r="D392" s="74" t="str">
        <f t="shared" si="65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86">++SUM(CM393:CM397)</f>
        <v>143333.33333333334</v>
      </c>
      <c r="CN392" s="105">
        <f t="shared" si="86"/>
        <v>143333.33333333334</v>
      </c>
      <c r="CO392" s="105">
        <f t="shared" si="86"/>
        <v>143333.33333333334</v>
      </c>
      <c r="CP392" s="105">
        <f t="shared" si="86"/>
        <v>143333.33333333334</v>
      </c>
      <c r="CQ392" s="105">
        <f t="shared" si="86"/>
        <v>143333.33333333334</v>
      </c>
      <c r="CR392" s="105">
        <f t="shared" si="86"/>
        <v>143333.33333333334</v>
      </c>
      <c r="CS392" s="105">
        <f t="shared" si="86"/>
        <v>143333.33333333334</v>
      </c>
      <c r="CT392" s="105">
        <f t="shared" si="86"/>
        <v>143333.33333333334</v>
      </c>
      <c r="CU392" s="105">
        <f t="shared" si="86"/>
        <v>143333.33333333334</v>
      </c>
      <c r="CV392" s="105">
        <f t="shared" si="86"/>
        <v>143333.33333333334</v>
      </c>
      <c r="CW392" s="106">
        <f t="shared" si="86"/>
        <v>143333.33333333334</v>
      </c>
      <c r="CX392" s="104">
        <f t="shared" si="86"/>
        <v>178333.33333333334</v>
      </c>
      <c r="CY392" s="105">
        <f t="shared" si="86"/>
        <v>178333.33333333334</v>
      </c>
      <c r="CZ392" s="105">
        <f t="shared" si="86"/>
        <v>178333.33333333334</v>
      </c>
      <c r="DA392" s="105">
        <f t="shared" si="86"/>
        <v>178333.33333333334</v>
      </c>
      <c r="DB392" s="105">
        <f t="shared" si="86"/>
        <v>178333.33333333334</v>
      </c>
      <c r="DC392" s="105">
        <f t="shared" si="86"/>
        <v>178333.33333333334</v>
      </c>
      <c r="DD392" s="105">
        <f t="shared" si="86"/>
        <v>178333.33333333334</v>
      </c>
      <c r="DE392" s="105">
        <f t="shared" si="86"/>
        <v>178333.33333333334</v>
      </c>
      <c r="DF392" s="105">
        <f t="shared" si="86"/>
        <v>178333.33333333334</v>
      </c>
      <c r="DG392" s="105">
        <f t="shared" si="86"/>
        <v>178333.33333333334</v>
      </c>
      <c r="DH392" s="105">
        <f t="shared" si="86"/>
        <v>178333.33333333334</v>
      </c>
      <c r="DI392" s="106">
        <f t="shared" si="86"/>
        <v>178333.33333333334</v>
      </c>
      <c r="DJ392" s="104">
        <f>+SUM(DJ393:DJ397)</f>
        <v>187500</v>
      </c>
      <c r="DK392" s="105">
        <f t="shared" ref="DK392:DU392" si="87">+SUM(DK393:DK397)</f>
        <v>187500</v>
      </c>
      <c r="DL392" s="105">
        <f t="shared" si="87"/>
        <v>187500</v>
      </c>
      <c r="DM392" s="105">
        <f t="shared" si="87"/>
        <v>187500</v>
      </c>
      <c r="DN392" s="105">
        <f t="shared" si="87"/>
        <v>187500</v>
      </c>
      <c r="DO392" s="105">
        <f t="shared" si="87"/>
        <v>187500</v>
      </c>
      <c r="DP392" s="105">
        <f t="shared" si="87"/>
        <v>187500</v>
      </c>
      <c r="DQ392" s="105">
        <f t="shared" si="87"/>
        <v>187500</v>
      </c>
      <c r="DR392" s="105">
        <f t="shared" si="87"/>
        <v>187500</v>
      </c>
      <c r="DS392" s="105">
        <f t="shared" si="87"/>
        <v>187500</v>
      </c>
      <c r="DT392" s="105">
        <f t="shared" si="87"/>
        <v>187500</v>
      </c>
      <c r="DU392" s="106">
        <f t="shared" si="87"/>
        <v>187500</v>
      </c>
    </row>
    <row r="393" spans="1:125" ht="30">
      <c r="D393" s="74" t="str">
        <f t="shared" si="65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104">
        <v>0</v>
      </c>
      <c r="CY393" s="105">
        <v>0</v>
      </c>
      <c r="CZ393" s="105">
        <v>0</v>
      </c>
      <c r="DA393" s="105">
        <v>0</v>
      </c>
      <c r="DB393" s="105">
        <v>0</v>
      </c>
      <c r="DC393" s="105">
        <v>0</v>
      </c>
      <c r="DD393" s="105">
        <v>0</v>
      </c>
      <c r="DE393" s="105">
        <v>0</v>
      </c>
      <c r="DF393" s="105">
        <v>0</v>
      </c>
      <c r="DG393" s="105">
        <v>0</v>
      </c>
      <c r="DH393" s="105">
        <v>0</v>
      </c>
      <c r="DI393" s="106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65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104">
        <v>0</v>
      </c>
      <c r="CY394" s="105">
        <v>0</v>
      </c>
      <c r="CZ394" s="105">
        <v>0</v>
      </c>
      <c r="DA394" s="105">
        <v>0</v>
      </c>
      <c r="DB394" s="105">
        <v>0</v>
      </c>
      <c r="DC394" s="105">
        <v>0</v>
      </c>
      <c r="DD394" s="105">
        <v>0</v>
      </c>
      <c r="DE394" s="105">
        <v>0</v>
      </c>
      <c r="DF394" s="105">
        <v>0</v>
      </c>
      <c r="DG394" s="105">
        <v>0</v>
      </c>
      <c r="DH394" s="105">
        <v>0</v>
      </c>
      <c r="DI394" s="106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65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104">
        <v>114166.66666666667</v>
      </c>
      <c r="CY395" s="105">
        <v>114166.66666666667</v>
      </c>
      <c r="CZ395" s="105">
        <v>114166.66666666667</v>
      </c>
      <c r="DA395" s="105">
        <v>114166.66666666667</v>
      </c>
      <c r="DB395" s="105">
        <v>114166.66666666667</v>
      </c>
      <c r="DC395" s="105">
        <v>114166.66666666667</v>
      </c>
      <c r="DD395" s="105">
        <v>114166.66666666667</v>
      </c>
      <c r="DE395" s="105">
        <v>114166.66666666667</v>
      </c>
      <c r="DF395" s="105">
        <v>114166.66666666667</v>
      </c>
      <c r="DG395" s="105">
        <v>114166.66666666667</v>
      </c>
      <c r="DH395" s="105">
        <v>114166.66666666667</v>
      </c>
      <c r="DI395" s="106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65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104">
        <v>0</v>
      </c>
      <c r="CY396" s="105">
        <v>0</v>
      </c>
      <c r="CZ396" s="105">
        <v>0</v>
      </c>
      <c r="DA396" s="105">
        <v>0</v>
      </c>
      <c r="DB396" s="105">
        <v>0</v>
      </c>
      <c r="DC396" s="105">
        <v>0</v>
      </c>
      <c r="DD396" s="105">
        <v>0</v>
      </c>
      <c r="DE396" s="105">
        <v>0</v>
      </c>
      <c r="DF396" s="105">
        <v>0</v>
      </c>
      <c r="DG396" s="105">
        <v>0</v>
      </c>
      <c r="DH396" s="105">
        <v>0</v>
      </c>
      <c r="DI396" s="106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65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104">
        <v>64166.666666666664</v>
      </c>
      <c r="CY397" s="105">
        <v>64166.666666666664</v>
      </c>
      <c r="CZ397" s="105">
        <v>64166.666666666664</v>
      </c>
      <c r="DA397" s="105">
        <v>64166.666666666664</v>
      </c>
      <c r="DB397" s="105">
        <v>64166.666666666664</v>
      </c>
      <c r="DC397" s="105">
        <v>64166.666666666664</v>
      </c>
      <c r="DD397" s="105">
        <v>64166.666666666664</v>
      </c>
      <c r="DE397" s="105">
        <v>64166.666666666664</v>
      </c>
      <c r="DF397" s="105">
        <v>64166.666666666664</v>
      </c>
      <c r="DG397" s="105">
        <v>64166.666666666664</v>
      </c>
      <c r="DH397" s="105">
        <v>64166.666666666664</v>
      </c>
      <c r="DI397" s="106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65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88">+CL399+CL402+CL405</f>
        <v>9889761</v>
      </c>
      <c r="CM398" s="143">
        <f t="shared" si="88"/>
        <v>9889761</v>
      </c>
      <c r="CN398" s="143">
        <f t="shared" si="88"/>
        <v>9889761</v>
      </c>
      <c r="CO398" s="143">
        <f t="shared" si="88"/>
        <v>9889761</v>
      </c>
      <c r="CP398" s="143">
        <f t="shared" si="88"/>
        <v>9889761</v>
      </c>
      <c r="CQ398" s="143">
        <f t="shared" si="88"/>
        <v>9889761</v>
      </c>
      <c r="CR398" s="143">
        <f t="shared" si="88"/>
        <v>9889761</v>
      </c>
      <c r="CS398" s="143">
        <f t="shared" si="88"/>
        <v>9889761</v>
      </c>
      <c r="CT398" s="143">
        <f t="shared" si="88"/>
        <v>9889761</v>
      </c>
      <c r="CU398" s="143">
        <f t="shared" si="88"/>
        <v>9889761</v>
      </c>
      <c r="CV398" s="143">
        <f t="shared" si="88"/>
        <v>9889761</v>
      </c>
      <c r="CW398" s="144">
        <f t="shared" si="88"/>
        <v>9889761</v>
      </c>
      <c r="CX398" s="142">
        <f t="shared" si="88"/>
        <v>14285575.4575</v>
      </c>
      <c r="CY398" s="143">
        <f t="shared" ref="CY398:DI398" si="89">+CY399+CY402+CY405</f>
        <v>14285575.4575</v>
      </c>
      <c r="CZ398" s="143">
        <f t="shared" si="89"/>
        <v>14285575.4575</v>
      </c>
      <c r="DA398" s="143">
        <f t="shared" si="89"/>
        <v>14285575.4575</v>
      </c>
      <c r="DB398" s="143">
        <f t="shared" si="89"/>
        <v>14285575.4575</v>
      </c>
      <c r="DC398" s="143">
        <f t="shared" si="89"/>
        <v>14285575.4575</v>
      </c>
      <c r="DD398" s="143">
        <f t="shared" si="89"/>
        <v>14285575.4575</v>
      </c>
      <c r="DE398" s="143">
        <f t="shared" si="89"/>
        <v>14285575.4575</v>
      </c>
      <c r="DF398" s="143">
        <f t="shared" si="89"/>
        <v>14285575.4575</v>
      </c>
      <c r="DG398" s="143">
        <f t="shared" si="89"/>
        <v>14285575.4575</v>
      </c>
      <c r="DH398" s="143">
        <f t="shared" si="89"/>
        <v>14285575.4575</v>
      </c>
      <c r="DI398" s="144">
        <f t="shared" si="89"/>
        <v>14285575.4575</v>
      </c>
      <c r="DJ398" s="142">
        <f>+DJ399+DJ402+DJ405</f>
        <v>33191007.030833334</v>
      </c>
      <c r="DK398" s="143">
        <f t="shared" ref="DK398:DU398" si="90">+DK399+DK402+DK405</f>
        <v>33191007.030833334</v>
      </c>
      <c r="DL398" s="143">
        <f t="shared" si="90"/>
        <v>33191007.030833334</v>
      </c>
      <c r="DM398" s="143">
        <f t="shared" si="90"/>
        <v>33191007.030833334</v>
      </c>
      <c r="DN398" s="143">
        <f t="shared" si="90"/>
        <v>33191007.030833334</v>
      </c>
      <c r="DO398" s="143">
        <f t="shared" si="90"/>
        <v>33191007.030833334</v>
      </c>
      <c r="DP398" s="143">
        <f t="shared" si="90"/>
        <v>33191007.030833334</v>
      </c>
      <c r="DQ398" s="143">
        <f t="shared" si="90"/>
        <v>33191007.030833334</v>
      </c>
      <c r="DR398" s="143">
        <f t="shared" si="90"/>
        <v>33191007.030833334</v>
      </c>
      <c r="DS398" s="143">
        <f t="shared" si="90"/>
        <v>33191007.030833334</v>
      </c>
      <c r="DT398" s="143">
        <f t="shared" si="90"/>
        <v>33191007.030833334</v>
      </c>
      <c r="DU398" s="144">
        <f t="shared" si="90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65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1">+SUM(CL400:CL401)</f>
        <v>7208333.333333333</v>
      </c>
      <c r="CM399" s="143">
        <f t="shared" si="91"/>
        <v>7208333.333333333</v>
      </c>
      <c r="CN399" s="143">
        <f t="shared" si="91"/>
        <v>7208333.333333333</v>
      </c>
      <c r="CO399" s="143">
        <f t="shared" si="91"/>
        <v>7208333.333333333</v>
      </c>
      <c r="CP399" s="143">
        <f t="shared" si="91"/>
        <v>7208333.333333333</v>
      </c>
      <c r="CQ399" s="143">
        <f t="shared" si="91"/>
        <v>7208333.333333333</v>
      </c>
      <c r="CR399" s="143">
        <f t="shared" si="91"/>
        <v>7208333.333333333</v>
      </c>
      <c r="CS399" s="143">
        <f t="shared" si="91"/>
        <v>7208333.333333333</v>
      </c>
      <c r="CT399" s="143">
        <f t="shared" si="91"/>
        <v>7208333.333333333</v>
      </c>
      <c r="CU399" s="143">
        <f t="shared" si="91"/>
        <v>7208333.333333333</v>
      </c>
      <c r="CV399" s="143">
        <f t="shared" si="91"/>
        <v>7208333.333333333</v>
      </c>
      <c r="CW399" s="144">
        <f t="shared" si="91"/>
        <v>7208333.333333333</v>
      </c>
      <c r="CX399" s="142">
        <f t="shared" si="91"/>
        <v>11507395.460000001</v>
      </c>
      <c r="CY399" s="143">
        <f t="shared" ref="CY399:DI399" si="92">+SUM(CY400:CY401)</f>
        <v>11507395.460000001</v>
      </c>
      <c r="CZ399" s="143">
        <f t="shared" si="92"/>
        <v>11507395.460000001</v>
      </c>
      <c r="DA399" s="143">
        <f t="shared" si="92"/>
        <v>11507395.460000001</v>
      </c>
      <c r="DB399" s="143">
        <f t="shared" si="92"/>
        <v>11507395.460000001</v>
      </c>
      <c r="DC399" s="143">
        <f t="shared" si="92"/>
        <v>11507395.460000001</v>
      </c>
      <c r="DD399" s="143">
        <f t="shared" si="92"/>
        <v>11507395.460000001</v>
      </c>
      <c r="DE399" s="143">
        <f t="shared" si="92"/>
        <v>11507395.460000001</v>
      </c>
      <c r="DF399" s="143">
        <f t="shared" si="92"/>
        <v>11507395.460000001</v>
      </c>
      <c r="DG399" s="143">
        <f t="shared" si="92"/>
        <v>11507395.460000001</v>
      </c>
      <c r="DH399" s="143">
        <f t="shared" si="92"/>
        <v>11507395.460000001</v>
      </c>
      <c r="DI399" s="144">
        <f t="shared" si="92"/>
        <v>11507395.460000001</v>
      </c>
      <c r="DJ399" s="142">
        <f>+SUM(DJ400:DJ401)</f>
        <v>30373417.030833334</v>
      </c>
      <c r="DK399" s="143">
        <f t="shared" ref="DK399:DU399" si="93">+SUM(DK400:DK401)</f>
        <v>30373417.030833334</v>
      </c>
      <c r="DL399" s="143">
        <f t="shared" si="93"/>
        <v>30373417.030833334</v>
      </c>
      <c r="DM399" s="143">
        <f t="shared" si="93"/>
        <v>30373417.030833334</v>
      </c>
      <c r="DN399" s="143">
        <f t="shared" si="93"/>
        <v>30373417.030833334</v>
      </c>
      <c r="DO399" s="143">
        <f t="shared" si="93"/>
        <v>30373417.030833334</v>
      </c>
      <c r="DP399" s="143">
        <f t="shared" si="93"/>
        <v>30373417.030833334</v>
      </c>
      <c r="DQ399" s="143">
        <f t="shared" si="93"/>
        <v>30373417.030833334</v>
      </c>
      <c r="DR399" s="143">
        <f t="shared" si="93"/>
        <v>30373417.030833334</v>
      </c>
      <c r="DS399" s="143">
        <f t="shared" si="93"/>
        <v>30373417.030833334</v>
      </c>
      <c r="DT399" s="143">
        <f t="shared" si="93"/>
        <v>30373417.030833334</v>
      </c>
      <c r="DU399" s="144">
        <f t="shared" si="93"/>
        <v>30373417.030833334</v>
      </c>
    </row>
    <row r="400" spans="1:125" ht="30">
      <c r="D400" s="74" t="str">
        <f t="shared" si="65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104">
        <v>2500695.4391666665</v>
      </c>
      <c r="CY400" s="105">
        <v>2500695.4391666665</v>
      </c>
      <c r="CZ400" s="105">
        <v>2500695.4391666665</v>
      </c>
      <c r="DA400" s="105">
        <v>2500695.4391666665</v>
      </c>
      <c r="DB400" s="105">
        <v>2500695.4391666665</v>
      </c>
      <c r="DC400" s="105">
        <v>2500695.4391666665</v>
      </c>
      <c r="DD400" s="105">
        <v>2500695.4391666665</v>
      </c>
      <c r="DE400" s="105">
        <v>2500695.4391666665</v>
      </c>
      <c r="DF400" s="105">
        <v>2500695.4391666665</v>
      </c>
      <c r="DG400" s="105">
        <v>2500695.4391666665</v>
      </c>
      <c r="DH400" s="105">
        <v>2500695.4391666665</v>
      </c>
      <c r="DI400" s="106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65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104">
        <v>9006700.020833334</v>
      </c>
      <c r="CY401" s="105">
        <v>9006700.020833334</v>
      </c>
      <c r="CZ401" s="105">
        <v>9006700.020833334</v>
      </c>
      <c r="DA401" s="105">
        <v>9006700.020833334</v>
      </c>
      <c r="DB401" s="105">
        <v>9006700.020833334</v>
      </c>
      <c r="DC401" s="105">
        <v>9006700.020833334</v>
      </c>
      <c r="DD401" s="105">
        <v>9006700.020833334</v>
      </c>
      <c r="DE401" s="105">
        <v>9006700.020833334</v>
      </c>
      <c r="DF401" s="105">
        <v>9006700.020833334</v>
      </c>
      <c r="DG401" s="105">
        <v>9006700.020833334</v>
      </c>
      <c r="DH401" s="105">
        <v>9006700.020833334</v>
      </c>
      <c r="DI401" s="106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65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94">+SUM(CL403:CL404)</f>
        <v>0</v>
      </c>
      <c r="CM402" s="143">
        <f t="shared" si="94"/>
        <v>0</v>
      </c>
      <c r="CN402" s="143">
        <f t="shared" si="94"/>
        <v>0</v>
      </c>
      <c r="CO402" s="143">
        <f t="shared" si="94"/>
        <v>0</v>
      </c>
      <c r="CP402" s="143">
        <f t="shared" si="94"/>
        <v>0</v>
      </c>
      <c r="CQ402" s="143">
        <f t="shared" si="94"/>
        <v>0</v>
      </c>
      <c r="CR402" s="143">
        <f t="shared" si="94"/>
        <v>0</v>
      </c>
      <c r="CS402" s="143">
        <f t="shared" si="94"/>
        <v>0</v>
      </c>
      <c r="CT402" s="143">
        <f t="shared" si="94"/>
        <v>0</v>
      </c>
      <c r="CU402" s="143">
        <f t="shared" si="94"/>
        <v>0</v>
      </c>
      <c r="CV402" s="143">
        <f t="shared" si="94"/>
        <v>0</v>
      </c>
      <c r="CW402" s="144">
        <f t="shared" si="94"/>
        <v>0</v>
      </c>
      <c r="CX402" s="142">
        <f t="shared" si="94"/>
        <v>0</v>
      </c>
      <c r="CY402" s="143">
        <f t="shared" ref="CY402:DI402" si="95">+SUM(CY403:CY404)</f>
        <v>0</v>
      </c>
      <c r="CZ402" s="143">
        <f t="shared" si="95"/>
        <v>0</v>
      </c>
      <c r="DA402" s="143">
        <f t="shared" si="95"/>
        <v>0</v>
      </c>
      <c r="DB402" s="143">
        <f t="shared" si="95"/>
        <v>0</v>
      </c>
      <c r="DC402" s="143">
        <f t="shared" si="95"/>
        <v>0</v>
      </c>
      <c r="DD402" s="143">
        <f t="shared" si="95"/>
        <v>0</v>
      </c>
      <c r="DE402" s="143">
        <f t="shared" si="95"/>
        <v>0</v>
      </c>
      <c r="DF402" s="143">
        <f t="shared" si="95"/>
        <v>0</v>
      </c>
      <c r="DG402" s="143">
        <f t="shared" si="95"/>
        <v>0</v>
      </c>
      <c r="DH402" s="143">
        <f t="shared" si="95"/>
        <v>0</v>
      </c>
      <c r="DI402" s="144">
        <f t="shared" si="95"/>
        <v>0</v>
      </c>
      <c r="DJ402" s="142">
        <f>+SUM(DJ403:DJ404)</f>
        <v>0</v>
      </c>
      <c r="DK402" s="143">
        <f t="shared" ref="DK402:DU402" si="96">+SUM(DK403:DK404)</f>
        <v>0</v>
      </c>
      <c r="DL402" s="143">
        <f t="shared" si="96"/>
        <v>0</v>
      </c>
      <c r="DM402" s="143">
        <f t="shared" si="96"/>
        <v>0</v>
      </c>
      <c r="DN402" s="143">
        <f t="shared" si="96"/>
        <v>0</v>
      </c>
      <c r="DO402" s="143">
        <f t="shared" si="96"/>
        <v>0</v>
      </c>
      <c r="DP402" s="143">
        <f t="shared" si="96"/>
        <v>0</v>
      </c>
      <c r="DQ402" s="143">
        <f t="shared" si="96"/>
        <v>0</v>
      </c>
      <c r="DR402" s="143">
        <f t="shared" si="96"/>
        <v>0</v>
      </c>
      <c r="DS402" s="143">
        <f t="shared" si="96"/>
        <v>0</v>
      </c>
      <c r="DT402" s="143">
        <f t="shared" si="96"/>
        <v>0</v>
      </c>
      <c r="DU402" s="144">
        <f t="shared" si="96"/>
        <v>0</v>
      </c>
    </row>
    <row r="403" spans="1:125">
      <c r="D403" s="74" t="str">
        <f t="shared" si="65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104">
        <v>0</v>
      </c>
      <c r="CY403" s="105">
        <v>0</v>
      </c>
      <c r="CZ403" s="105">
        <v>0</v>
      </c>
      <c r="DA403" s="105">
        <v>0</v>
      </c>
      <c r="DB403" s="105">
        <v>0</v>
      </c>
      <c r="DC403" s="105">
        <v>0</v>
      </c>
      <c r="DD403" s="105">
        <v>0</v>
      </c>
      <c r="DE403" s="105">
        <v>0</v>
      </c>
      <c r="DF403" s="105">
        <v>0</v>
      </c>
      <c r="DG403" s="105">
        <v>0</v>
      </c>
      <c r="DH403" s="105">
        <v>0</v>
      </c>
      <c r="DI403" s="106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65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>
        <v>0</v>
      </c>
      <c r="CY404" s="105">
        <v>0</v>
      </c>
      <c r="CZ404" s="105">
        <v>0</v>
      </c>
      <c r="DA404" s="105">
        <v>0</v>
      </c>
      <c r="DB404" s="105">
        <v>0</v>
      </c>
      <c r="DC404" s="105">
        <v>0</v>
      </c>
      <c r="DD404" s="105">
        <v>0</v>
      </c>
      <c r="DE404" s="105">
        <v>0</v>
      </c>
      <c r="DF404" s="105">
        <v>0</v>
      </c>
      <c r="DG404" s="105">
        <v>0</v>
      </c>
      <c r="DH404" s="105">
        <v>0</v>
      </c>
      <c r="DI404" s="106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65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142">
        <v>2778179.9974999996</v>
      </c>
      <c r="CY405" s="143">
        <v>2778179.9974999996</v>
      </c>
      <c r="CZ405" s="143">
        <v>2778179.9974999996</v>
      </c>
      <c r="DA405" s="143">
        <v>2778179.9974999996</v>
      </c>
      <c r="DB405" s="143">
        <v>2778179.9974999996</v>
      </c>
      <c r="DC405" s="143">
        <v>2778179.9974999996</v>
      </c>
      <c r="DD405" s="143">
        <v>2778179.9974999996</v>
      </c>
      <c r="DE405" s="143">
        <v>2778179.9974999996</v>
      </c>
      <c r="DF405" s="143">
        <v>2778179.9974999996</v>
      </c>
      <c r="DG405" s="143">
        <v>2778179.9974999996</v>
      </c>
      <c r="DH405" s="143">
        <v>2778179.9974999996</v>
      </c>
      <c r="DI405" s="144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65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97">+SUM(CL407:CL409)</f>
        <v>613005.79833333334</v>
      </c>
      <c r="CM406" s="143">
        <f t="shared" si="97"/>
        <v>613005.79833333334</v>
      </c>
      <c r="CN406" s="143">
        <f t="shared" si="97"/>
        <v>613005.79833333334</v>
      </c>
      <c r="CO406" s="143">
        <f t="shared" si="97"/>
        <v>613005.79833333334</v>
      </c>
      <c r="CP406" s="143">
        <f t="shared" si="97"/>
        <v>613005.79833333334</v>
      </c>
      <c r="CQ406" s="143">
        <f t="shared" si="97"/>
        <v>613005.79833333334</v>
      </c>
      <c r="CR406" s="143">
        <f t="shared" si="97"/>
        <v>613005.79833333334</v>
      </c>
      <c r="CS406" s="143">
        <f t="shared" si="97"/>
        <v>613005.79833333334</v>
      </c>
      <c r="CT406" s="143">
        <f t="shared" si="97"/>
        <v>613005.79833333334</v>
      </c>
      <c r="CU406" s="143">
        <f t="shared" si="97"/>
        <v>613005.79833333334</v>
      </c>
      <c r="CV406" s="143">
        <f t="shared" si="97"/>
        <v>613005.79833333334</v>
      </c>
      <c r="CW406" s="144">
        <f t="shared" si="97"/>
        <v>613005.79833333334</v>
      </c>
      <c r="CX406" s="142">
        <f t="shared" si="97"/>
        <v>737887.48083333333</v>
      </c>
      <c r="CY406" s="143">
        <f t="shared" ref="CY406:DI406" si="98">+SUM(CY407:CY409)</f>
        <v>737887.48083333333</v>
      </c>
      <c r="CZ406" s="143">
        <f t="shared" si="98"/>
        <v>737887.48083333333</v>
      </c>
      <c r="DA406" s="143">
        <f t="shared" si="98"/>
        <v>737887.48083333333</v>
      </c>
      <c r="DB406" s="143">
        <f t="shared" si="98"/>
        <v>737887.48083333333</v>
      </c>
      <c r="DC406" s="143">
        <f t="shared" si="98"/>
        <v>737887.48083333333</v>
      </c>
      <c r="DD406" s="143">
        <f t="shared" si="98"/>
        <v>737887.48083333333</v>
      </c>
      <c r="DE406" s="143">
        <f t="shared" si="98"/>
        <v>737887.48083333333</v>
      </c>
      <c r="DF406" s="143">
        <f t="shared" si="98"/>
        <v>737887.48083333333</v>
      </c>
      <c r="DG406" s="143">
        <f t="shared" si="98"/>
        <v>737887.48083333333</v>
      </c>
      <c r="DH406" s="143">
        <f t="shared" si="98"/>
        <v>737887.48083333333</v>
      </c>
      <c r="DI406" s="144">
        <f t="shared" si="98"/>
        <v>737887.48083333333</v>
      </c>
      <c r="DJ406" s="142">
        <f>+SUM(DJ407:DJ409)</f>
        <v>1087930.2858333334</v>
      </c>
      <c r="DK406" s="143">
        <f t="shared" ref="DK406:DU406" si="99">+SUM(DK407:DK409)</f>
        <v>1087930.2858333334</v>
      </c>
      <c r="DL406" s="143">
        <f t="shared" si="99"/>
        <v>1087930.2858333334</v>
      </c>
      <c r="DM406" s="143">
        <f t="shared" si="99"/>
        <v>1087930.2858333334</v>
      </c>
      <c r="DN406" s="143">
        <f t="shared" si="99"/>
        <v>1087930.2858333334</v>
      </c>
      <c r="DO406" s="143">
        <f t="shared" si="99"/>
        <v>1087930.2858333334</v>
      </c>
      <c r="DP406" s="143">
        <f t="shared" si="99"/>
        <v>1087930.2858333334</v>
      </c>
      <c r="DQ406" s="143">
        <f t="shared" si="99"/>
        <v>1087930.2858333334</v>
      </c>
      <c r="DR406" s="143">
        <f t="shared" si="99"/>
        <v>1087930.2858333334</v>
      </c>
      <c r="DS406" s="143">
        <f t="shared" si="99"/>
        <v>1087930.2858333334</v>
      </c>
      <c r="DT406" s="143">
        <f t="shared" si="99"/>
        <v>1087930.2858333334</v>
      </c>
      <c r="DU406" s="144">
        <f t="shared" si="99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65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104">
        <v>737887.48083333333</v>
      </c>
      <c r="CY407" s="105">
        <v>737887.48083333333</v>
      </c>
      <c r="CZ407" s="105">
        <v>737887.48083333333</v>
      </c>
      <c r="DA407" s="105">
        <v>737887.48083333333</v>
      </c>
      <c r="DB407" s="105">
        <v>737887.48083333333</v>
      </c>
      <c r="DC407" s="105">
        <v>737887.48083333333</v>
      </c>
      <c r="DD407" s="105">
        <v>737887.48083333333</v>
      </c>
      <c r="DE407" s="105">
        <v>737887.48083333333</v>
      </c>
      <c r="DF407" s="105">
        <v>737887.48083333333</v>
      </c>
      <c r="DG407" s="105">
        <v>737887.48083333333</v>
      </c>
      <c r="DH407" s="105">
        <v>737887.48083333333</v>
      </c>
      <c r="DI407" s="106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65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104">
        <v>0</v>
      </c>
      <c r="CY408" s="105">
        <v>0</v>
      </c>
      <c r="CZ408" s="105">
        <v>0</v>
      </c>
      <c r="DA408" s="105">
        <v>0</v>
      </c>
      <c r="DB408" s="105">
        <v>0</v>
      </c>
      <c r="DC408" s="105">
        <v>0</v>
      </c>
      <c r="DD408" s="105">
        <v>0</v>
      </c>
      <c r="DE408" s="105">
        <v>0</v>
      </c>
      <c r="DF408" s="105">
        <v>0</v>
      </c>
      <c r="DG408" s="105">
        <v>0</v>
      </c>
      <c r="DH408" s="105">
        <v>0</v>
      </c>
      <c r="DI408" s="106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65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104">
        <v>0</v>
      </c>
      <c r="CY409" s="105">
        <v>0</v>
      </c>
      <c r="CZ409" s="105">
        <v>0</v>
      </c>
      <c r="DA409" s="105">
        <v>0</v>
      </c>
      <c r="DB409" s="105">
        <v>0</v>
      </c>
      <c r="DC409" s="105">
        <v>0</v>
      </c>
      <c r="DD409" s="105">
        <v>0</v>
      </c>
      <c r="DE409" s="105">
        <v>0</v>
      </c>
      <c r="DF409" s="105">
        <v>0</v>
      </c>
      <c r="DG409" s="105">
        <v>0</v>
      </c>
      <c r="DH409" s="105">
        <v>0</v>
      </c>
      <c r="DI409" s="106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1:E222"/>
    <mergeCell ref="F221:Q221"/>
    <mergeCell ref="R221:AC221"/>
    <mergeCell ref="AD221:AO221"/>
    <mergeCell ref="CX221:DI221"/>
    <mergeCell ref="DJ221:DU221"/>
    <mergeCell ref="AP221:BA221"/>
    <mergeCell ref="BB221:BM221"/>
    <mergeCell ref="BN221:BY221"/>
    <mergeCell ref="BZ221:CK221"/>
    <mergeCell ref="CL221:CW22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topLeftCell="B1" workbookViewId="0">
      <pane ySplit="4" topLeftCell="A5" activePane="bottomLeft" state="frozen"/>
      <selection pane="bottomLeft" activeCell="B2" sqref="B2 E261:F261 G237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Januar</v>
      </c>
    </row>
    <row r="238" spans="3:7">
      <c r="D238" s="49"/>
      <c r="E238" s="9"/>
      <c r="F238" s="10"/>
      <c r="G238" s="52" t="str">
        <f>+CONCATENATE("Jan - ",LEFT(G237,3))</f>
        <v>Jan - Jan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Jan</v>
      </c>
      <c r="F246" s="10" t="str">
        <f>+CONCATENATE("Analytics for period ",G238)</f>
        <v>Analytics for period Jan - Jan</v>
      </c>
      <c r="G246" s="52" t="str">
        <f t="shared" si="3"/>
        <v>Analitika za period Jan - Jan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Januar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Januar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Januar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Januar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Januar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Januar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iva.vukovic</cp:lastModifiedBy>
  <cp:lastPrinted>2015-02-20T13:44:35Z</cp:lastPrinted>
  <dcterms:created xsi:type="dcterms:W3CDTF">2014-09-15T13:41:17Z</dcterms:created>
  <dcterms:modified xsi:type="dcterms:W3CDTF">2015-02-20T14:16:11Z</dcterms:modified>
</cp:coreProperties>
</file>