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\SEPTEMBAR 2025\NAKNADNI SEPTEMBAR 31.10\"/>
    </mc:Choice>
  </mc:AlternateContent>
  <xr:revisionPtr revIDLastSave="0" documentId="13_ncr:1_{56C19E1A-3C82-49E7-97AE-EC5E8BDE4864}" xr6:coauthVersionLast="36" xr6:coauthVersionMax="36" xr10:uidLastSave="{00000000-0000-0000-0000-000000000000}"/>
  <bookViews>
    <workbookView xWindow="0" yWindow="0" windowWidth="14370" windowHeight="1159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1" i="1" l="1"/>
  <c r="O391" i="1"/>
  <c r="N391" i="1"/>
  <c r="M391" i="1"/>
  <c r="L391" i="1"/>
  <c r="K391" i="1"/>
  <c r="J391" i="1"/>
  <c r="I391" i="1"/>
  <c r="H391" i="1"/>
  <c r="G391" i="1"/>
  <c r="F391" i="1"/>
  <c r="E391" i="1"/>
  <c r="Q391" i="1" s="1"/>
  <c r="P387" i="1"/>
  <c r="O387" i="1"/>
  <c r="N387" i="1"/>
  <c r="M387" i="1"/>
  <c r="L387" i="1"/>
  <c r="K387" i="1"/>
  <c r="J387" i="1"/>
  <c r="I387" i="1"/>
  <c r="H387" i="1"/>
  <c r="H373" i="1" s="1"/>
  <c r="G387" i="1"/>
  <c r="F387" i="1"/>
  <c r="E387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Q383" i="1" s="1"/>
  <c r="P377" i="1"/>
  <c r="O377" i="1"/>
  <c r="N377" i="1"/>
  <c r="M377" i="1"/>
  <c r="L377" i="1"/>
  <c r="K377" i="1"/>
  <c r="J377" i="1"/>
  <c r="J373" i="1" s="1"/>
  <c r="I377" i="1"/>
  <c r="H377" i="1"/>
  <c r="G377" i="1"/>
  <c r="F377" i="1"/>
  <c r="E377" i="1"/>
  <c r="P373" i="1"/>
  <c r="O373" i="1"/>
  <c r="N373" i="1"/>
  <c r="M373" i="1"/>
  <c r="L373" i="1"/>
  <c r="K373" i="1"/>
  <c r="G373" i="1"/>
  <c r="F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7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Q357" i="1" s="1"/>
  <c r="P354" i="1"/>
  <c r="O354" i="1"/>
  <c r="N354" i="1"/>
  <c r="M354" i="1"/>
  <c r="L354" i="1"/>
  <c r="K354" i="1"/>
  <c r="J354" i="1"/>
  <c r="J353" i="1" s="1"/>
  <c r="I354" i="1"/>
  <c r="H354" i="1"/>
  <c r="G354" i="1"/>
  <c r="F354" i="1"/>
  <c r="E354" i="1"/>
  <c r="P353" i="1"/>
  <c r="O353" i="1"/>
  <c r="N353" i="1"/>
  <c r="M353" i="1"/>
  <c r="L353" i="1"/>
  <c r="K353" i="1"/>
  <c r="H353" i="1"/>
  <c r="G353" i="1"/>
  <c r="P351" i="1"/>
  <c r="O351" i="1"/>
  <c r="N351" i="1"/>
  <c r="M351" i="1"/>
  <c r="L351" i="1"/>
  <c r="K351" i="1"/>
  <c r="J351" i="1"/>
  <c r="I351" i="1"/>
  <c r="H351" i="1"/>
  <c r="G351" i="1"/>
  <c r="F351" i="1"/>
  <c r="Q351" i="1" s="1"/>
  <c r="E351" i="1"/>
  <c r="P349" i="1"/>
  <c r="O349" i="1"/>
  <c r="N349" i="1"/>
  <c r="M349" i="1"/>
  <c r="L349" i="1"/>
  <c r="K349" i="1"/>
  <c r="J349" i="1"/>
  <c r="I349" i="1"/>
  <c r="H349" i="1"/>
  <c r="G349" i="1"/>
  <c r="Q349" i="1" s="1"/>
  <c r="F349" i="1"/>
  <c r="E349" i="1"/>
  <c r="P343" i="1"/>
  <c r="O343" i="1"/>
  <c r="N343" i="1"/>
  <c r="M343" i="1"/>
  <c r="L343" i="1"/>
  <c r="K343" i="1"/>
  <c r="J343" i="1"/>
  <c r="J340" i="1" s="1"/>
  <c r="I343" i="1"/>
  <c r="H343" i="1"/>
  <c r="G343" i="1"/>
  <c r="F343" i="1"/>
  <c r="E343" i="1"/>
  <c r="P341" i="1"/>
  <c r="O341" i="1"/>
  <c r="N341" i="1"/>
  <c r="M341" i="1"/>
  <c r="L341" i="1"/>
  <c r="K341" i="1"/>
  <c r="K340" i="1" s="1"/>
  <c r="J341" i="1"/>
  <c r="I341" i="1"/>
  <c r="I340" i="1" s="1"/>
  <c r="H341" i="1"/>
  <c r="G341" i="1"/>
  <c r="F341" i="1"/>
  <c r="E341" i="1"/>
  <c r="P340" i="1"/>
  <c r="O340" i="1"/>
  <c r="L340" i="1"/>
  <c r="H340" i="1"/>
  <c r="P338" i="1"/>
  <c r="O338" i="1"/>
  <c r="N338" i="1"/>
  <c r="M338" i="1"/>
  <c r="L338" i="1"/>
  <c r="L319" i="1" s="1"/>
  <c r="K338" i="1"/>
  <c r="J338" i="1"/>
  <c r="I338" i="1"/>
  <c r="H338" i="1"/>
  <c r="G338" i="1"/>
  <c r="F338" i="1"/>
  <c r="E338" i="1"/>
  <c r="P336" i="1"/>
  <c r="O336" i="1"/>
  <c r="N336" i="1"/>
  <c r="M336" i="1"/>
  <c r="L336" i="1"/>
  <c r="K336" i="1"/>
  <c r="K319" i="1" s="1"/>
  <c r="J336" i="1"/>
  <c r="J319" i="1" s="1"/>
  <c r="I336" i="1"/>
  <c r="H336" i="1"/>
  <c r="G336" i="1"/>
  <c r="F336" i="1"/>
  <c r="E336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Q334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Q320" i="1" s="1"/>
  <c r="P319" i="1"/>
  <c r="O319" i="1"/>
  <c r="N319" i="1"/>
  <c r="H319" i="1"/>
  <c r="P317" i="1"/>
  <c r="O317" i="1"/>
  <c r="O306" i="1" s="1"/>
  <c r="N317" i="1"/>
  <c r="M317" i="1"/>
  <c r="L317" i="1"/>
  <c r="L306" i="1" s="1"/>
  <c r="K317" i="1"/>
  <c r="J317" i="1"/>
  <c r="I317" i="1"/>
  <c r="H317" i="1"/>
  <c r="Q317" i="1" s="1"/>
  <c r="G317" i="1"/>
  <c r="F317" i="1"/>
  <c r="E317" i="1"/>
  <c r="P306" i="1"/>
  <c r="N306" i="1"/>
  <c r="M306" i="1"/>
  <c r="K306" i="1"/>
  <c r="J306" i="1"/>
  <c r="I306" i="1"/>
  <c r="G306" i="1"/>
  <c r="F306" i="1"/>
  <c r="E306" i="1"/>
  <c r="P304" i="1"/>
  <c r="O304" i="1"/>
  <c r="N304" i="1"/>
  <c r="M304" i="1"/>
  <c r="L304" i="1"/>
  <c r="K304" i="1"/>
  <c r="J304" i="1"/>
  <c r="I304" i="1"/>
  <c r="H304" i="1"/>
  <c r="G304" i="1"/>
  <c r="Q304" i="1" s="1"/>
  <c r="F304" i="1"/>
  <c r="E30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Q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3" i="1" s="1"/>
  <c r="P278" i="1"/>
  <c r="O278" i="1"/>
  <c r="N278" i="1"/>
  <c r="M278" i="1"/>
  <c r="L278" i="1"/>
  <c r="K278" i="1"/>
  <c r="J278" i="1"/>
  <c r="I278" i="1"/>
  <c r="H278" i="1"/>
  <c r="G278" i="1"/>
  <c r="Q278" i="1" s="1"/>
  <c r="F278" i="1"/>
  <c r="E278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P270" i="1"/>
  <c r="O270" i="1"/>
  <c r="N270" i="1"/>
  <c r="M270" i="1"/>
  <c r="L270" i="1"/>
  <c r="K270" i="1"/>
  <c r="J270" i="1"/>
  <c r="I270" i="1"/>
  <c r="H270" i="1"/>
  <c r="G270" i="1"/>
  <c r="Q270" i="1" s="1"/>
  <c r="F270" i="1"/>
  <c r="E270" i="1"/>
  <c r="P266" i="1"/>
  <c r="O266" i="1"/>
  <c r="N266" i="1"/>
  <c r="M266" i="1"/>
  <c r="L266" i="1"/>
  <c r="K266" i="1"/>
  <c r="J266" i="1"/>
  <c r="I266" i="1"/>
  <c r="H266" i="1"/>
  <c r="G266" i="1"/>
  <c r="F266" i="1"/>
  <c r="Q266" i="1" s="1"/>
  <c r="E266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P252" i="1"/>
  <c r="O252" i="1"/>
  <c r="O251" i="1" s="1"/>
  <c r="N252" i="1"/>
  <c r="M252" i="1"/>
  <c r="L252" i="1"/>
  <c r="K252" i="1"/>
  <c r="J252" i="1"/>
  <c r="I252" i="1"/>
  <c r="H252" i="1"/>
  <c r="G252" i="1"/>
  <c r="F252" i="1"/>
  <c r="E252" i="1"/>
  <c r="P251" i="1"/>
  <c r="L251" i="1"/>
  <c r="H251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Q243" i="1" s="1"/>
  <c r="P239" i="1"/>
  <c r="O239" i="1"/>
  <c r="N239" i="1"/>
  <c r="M239" i="1"/>
  <c r="L239" i="1"/>
  <c r="K239" i="1"/>
  <c r="J239" i="1"/>
  <c r="J238" i="1" s="1"/>
  <c r="I239" i="1"/>
  <c r="H239" i="1"/>
  <c r="H238" i="1" s="1"/>
  <c r="G239" i="1"/>
  <c r="F239" i="1"/>
  <c r="E239" i="1"/>
  <c r="P238" i="1"/>
  <c r="O238" i="1"/>
  <c r="N238" i="1"/>
  <c r="M238" i="1"/>
  <c r="L238" i="1"/>
  <c r="K238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P228" i="1"/>
  <c r="O228" i="1"/>
  <c r="N228" i="1"/>
  <c r="M228" i="1"/>
  <c r="L228" i="1"/>
  <c r="K228" i="1"/>
  <c r="J228" i="1"/>
  <c r="J227" i="1" s="1"/>
  <c r="I228" i="1"/>
  <c r="H228" i="1"/>
  <c r="G228" i="1"/>
  <c r="G227" i="1" s="1"/>
  <c r="F228" i="1"/>
  <c r="Q228" i="1" s="1"/>
  <c r="E228" i="1"/>
  <c r="P227" i="1"/>
  <c r="O227" i="1"/>
  <c r="N227" i="1"/>
  <c r="M227" i="1"/>
  <c r="L227" i="1"/>
  <c r="K227" i="1"/>
  <c r="H227" i="1"/>
  <c r="P225" i="1"/>
  <c r="O225" i="1"/>
  <c r="N225" i="1"/>
  <c r="M225" i="1"/>
  <c r="L225" i="1"/>
  <c r="K225" i="1"/>
  <c r="J225" i="1"/>
  <c r="I225" i="1"/>
  <c r="H225" i="1"/>
  <c r="H205" i="1" s="1"/>
  <c r="G225" i="1"/>
  <c r="F225" i="1"/>
  <c r="E225" i="1"/>
  <c r="P223" i="1"/>
  <c r="O223" i="1"/>
  <c r="N223" i="1"/>
  <c r="M223" i="1"/>
  <c r="L223" i="1"/>
  <c r="K223" i="1"/>
  <c r="J223" i="1"/>
  <c r="I223" i="1"/>
  <c r="H223" i="1"/>
  <c r="G223" i="1"/>
  <c r="Q223" i="1" s="1"/>
  <c r="F223" i="1"/>
  <c r="E223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P206" i="1"/>
  <c r="P205" i="1" s="1"/>
  <c r="O206" i="1"/>
  <c r="N206" i="1"/>
  <c r="M206" i="1"/>
  <c r="L206" i="1"/>
  <c r="K206" i="1"/>
  <c r="K205" i="1" s="1"/>
  <c r="J206" i="1"/>
  <c r="I206" i="1"/>
  <c r="H206" i="1"/>
  <c r="G206" i="1"/>
  <c r="F206" i="1"/>
  <c r="E206" i="1"/>
  <c r="L205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0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6" i="1"/>
  <c r="Q315" i="1"/>
  <c r="Q314" i="1"/>
  <c r="Q313" i="1"/>
  <c r="Q312" i="1"/>
  <c r="Q311" i="1"/>
  <c r="Q310" i="1"/>
  <c r="Q309" i="1"/>
  <c r="Q308" i="1"/>
  <c r="Q307" i="1"/>
  <c r="Q305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7" i="1"/>
  <c r="Q275" i="1"/>
  <c r="Q274" i="1"/>
  <c r="Q273" i="1"/>
  <c r="Q272" i="1"/>
  <c r="Q271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2" i="1"/>
  <c r="Q241" i="1"/>
  <c r="Q240" i="1"/>
  <c r="Q237" i="1"/>
  <c r="Q235" i="1"/>
  <c r="Q234" i="1"/>
  <c r="Q233" i="1"/>
  <c r="Q232" i="1"/>
  <c r="Q231" i="1"/>
  <c r="Q230" i="1"/>
  <c r="Q229" i="1"/>
  <c r="Q226" i="1"/>
  <c r="Q224" i="1"/>
  <c r="Q222" i="1"/>
  <c r="Q220" i="1"/>
  <c r="Q218" i="1"/>
  <c r="Q216" i="1"/>
  <c r="Q215" i="1"/>
  <c r="Q214" i="1"/>
  <c r="Q212" i="1"/>
  <c r="Q211" i="1"/>
  <c r="Q209" i="1"/>
  <c r="Q208" i="1"/>
  <c r="Q207" i="1"/>
  <c r="Q387" i="1" l="1"/>
  <c r="Q371" i="1"/>
  <c r="Q362" i="1"/>
  <c r="F353" i="1"/>
  <c r="Q354" i="1"/>
  <c r="Q343" i="1"/>
  <c r="G340" i="1"/>
  <c r="Q341" i="1"/>
  <c r="M340" i="1"/>
  <c r="F340" i="1"/>
  <c r="N340" i="1"/>
  <c r="Q338" i="1"/>
  <c r="Q336" i="1"/>
  <c r="I319" i="1"/>
  <c r="M319" i="1"/>
  <c r="F319" i="1"/>
  <c r="G319" i="1"/>
  <c r="H306" i="1"/>
  <c r="Q293" i="1"/>
  <c r="Q291" i="1"/>
  <c r="N251" i="1"/>
  <c r="Q276" i="1"/>
  <c r="Q259" i="1"/>
  <c r="Q255" i="1"/>
  <c r="G251" i="1"/>
  <c r="K251" i="1"/>
  <c r="K204" i="1" s="1"/>
  <c r="Q252" i="1"/>
  <c r="M251" i="1"/>
  <c r="F251" i="1"/>
  <c r="J251" i="1"/>
  <c r="Q249" i="1"/>
  <c r="Q245" i="1"/>
  <c r="Q239" i="1"/>
  <c r="I238" i="1"/>
  <c r="P204" i="1"/>
  <c r="F238" i="1"/>
  <c r="G238" i="1"/>
  <c r="F227" i="1"/>
  <c r="E227" i="1"/>
  <c r="I227" i="1"/>
  <c r="Q225" i="1"/>
  <c r="Q221" i="1"/>
  <c r="Q219" i="1"/>
  <c r="Q217" i="1"/>
  <c r="Q213" i="1"/>
  <c r="Q210" i="1"/>
  <c r="O205" i="1"/>
  <c r="O204" i="1" s="1"/>
  <c r="M205" i="1"/>
  <c r="N205" i="1"/>
  <c r="N204" i="1" s="1"/>
  <c r="Q206" i="1"/>
  <c r="G205" i="1"/>
  <c r="J205" i="1"/>
  <c r="F205" i="1"/>
  <c r="I373" i="1"/>
  <c r="E373" i="1"/>
  <c r="Q373" i="1" s="1"/>
  <c r="I353" i="1"/>
  <c r="E353" i="1"/>
  <c r="E340" i="1"/>
  <c r="E319" i="1"/>
  <c r="Q306" i="1"/>
  <c r="I251" i="1"/>
  <c r="L204" i="1"/>
  <c r="E251" i="1"/>
  <c r="E238" i="1"/>
  <c r="Q236" i="1"/>
  <c r="H204" i="1"/>
  <c r="I205" i="1"/>
  <c r="E205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340" i="1" l="1"/>
  <c r="Q319" i="1"/>
  <c r="Q251" i="1"/>
  <c r="G204" i="1"/>
  <c r="J204" i="1"/>
  <c r="M204" i="1"/>
  <c r="Q238" i="1"/>
  <c r="F204" i="1"/>
  <c r="Q227" i="1"/>
  <c r="Q205" i="1"/>
  <c r="I204" i="1"/>
  <c r="Q353" i="1"/>
  <c r="E204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<sst xmlns="http://schemas.openxmlformats.org/spreadsheetml/2006/main" count="1239" uniqueCount="365">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</sst>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246527</xdr:colOff>
      <xdr:row>7</xdr:row>
      <xdr:rowOff>190500</xdr:rowOff>
    </xdr:from>
    <xdr:to>
      <xdr:col>22</xdr:col>
      <xdr:colOff>403411</xdr:colOff>
      <xdr:row>34</xdr:row>
      <xdr:rowOff>190500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1" y="1557618"/>
          <a:ext cx="4392707" cy="429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</a:p>
        <a:p>
          <a:pPr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F26" sqref="F26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9</v>
      </c>
      <c r="D4" t="str">
        <f>VLOOKUP(C4,C9:D20,2,FALSE)</f>
        <v>Septembar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9</v>
      </c>
      <c r="D6" t="str">
        <f>VLOOKUP(C6,E9:F20,2,FALSE)</f>
        <v>Januar - Septembar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F6" sqref="F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Septembar</v>
      </c>
      <c r="K10" s="167"/>
      <c r="L10" s="120" t="s">
        <v>6</v>
      </c>
      <c r="M10" s="166" t="str">
        <f>IF(J10="Januar","-",'Analitika 2025'!F4)</f>
        <v>Januar - Septembar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70200785.829999998</v>
      </c>
      <c r="K13" s="116">
        <f>IFERROR($J13/$J$33,0)</f>
        <v>0.23109826830505673</v>
      </c>
      <c r="L13" s="109"/>
      <c r="M13" s="121">
        <f>IF($J$10="Januar","-",
VLOOKUP(D13,'Analitika 2025'!$C$9:$L$196,4,FALSE))</f>
        <v>1022843136.71</v>
      </c>
      <c r="N13" s="116">
        <f>IF($J$10="Januar","-",IFERROR($M13/$M$33,0))</f>
        <v>0.34813001206485211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14984524.140000002</v>
      </c>
      <c r="K15" s="116">
        <f>IFERROR($J15/$J$33,0)</f>
        <v>4.9328473167168818E-2</v>
      </c>
      <c r="L15" s="109"/>
      <c r="M15" s="121">
        <f>IF($J$10="Januar","-",
VLOOKUP(D15,'Analitika 2025'!$C$9:$L$196,4,FALSE))</f>
        <v>106403836.77</v>
      </c>
      <c r="N15" s="116">
        <f>IF($J$10="Januar","-",IFERROR($M15/$M$33,0))</f>
        <v>3.6215102442427621E-2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16725134.239999998</v>
      </c>
      <c r="K17" s="116">
        <f>IFERROR($J17/$J$33,0)</f>
        <v>5.5058494208220898E-2</v>
      </c>
      <c r="L17" s="109"/>
      <c r="M17" s="121">
        <f>IF($J$10="Januar","-",
VLOOKUP(D17,'Analitika 2025'!$C$9:$L$196,4,FALSE))</f>
        <v>141032244.21000001</v>
      </c>
      <c r="N17" s="116">
        <f>IF($J$10="Januar","-",IFERROR($M17/$M$33,0))</f>
        <v>4.8001062055599224E-2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28236679.070000004</v>
      </c>
      <c r="K19" s="116">
        <f>IFERROR($J19/$J$33,0)</f>
        <v>9.2954053984022775E-2</v>
      </c>
      <c r="L19" s="109"/>
      <c r="M19" s="121">
        <f>IF($J$10="Januar","-",
VLOOKUP(D19,'Analitika 2025'!$C$9:$L$196,4,FALSE))</f>
        <v>190096765.30000001</v>
      </c>
      <c r="N19" s="116">
        <f>IF($J$10="Januar","-",IFERROR($M19/$M$33,0))</f>
        <v>6.4700428464762219E-2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1622231.3499999999</v>
      </c>
      <c r="K21" s="116">
        <f>IFERROR($J21/$J$33,0)</f>
        <v>5.3403227804746977E-3</v>
      </c>
      <c r="L21" s="109"/>
      <c r="M21" s="121">
        <f>IF($J$10="Januar","-",
VLOOKUP(D21,'Analitika 2025'!$C$9:$L$196,4,FALSE))</f>
        <v>13225986.319999998</v>
      </c>
      <c r="N21" s="116">
        <f>IF($J$10="Januar","-",IFERROR($M21/$M$33,0))</f>
        <v>4.5015336290579354E-3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486264.03999999986</v>
      </c>
      <c r="K23" s="116">
        <f>IFERROR($J23/$J$33,0)</f>
        <v>1.6007623882608724E-3</v>
      </c>
      <c r="L23" s="109"/>
      <c r="M23" s="121">
        <f>IF($J$10="Januar","-",
VLOOKUP(D23,'Analitika 2025'!$C$9:$L$196,4,FALSE))</f>
        <v>4325826.66</v>
      </c>
      <c r="N23" s="116">
        <f>IF($J$10="Januar","-",IFERROR($M23/$M$33,0))</f>
        <v>1.4723177321013115E-3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46512708.219999991</v>
      </c>
      <c r="K25" s="116">
        <f>IFERROR($J25/$J$33,0)</f>
        <v>0.1531180341748658</v>
      </c>
      <c r="L25" s="109"/>
      <c r="M25" s="121">
        <f>IF($J$10="Januar","-",
VLOOKUP(D25,'Analitika 2025'!$C$9:$L$196,4,FALSE))</f>
        <v>338301245.70999992</v>
      </c>
      <c r="N25" s="116">
        <f>IF($J$10="Januar","-",IFERROR($M25/$M$33,0))</f>
        <v>0.11514259862895097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2947621.6700000009</v>
      </c>
      <c r="K27" s="116">
        <f>IFERROR($J27/$J$33,0)</f>
        <v>9.703456385873617E-3</v>
      </c>
      <c r="L27" s="109"/>
      <c r="M27" s="121">
        <f>IF($J$10="Januar","-",
VLOOKUP(D27,'Analitika 2025'!$C$9:$L$196,4,FALSE))</f>
        <v>31362966.430000007</v>
      </c>
      <c r="N27" s="116">
        <f>IF($J$10="Januar","-",IFERROR($M27/$M$33,0))</f>
        <v>1.0674549683918027E-2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28673648.59</v>
      </c>
      <c r="K29" s="116">
        <f>IFERROR($J29/$J$33,0)</f>
        <v>9.43925407214595E-2</v>
      </c>
      <c r="L29" s="109"/>
      <c r="M29" s="121">
        <f>IF($J$10="Januar","-",
VLOOKUP(D29,'Analitika 2025'!$C$9:$L$196,4,FALSE))</f>
        <v>240557372.45000002</v>
      </c>
      <c r="N29" s="116">
        <f>IF($J$10="Januar","-",IFERROR($M29/$M$33,0))</f>
        <v>8.1874960067363056E-2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93380683.539999992</v>
      </c>
      <c r="K31" s="116">
        <f>IFERROR($J31/$J$33,0)</f>
        <v>0.30740559388459643</v>
      </c>
      <c r="L31" s="109"/>
      <c r="M31" s="121">
        <f>IF($J$10="Januar","-",
VLOOKUP(D31,'Analitika 2025'!$C$9:$L$196,4,FALSE))</f>
        <v>849957364.79999971</v>
      </c>
      <c r="N31" s="116">
        <f>IF($J$10="Januar","-",IFERROR($M31/$M$33,0))</f>
        <v>0.2892874352309675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303770280.68999994</v>
      </c>
      <c r="K33" s="118">
        <f>IFERROR($J33/$J$33,0)</f>
        <v>1</v>
      </c>
      <c r="L33" s="115"/>
      <c r="M33" s="124">
        <f>SUM(M13:M31)</f>
        <v>2938106745.3599997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+l9xbPZwiDiIaQzjwzT9isaXorXUpx3j5vLevPOh63XzDL+eJNb0tJEfkaxCaPEccyJ1r379/Eabqjzna+Ke3A==" saltValue="KDJ+ZrGiPmmOq/bnq4olD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B1" sqref="B1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7918500000</v>
      </c>
      <c r="E4" s="41" t="s">
        <v>9</v>
      </c>
      <c r="F4" s="42" t="str">
        <f>Master!D6</f>
        <v>Januar - Septembar</v>
      </c>
      <c r="G4" s="42"/>
      <c r="H4" s="42"/>
      <c r="I4" s="42"/>
      <c r="J4" s="42"/>
      <c r="K4" s="43" t="s">
        <v>10</v>
      </c>
      <c r="L4" s="44" t="str">
        <f>Master!D4</f>
        <v>Septembar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3106311747.04</v>
      </c>
      <c r="F8" s="138">
        <f>F9+F31+F42+F55+F97+F110+F123+F144+F157+F177</f>
        <v>2938106745.3599997</v>
      </c>
      <c r="G8" s="139">
        <f t="shared" ref="G8" si="0">IFERROR(F8/E8,0)</f>
        <v>0.94585057284083529</v>
      </c>
      <c r="H8" s="140">
        <f>F8/$D$4</f>
        <v>0.37104334727031629</v>
      </c>
      <c r="I8" s="138">
        <f>I9+I31+I42+I55+I97+I110+I123+I144+I157+I177</f>
        <v>-168205001.68000048</v>
      </c>
      <c r="J8" s="141">
        <f t="shared" ref="J8:J9" si="1">IFERROR(I8/E8,0)</f>
        <v>-5.414942715916482E-2</v>
      </c>
      <c r="K8" s="137">
        <f>K9+K31+K42+K55+K97+K110+K123+K144+K157+K177</f>
        <v>302748947.90000004</v>
      </c>
      <c r="L8" s="138">
        <f>L9+L31+L42+L55+L97+L110+L123+L144+L157+L177</f>
        <v>303770280.68999994</v>
      </c>
      <c r="M8" s="139">
        <f>IFERROR(L8/K8,0)</f>
        <v>1.003373530435314</v>
      </c>
      <c r="N8" s="140">
        <f>L8/$D$4</f>
        <v>3.8362098969501789E-2</v>
      </c>
      <c r="O8" s="138">
        <f>O9+O31+O42+O55+O97+O110+O123+O144+O157+O177</f>
        <v>1021332.7899999209</v>
      </c>
      <c r="P8" s="141">
        <f t="shared" ref="P8:P9" si="2">IFERROR(O8/K8,0)</f>
        <v>3.3735304353139282E-3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1103302304.04</v>
      </c>
      <c r="F9" s="143">
        <f>IFERROR(VLOOKUP($C9,'2025'!$C$8:$U$195,19,FALSE),0)</f>
        <v>1022843136.71</v>
      </c>
      <c r="G9" s="144">
        <f t="shared" ref="G9" si="3">IFERROR(F9/E9,0)</f>
        <v>0.92707423247882303</v>
      </c>
      <c r="H9" s="145">
        <f t="shared" ref="H9" si="4">F9/$D$4</f>
        <v>0.12917132496179831</v>
      </c>
      <c r="I9" s="143">
        <f t="shared" ref="I9" si="5">F9-E9</f>
        <v>-80459167.329999924</v>
      </c>
      <c r="J9" s="146">
        <f t="shared" si="1"/>
        <v>-7.2925767521176951E-2</v>
      </c>
      <c r="K9" s="142">
        <f>VLOOKUP($C9,'2025'!$C$205:$U$392,VLOOKUP($L$4,Master!$D$9:$G$20,4,FALSE),FALSE)</f>
        <v>68623185.360000014</v>
      </c>
      <c r="L9" s="143">
        <f>VLOOKUP($C9,'2025'!$C$8:$U$195,VLOOKUP($L$4,Master!$D$9:$G$20,4,FALSE),FALSE)</f>
        <v>70200785.829999998</v>
      </c>
      <c r="M9" s="145">
        <f>IFERROR(L9/K9,0)</f>
        <v>1.0229893214913273</v>
      </c>
      <c r="N9" s="145">
        <f>L9/$D$4</f>
        <v>8.8654146403990657E-3</v>
      </c>
      <c r="O9" s="143">
        <f>L9-K9</f>
        <v>1577600.4699999839</v>
      </c>
      <c r="P9" s="146">
        <f t="shared" si="2"/>
        <v>2.2989321491327281E-2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957677491.18999982</v>
      </c>
      <c r="F10" s="148">
        <f>IFERROR(VLOOKUP($C10,'2025'!$C$8:$U$195,19,FALSE),0)</f>
        <v>881964943.61000013</v>
      </c>
      <c r="G10" s="149">
        <f t="shared" ref="G10:G73" si="6">IFERROR(F10/E10,0)</f>
        <v>0.92094149828464689</v>
      </c>
      <c r="H10" s="150">
        <f t="shared" ref="H10:H73" si="7">F10/$D$4</f>
        <v>0.11138030480646589</v>
      </c>
      <c r="I10" s="148">
        <f t="shared" ref="I10:I73" si="8">F10-E10</f>
        <v>-75712547.579999685</v>
      </c>
      <c r="J10" s="151">
        <f t="shared" ref="J10:J73" si="9">IFERROR(I10/E10,0)</f>
        <v>-7.9058501715353127E-2</v>
      </c>
      <c r="K10" s="147">
        <f>VLOOKUP($C10,'2025'!$C$205:$U$392,VLOOKUP($L$4,Master!$D$9:$G$20,4,FALSE),FALSE)</f>
        <v>50866568.800000012</v>
      </c>
      <c r="L10" s="148">
        <f>VLOOKUP($C10,'2025'!$C$8:$U$195,VLOOKUP($L$4,Master!$D$9:$G$20,4,FALSE),FALSE)</f>
        <v>45306959.959999993</v>
      </c>
      <c r="M10" s="150">
        <f t="shared" ref="M10:M73" si="10">IFERROR(L10/K10,0)</f>
        <v>0.89070210609527067</v>
      </c>
      <c r="N10" s="150">
        <f t="shared" ref="N10:N73" si="11">L10/$D$4</f>
        <v>5.7216594001389147E-3</v>
      </c>
      <c r="O10" s="148">
        <f t="shared" ref="O10:O73" si="12">L10-K10</f>
        <v>-5559608.8400000185</v>
      </c>
      <c r="P10" s="151">
        <f t="shared" ref="P10:P73" si="13">IFERROR(O10/K10,0)</f>
        <v>-0.10929789390472937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32291067.830000035</v>
      </c>
      <c r="F11" s="153">
        <f>IFERROR(VLOOKUP($C11,'2025'!$C$8:$U$195,19,FALSE),0)</f>
        <v>33230008.659999996</v>
      </c>
      <c r="G11" s="154">
        <f t="shared" si="6"/>
        <v>1.0290774165457495</v>
      </c>
      <c r="H11" s="155">
        <f t="shared" si="7"/>
        <v>4.1965029563679982E-3</v>
      </c>
      <c r="I11" s="156">
        <f t="shared" si="8"/>
        <v>938940.82999996096</v>
      </c>
      <c r="J11" s="157">
        <f t="shared" si="9"/>
        <v>2.9077416545749454E-2</v>
      </c>
      <c r="K11" s="163">
        <f>VLOOKUP($C11,'2025'!$C$205:$U$392,VLOOKUP($L$4,Master!$D$9:$G$20,4,FALSE),FALSE)</f>
        <v>4746470.2400000161</v>
      </c>
      <c r="L11" s="164">
        <f>VLOOKUP($C11,'2025'!$C$8:$U$195,VLOOKUP($L$4,Master!$D$9:$G$20,4,FALSE),FALSE)</f>
        <v>3492276.0999999996</v>
      </c>
      <c r="M11" s="155">
        <f t="shared" si="10"/>
        <v>0.73576277178975591</v>
      </c>
      <c r="N11" s="155">
        <f t="shared" si="11"/>
        <v>4.4102747995201105E-4</v>
      </c>
      <c r="O11" s="156">
        <f t="shared" si="12"/>
        <v>-1254194.1400000164</v>
      </c>
      <c r="P11" s="157">
        <f t="shared" si="13"/>
        <v>-0.26423722821024415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906204036.01999998</v>
      </c>
      <c r="F12" s="153">
        <f>IFERROR(VLOOKUP($C12,'2025'!$C$8:$U$195,19,FALSE),0)</f>
        <v>831503787.61999989</v>
      </c>
      <c r="G12" s="154">
        <f t="shared" si="6"/>
        <v>0.91756795883620246</v>
      </c>
      <c r="H12" s="155">
        <f t="shared" si="7"/>
        <v>0.10500773980173012</v>
      </c>
      <c r="I12" s="156">
        <f t="shared" si="8"/>
        <v>-74700248.400000095</v>
      </c>
      <c r="J12" s="157">
        <f t="shared" si="9"/>
        <v>-8.2432041163797529E-2</v>
      </c>
      <c r="K12" s="163">
        <f>VLOOKUP($C12,'2025'!$C$205:$U$392,VLOOKUP($L$4,Master!$D$9:$G$20,4,FALSE),FALSE)</f>
        <v>43533424.909999989</v>
      </c>
      <c r="L12" s="164">
        <f>VLOOKUP($C12,'2025'!$C$8:$U$195,VLOOKUP($L$4,Master!$D$9:$G$20,4,FALSE),FALSE)</f>
        <v>39827849.179999992</v>
      </c>
      <c r="M12" s="155">
        <f t="shared" si="10"/>
        <v>0.9148797564707849</v>
      </c>
      <c r="N12" s="155">
        <f t="shared" si="11"/>
        <v>5.0297214346151408E-3</v>
      </c>
      <c r="O12" s="156">
        <f t="shared" si="12"/>
        <v>-3705575.7299999967</v>
      </c>
      <c r="P12" s="157">
        <f t="shared" si="13"/>
        <v>-8.5120243529215073E-2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19182387.340000015</v>
      </c>
      <c r="F13" s="153">
        <f>IFERROR(VLOOKUP($C13,'2025'!$C$8:$U$195,19,FALSE),0)</f>
        <v>17231147.329999994</v>
      </c>
      <c r="G13" s="154">
        <f t="shared" si="6"/>
        <v>0.89827960537887774</v>
      </c>
      <c r="H13" s="155">
        <f t="shared" si="7"/>
        <v>2.1760620483677459E-3</v>
      </c>
      <c r="I13" s="156">
        <f t="shared" si="8"/>
        <v>-1951240.0100000203</v>
      </c>
      <c r="J13" s="157">
        <f t="shared" si="9"/>
        <v>-0.10172039462112221</v>
      </c>
      <c r="K13" s="163">
        <f>VLOOKUP($C13,'2025'!$C$205:$U$392,VLOOKUP($L$4,Master!$D$9:$G$20,4,FALSE),FALSE)</f>
        <v>2586673.6500000069</v>
      </c>
      <c r="L13" s="164">
        <f>VLOOKUP($C13,'2025'!$C$8:$U$195,VLOOKUP($L$4,Master!$D$9:$G$20,4,FALSE),FALSE)</f>
        <v>1986834.6800000004</v>
      </c>
      <c r="M13" s="155">
        <f t="shared" si="10"/>
        <v>0.76810411703849657</v>
      </c>
      <c r="N13" s="155">
        <f t="shared" si="11"/>
        <v>2.509104855717624E-4</v>
      </c>
      <c r="O13" s="156">
        <f t="shared" si="12"/>
        <v>-599838.97000000649</v>
      </c>
      <c r="P13" s="157">
        <f t="shared" si="13"/>
        <v>-0.23189588296150343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12970678.680000002</v>
      </c>
      <c r="F17" s="148">
        <f>IFERROR(VLOOKUP($C17,'2025'!$C$8:$U$195,19,FALSE),0)</f>
        <v>10602228.709999997</v>
      </c>
      <c r="G17" s="149">
        <f t="shared" si="6"/>
        <v>0.81739968829449072</v>
      </c>
      <c r="H17" s="150">
        <f t="shared" si="7"/>
        <v>1.3389188242722734E-3</v>
      </c>
      <c r="I17" s="148">
        <f t="shared" si="8"/>
        <v>-2368449.9700000044</v>
      </c>
      <c r="J17" s="151">
        <f t="shared" si="9"/>
        <v>-0.18260031170550931</v>
      </c>
      <c r="K17" s="147">
        <f>VLOOKUP($C17,'2025'!$C$205:$U$392,VLOOKUP($L$4,Master!$D$9:$G$20,4,FALSE),FALSE)</f>
        <v>1563935.5299999998</v>
      </c>
      <c r="L17" s="148">
        <f>VLOOKUP($C17,'2025'!$C$8:$U$195,VLOOKUP($L$4,Master!$D$9:$G$20,4,FALSE),FALSE)</f>
        <v>812446.71</v>
      </c>
      <c r="M17" s="150">
        <f t="shared" si="10"/>
        <v>0.51948861984099826</v>
      </c>
      <c r="N17" s="150">
        <f t="shared" si="11"/>
        <v>1.0260108732714529E-4</v>
      </c>
      <c r="O17" s="148">
        <f t="shared" si="12"/>
        <v>-751488.81999999983</v>
      </c>
      <c r="P17" s="151">
        <f t="shared" si="13"/>
        <v>-0.4805113801590018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2205799.6799999997</v>
      </c>
      <c r="F18" s="153">
        <f>IFERROR(VLOOKUP($C18,'2025'!$C$8:$U$195,19,FALSE),0)</f>
        <v>2283387.6499999994</v>
      </c>
      <c r="G18" s="154">
        <f t="shared" si="6"/>
        <v>1.0351745313518224</v>
      </c>
      <c r="H18" s="155">
        <f t="shared" si="7"/>
        <v>2.8836113531603203E-4</v>
      </c>
      <c r="I18" s="156">
        <f t="shared" si="8"/>
        <v>77587.969999999739</v>
      </c>
      <c r="J18" s="157">
        <f t="shared" si="9"/>
        <v>3.5174531351822372E-2</v>
      </c>
      <c r="K18" s="163">
        <f>VLOOKUP($C18,'2025'!$C$205:$U$392,VLOOKUP($L$4,Master!$D$9:$G$20,4,FALSE),FALSE)</f>
        <v>244756.72000000003</v>
      </c>
      <c r="L18" s="164">
        <f>VLOOKUP($C18,'2025'!$C$8:$U$195,VLOOKUP($L$4,Master!$D$9:$G$20,4,FALSE),FALSE)</f>
        <v>106191.36999999998</v>
      </c>
      <c r="M18" s="155">
        <f t="shared" si="10"/>
        <v>0.43386498233838061</v>
      </c>
      <c r="N18" s="155">
        <f t="shared" si="11"/>
        <v>1.3410541137841761E-5</v>
      </c>
      <c r="O18" s="156">
        <f t="shared" si="12"/>
        <v>-138565.35000000003</v>
      </c>
      <c r="P18" s="157">
        <f t="shared" si="13"/>
        <v>-0.56613501766161933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1807498.6900000002</v>
      </c>
      <c r="F19" s="153">
        <f>IFERROR(VLOOKUP($C19,'2025'!$C$8:$U$195,19,FALSE),0)</f>
        <v>1729963.1799999997</v>
      </c>
      <c r="G19" s="154">
        <f t="shared" si="6"/>
        <v>0.95710342119252079</v>
      </c>
      <c r="H19" s="155">
        <f t="shared" si="7"/>
        <v>2.1847107154132723E-4</v>
      </c>
      <c r="I19" s="156">
        <f t="shared" si="8"/>
        <v>-77535.510000000475</v>
      </c>
      <c r="J19" s="157">
        <f t="shared" si="9"/>
        <v>-4.2896578807479227E-2</v>
      </c>
      <c r="K19" s="163">
        <f>VLOOKUP($C19,'2025'!$C$205:$U$392,VLOOKUP($L$4,Master!$D$9:$G$20,4,FALSE),FALSE)</f>
        <v>296640.83000000007</v>
      </c>
      <c r="L19" s="164">
        <f>VLOOKUP($C19,'2025'!$C$8:$U$195,VLOOKUP($L$4,Master!$D$9:$G$20,4,FALSE),FALSE)</f>
        <v>220269.13999999998</v>
      </c>
      <c r="M19" s="155">
        <f t="shared" si="10"/>
        <v>0.74254491534425626</v>
      </c>
      <c r="N19" s="155">
        <f t="shared" si="11"/>
        <v>2.7817028477615707E-5</v>
      </c>
      <c r="O19" s="156">
        <f t="shared" si="12"/>
        <v>-76371.69000000009</v>
      </c>
      <c r="P19" s="157">
        <f t="shared" si="13"/>
        <v>-0.25745508465574368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8957380.3100000024</v>
      </c>
      <c r="F20" s="153">
        <f>IFERROR(VLOOKUP($C20,'2025'!$C$8:$U$195,19,FALSE),0)</f>
        <v>6588877.879999999</v>
      </c>
      <c r="G20" s="154">
        <f t="shared" si="6"/>
        <v>0.73558090110835062</v>
      </c>
      <c r="H20" s="155">
        <f t="shared" si="7"/>
        <v>8.3208661741491434E-4</v>
      </c>
      <c r="I20" s="156">
        <f t="shared" si="8"/>
        <v>-2368502.4300000034</v>
      </c>
      <c r="J20" s="157">
        <f t="shared" si="9"/>
        <v>-0.26441909889164938</v>
      </c>
      <c r="K20" s="163">
        <f>VLOOKUP($C20,'2025'!$C$205:$U$392,VLOOKUP($L$4,Master!$D$9:$G$20,4,FALSE),FALSE)</f>
        <v>1022537.9799999999</v>
      </c>
      <c r="L20" s="164">
        <f>VLOOKUP($C20,'2025'!$C$8:$U$195,VLOOKUP($L$4,Master!$D$9:$G$20,4,FALSE),FALSE)</f>
        <v>485986.2</v>
      </c>
      <c r="M20" s="155">
        <f t="shared" si="10"/>
        <v>0.47527447342347134</v>
      </c>
      <c r="N20" s="155">
        <f t="shared" si="11"/>
        <v>6.137351771168782E-5</v>
      </c>
      <c r="O20" s="156">
        <f t="shared" si="12"/>
        <v>-536551.7799999998</v>
      </c>
      <c r="P20" s="157">
        <f t="shared" si="13"/>
        <v>-0.5247255265765286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11344618.899999999</v>
      </c>
      <c r="F21" s="148">
        <f>IFERROR(VLOOKUP($C21,'2025'!$C$8:$U$195,19,FALSE),0)</f>
        <v>9573726.8199999966</v>
      </c>
      <c r="G21" s="149">
        <f t="shared" si="6"/>
        <v>0.8439002582977907</v>
      </c>
      <c r="H21" s="150">
        <f t="shared" si="7"/>
        <v>1.2090328749131776E-3</v>
      </c>
      <c r="I21" s="148">
        <f t="shared" si="8"/>
        <v>-1770892.0800000019</v>
      </c>
      <c r="J21" s="151">
        <f t="shared" si="9"/>
        <v>-0.15609974170220933</v>
      </c>
      <c r="K21" s="147">
        <f>VLOOKUP($C21,'2025'!$C$205:$U$392,VLOOKUP($L$4,Master!$D$9:$G$20,4,FALSE),FALSE)</f>
        <v>1013607.25</v>
      </c>
      <c r="L21" s="148">
        <f>VLOOKUP($C21,'2025'!$C$8:$U$195,VLOOKUP($L$4,Master!$D$9:$G$20,4,FALSE),FALSE)</f>
        <v>415331.37000000011</v>
      </c>
      <c r="M21" s="150">
        <f t="shared" si="10"/>
        <v>0.40975572145917477</v>
      </c>
      <c r="N21" s="150">
        <f t="shared" si="11"/>
        <v>5.2450763402159515E-5</v>
      </c>
      <c r="O21" s="148">
        <f t="shared" si="12"/>
        <v>-598275.87999999989</v>
      </c>
      <c r="P21" s="151">
        <f t="shared" si="13"/>
        <v>-0.59024427854082528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11344618.899999999</v>
      </c>
      <c r="F22" s="153">
        <f>IFERROR(VLOOKUP($C22,'2025'!$C$8:$U$195,19,FALSE),0)</f>
        <v>9573726.8199999966</v>
      </c>
      <c r="G22" s="154">
        <f t="shared" si="6"/>
        <v>0.8439002582977907</v>
      </c>
      <c r="H22" s="155">
        <f t="shared" si="7"/>
        <v>1.2090328749131776E-3</v>
      </c>
      <c r="I22" s="156">
        <f t="shared" si="8"/>
        <v>-1770892.0800000019</v>
      </c>
      <c r="J22" s="157">
        <f t="shared" si="9"/>
        <v>-0.15609974170220933</v>
      </c>
      <c r="K22" s="163">
        <f>VLOOKUP($C22,'2025'!$C$205:$U$392,VLOOKUP($L$4,Master!$D$9:$G$20,4,FALSE),FALSE)</f>
        <v>1013607.25</v>
      </c>
      <c r="L22" s="164">
        <f>VLOOKUP($C22,'2025'!$C$8:$U$195,VLOOKUP($L$4,Master!$D$9:$G$20,4,FALSE),FALSE)</f>
        <v>415331.37000000011</v>
      </c>
      <c r="M22" s="155">
        <f t="shared" si="10"/>
        <v>0.40975572145917477</v>
      </c>
      <c r="N22" s="155">
        <f t="shared" si="11"/>
        <v>5.2450763402159515E-5</v>
      </c>
      <c r="O22" s="156">
        <f t="shared" si="12"/>
        <v>-598275.87999999989</v>
      </c>
      <c r="P22" s="157">
        <f t="shared" si="13"/>
        <v>-0.59024427854082528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2684537.7800000003</v>
      </c>
      <c r="F25" s="148">
        <f>IFERROR(VLOOKUP($C25,'2025'!$C$8:$U$195,19,FALSE),0)</f>
        <v>2207218.15</v>
      </c>
      <c r="G25" s="149">
        <f t="shared" si="6"/>
        <v>0.82219671723152266</v>
      </c>
      <c r="H25" s="150">
        <f t="shared" si="7"/>
        <v>2.7874195238997281E-4</v>
      </c>
      <c r="I25" s="148">
        <f t="shared" si="8"/>
        <v>-477319.63000000035</v>
      </c>
      <c r="J25" s="151">
        <f t="shared" si="9"/>
        <v>-0.17780328276847729</v>
      </c>
      <c r="K25" s="147">
        <f>VLOOKUP($C25,'2025'!$C$205:$U$392,VLOOKUP($L$4,Master!$D$9:$G$20,4,FALSE),FALSE)</f>
        <v>577398.28</v>
      </c>
      <c r="L25" s="148">
        <f>VLOOKUP($C25,'2025'!$C$8:$U$195,VLOOKUP($L$4,Master!$D$9:$G$20,4,FALSE),FALSE)</f>
        <v>258814.34</v>
      </c>
      <c r="M25" s="150">
        <f t="shared" si="10"/>
        <v>0.44824231204845288</v>
      </c>
      <c r="N25" s="150">
        <f t="shared" si="11"/>
        <v>3.2684768579907807E-5</v>
      </c>
      <c r="O25" s="148">
        <f t="shared" si="12"/>
        <v>-318583.94000000006</v>
      </c>
      <c r="P25" s="151">
        <f t="shared" si="13"/>
        <v>-0.55175768795154712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2684537.7800000003</v>
      </c>
      <c r="F26" s="153">
        <f>IFERROR(VLOOKUP($C26,'2025'!$C$8:$U$195,19,FALSE),0)</f>
        <v>2207218.15</v>
      </c>
      <c r="G26" s="154">
        <f t="shared" si="6"/>
        <v>0.82219671723152266</v>
      </c>
      <c r="H26" s="155">
        <f t="shared" si="7"/>
        <v>2.7874195238997281E-4</v>
      </c>
      <c r="I26" s="156">
        <f t="shared" si="8"/>
        <v>-477319.63000000035</v>
      </c>
      <c r="J26" s="157">
        <f t="shared" si="9"/>
        <v>-0.17780328276847729</v>
      </c>
      <c r="K26" s="163">
        <f>VLOOKUP($C26,'2025'!$C$205:$U$392,VLOOKUP($L$4,Master!$D$9:$G$20,4,FALSE),FALSE)</f>
        <v>577398.28</v>
      </c>
      <c r="L26" s="164">
        <f>VLOOKUP($C26,'2025'!$C$8:$U$195,VLOOKUP($L$4,Master!$D$9:$G$20,4,FALSE),FALSE)</f>
        <v>258814.34</v>
      </c>
      <c r="M26" s="155">
        <f t="shared" si="10"/>
        <v>0.44824231204845288</v>
      </c>
      <c r="N26" s="155">
        <f t="shared" si="11"/>
        <v>3.2684768579907807E-5</v>
      </c>
      <c r="O26" s="156">
        <f t="shared" si="12"/>
        <v>-318583.94000000006</v>
      </c>
      <c r="P26" s="157">
        <f t="shared" si="13"/>
        <v>-0.55175768795154712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118624977.48999999</v>
      </c>
      <c r="F27" s="148">
        <f>IFERROR(VLOOKUP($C27,'2025'!$C$8:$U$195,19,FALSE),0)</f>
        <v>118495019.42</v>
      </c>
      <c r="G27" s="149">
        <f t="shared" si="6"/>
        <v>0.99890446284796175</v>
      </c>
      <c r="H27" s="150">
        <f t="shared" si="7"/>
        <v>1.4964326503757026E-2</v>
      </c>
      <c r="I27" s="148">
        <f t="shared" si="8"/>
        <v>-129958.06999999285</v>
      </c>
      <c r="J27" s="151">
        <f t="shared" si="9"/>
        <v>-1.0955371520382224E-3</v>
      </c>
      <c r="K27" s="147">
        <f>VLOOKUP($C27,'2025'!$C$205:$U$392,VLOOKUP($L$4,Master!$D$9:$G$20,4,FALSE),FALSE)</f>
        <v>14601675.499999996</v>
      </c>
      <c r="L27" s="148">
        <f>VLOOKUP($C27,'2025'!$C$8:$U$195,VLOOKUP($L$4,Master!$D$9:$G$20,4,FALSE),FALSE)</f>
        <v>23407233.450000003</v>
      </c>
      <c r="M27" s="150">
        <f t="shared" si="10"/>
        <v>1.6030512012131763</v>
      </c>
      <c r="N27" s="150">
        <f t="shared" si="11"/>
        <v>2.9560186209509382E-3</v>
      </c>
      <c r="O27" s="148">
        <f t="shared" si="12"/>
        <v>8805557.9500000067</v>
      </c>
      <c r="P27" s="151">
        <f t="shared" si="13"/>
        <v>0.60305120121317646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118624977.48999999</v>
      </c>
      <c r="F28" s="153">
        <f>IFERROR(VLOOKUP($C28,'2025'!$C$8:$U$195,19,FALSE),0)</f>
        <v>118495019.42</v>
      </c>
      <c r="G28" s="154">
        <f t="shared" si="6"/>
        <v>0.99890446284796175</v>
      </c>
      <c r="H28" s="155">
        <f t="shared" si="7"/>
        <v>1.4964326503757026E-2</v>
      </c>
      <c r="I28" s="156">
        <f t="shared" si="8"/>
        <v>-129958.06999999285</v>
      </c>
      <c r="J28" s="157">
        <f t="shared" si="9"/>
        <v>-1.0955371520382224E-3</v>
      </c>
      <c r="K28" s="163">
        <f>VLOOKUP($C28,'2025'!$C$205:$U$392,VLOOKUP($L$4,Master!$D$9:$G$20,4,FALSE),FALSE)</f>
        <v>14601675.499999996</v>
      </c>
      <c r="L28" s="164">
        <f>VLOOKUP($C28,'2025'!$C$8:$U$195,VLOOKUP($L$4,Master!$D$9:$G$20,4,FALSE),FALSE)</f>
        <v>23407233.450000003</v>
      </c>
      <c r="M28" s="155">
        <f t="shared" si="10"/>
        <v>1.6030512012131763</v>
      </c>
      <c r="N28" s="155">
        <f t="shared" si="11"/>
        <v>2.9560186209509382E-3</v>
      </c>
      <c r="O28" s="156">
        <f t="shared" si="12"/>
        <v>8805557.9500000067</v>
      </c>
      <c r="P28" s="157">
        <f t="shared" si="13"/>
        <v>0.60305120121317646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69017449.079999998</v>
      </c>
      <c r="F31" s="143">
        <f>IFERROR(VLOOKUP($C31,'2025'!$C$8:$U$195,19,FALSE),0)</f>
        <v>106403836.77</v>
      </c>
      <c r="G31" s="144">
        <f t="shared" si="6"/>
        <v>1.5416947190653834</v>
      </c>
      <c r="H31" s="145">
        <f t="shared" si="7"/>
        <v>1.3437372831975752E-2</v>
      </c>
      <c r="I31" s="143">
        <f t="shared" si="8"/>
        <v>37386387.689999998</v>
      </c>
      <c r="J31" s="146">
        <f t="shared" si="9"/>
        <v>0.54169471906538336</v>
      </c>
      <c r="K31" s="142">
        <f>VLOOKUP($C31,'2025'!$C$205:$U$392,VLOOKUP($L$4,Master!$D$9:$G$20,4,FALSE),FALSE)</f>
        <v>8271575.2999999961</v>
      </c>
      <c r="L31" s="143">
        <f>VLOOKUP($C31,'2025'!$C$8:$U$195,VLOOKUP($L$4,Master!$D$9:$G$20,4,FALSE),FALSE)</f>
        <v>14984524.140000002</v>
      </c>
      <c r="M31" s="145">
        <f t="shared" si="10"/>
        <v>1.8115683647345882</v>
      </c>
      <c r="N31" s="145">
        <f t="shared" si="11"/>
        <v>1.8923437696533438E-3</v>
      </c>
      <c r="O31" s="143">
        <f t="shared" si="12"/>
        <v>6712948.8400000064</v>
      </c>
      <c r="P31" s="146">
        <f t="shared" si="13"/>
        <v>0.81156836473458804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68199586.309999987</v>
      </c>
      <c r="F32" s="148">
        <f>IFERROR(VLOOKUP($C32,'2025'!$C$8:$U$195,19,FALSE),0)</f>
        <v>106071752.10999997</v>
      </c>
      <c r="G32" s="149">
        <f t="shared" si="6"/>
        <v>1.5553137174154215</v>
      </c>
      <c r="H32" s="150">
        <f t="shared" si="7"/>
        <v>1.3395435007892906E-2</v>
      </c>
      <c r="I32" s="148">
        <f t="shared" si="8"/>
        <v>37872165.799999982</v>
      </c>
      <c r="J32" s="151">
        <f t="shared" si="9"/>
        <v>0.55531371741542146</v>
      </c>
      <c r="K32" s="147">
        <f>VLOOKUP($C32,'2025'!$C$205:$U$392,VLOOKUP($L$4,Master!$D$9:$G$20,4,FALSE),FALSE)</f>
        <v>7995712.2999999961</v>
      </c>
      <c r="L32" s="148">
        <f>VLOOKUP($C32,'2025'!$C$8:$U$195,VLOOKUP($L$4,Master!$D$9:$G$20,4,FALSE),FALSE)</f>
        <v>14946245.640000002</v>
      </c>
      <c r="M32" s="150">
        <f t="shared" si="10"/>
        <v>1.8692825703596176</v>
      </c>
      <c r="N32" s="150">
        <f t="shared" si="11"/>
        <v>1.8875097101723815E-3</v>
      </c>
      <c r="O32" s="148">
        <f t="shared" si="12"/>
        <v>6950533.3400000064</v>
      </c>
      <c r="P32" s="151">
        <f t="shared" si="13"/>
        <v>0.86928257035961753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68199586.309999987</v>
      </c>
      <c r="F33" s="153">
        <f>IFERROR(VLOOKUP($C33,'2025'!$C$8:$U$195,19,FALSE),0)</f>
        <v>106071752.10999997</v>
      </c>
      <c r="G33" s="154">
        <f t="shared" si="6"/>
        <v>1.5553137174154215</v>
      </c>
      <c r="H33" s="155">
        <f t="shared" si="7"/>
        <v>1.3395435007892906E-2</v>
      </c>
      <c r="I33" s="156">
        <f t="shared" si="8"/>
        <v>37872165.799999982</v>
      </c>
      <c r="J33" s="157">
        <f t="shared" si="9"/>
        <v>0.55531371741542146</v>
      </c>
      <c r="K33" s="163">
        <f>VLOOKUP($C33,'2025'!$C$205:$U$392,VLOOKUP($L$4,Master!$D$9:$G$20,4,FALSE),FALSE)</f>
        <v>7995712.2999999961</v>
      </c>
      <c r="L33" s="164">
        <f>VLOOKUP($C33,'2025'!$C$8:$U$195,VLOOKUP($L$4,Master!$D$9:$G$20,4,FALSE),FALSE)</f>
        <v>14946245.640000002</v>
      </c>
      <c r="M33" s="155">
        <f t="shared" si="10"/>
        <v>1.8692825703596176</v>
      </c>
      <c r="N33" s="155">
        <f t="shared" si="11"/>
        <v>1.8875097101723815E-3</v>
      </c>
      <c r="O33" s="156">
        <f t="shared" si="12"/>
        <v>6950533.3400000064</v>
      </c>
      <c r="P33" s="157">
        <f t="shared" si="13"/>
        <v>0.86928257035961753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817862.77</v>
      </c>
      <c r="F40" s="148">
        <f>IFERROR(VLOOKUP($C40,'2025'!$C$8:$U$195,19,FALSE),0)</f>
        <v>332084.65999999997</v>
      </c>
      <c r="G40" s="149">
        <f t="shared" si="6"/>
        <v>0.4060395853451062</v>
      </c>
      <c r="H40" s="150">
        <f t="shared" si="7"/>
        <v>4.1937824082843972E-5</v>
      </c>
      <c r="I40" s="148">
        <f t="shared" si="8"/>
        <v>-485778.11000000004</v>
      </c>
      <c r="J40" s="151">
        <f t="shared" si="9"/>
        <v>-0.5939604146548938</v>
      </c>
      <c r="K40" s="147">
        <f>VLOOKUP($C40,'2025'!$C$205:$U$392,VLOOKUP($L$4,Master!$D$9:$G$20,4,FALSE),FALSE)</f>
        <v>275863</v>
      </c>
      <c r="L40" s="148">
        <f>VLOOKUP($C40,'2025'!$C$8:$U$195,VLOOKUP($L$4,Master!$D$9:$G$20,4,FALSE),FALSE)</f>
        <v>38278.5</v>
      </c>
      <c r="M40" s="150">
        <f t="shared" si="10"/>
        <v>0.13875909418805712</v>
      </c>
      <c r="N40" s="150">
        <f t="shared" si="11"/>
        <v>4.8340594809623035E-6</v>
      </c>
      <c r="O40" s="148">
        <f t="shared" si="12"/>
        <v>-237584.5</v>
      </c>
      <c r="P40" s="151">
        <f t="shared" si="13"/>
        <v>-0.8612409058119429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817862.77</v>
      </c>
      <c r="F41" s="153">
        <f>IFERROR(VLOOKUP($C41,'2025'!$C$8:$U$195,19,FALSE),0)</f>
        <v>332084.65999999997</v>
      </c>
      <c r="G41" s="154">
        <f t="shared" si="6"/>
        <v>0.4060395853451062</v>
      </c>
      <c r="H41" s="155">
        <f t="shared" si="7"/>
        <v>4.1937824082843972E-5</v>
      </c>
      <c r="I41" s="156">
        <f t="shared" si="8"/>
        <v>-485778.11000000004</v>
      </c>
      <c r="J41" s="157">
        <f t="shared" si="9"/>
        <v>-0.5939604146548938</v>
      </c>
      <c r="K41" s="163">
        <f>VLOOKUP($C41,'2025'!$C$205:$U$392,VLOOKUP($L$4,Master!$D$9:$G$20,4,FALSE),FALSE)</f>
        <v>275863</v>
      </c>
      <c r="L41" s="164">
        <f>VLOOKUP($C41,'2025'!$C$8:$U$195,VLOOKUP($L$4,Master!$D$9:$G$20,4,FALSE),FALSE)</f>
        <v>38278.5</v>
      </c>
      <c r="M41" s="155">
        <f t="shared" si="10"/>
        <v>0.13875909418805712</v>
      </c>
      <c r="N41" s="155">
        <f t="shared" si="11"/>
        <v>4.8340594809623035E-6</v>
      </c>
      <c r="O41" s="156">
        <f t="shared" si="12"/>
        <v>-237584.5</v>
      </c>
      <c r="P41" s="157">
        <f t="shared" si="13"/>
        <v>-0.8612409058119429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159769331.22000012</v>
      </c>
      <c r="F42" s="143">
        <f>IFERROR(VLOOKUP($C42,'2025'!$C$8:$U$195,19,FALSE),0)</f>
        <v>141032244.21000001</v>
      </c>
      <c r="G42" s="144">
        <f t="shared" si="6"/>
        <v>0.88272413192867782</v>
      </c>
      <c r="H42" s="145">
        <f t="shared" si="7"/>
        <v>1.7810474737639706E-2</v>
      </c>
      <c r="I42" s="143">
        <f t="shared" si="8"/>
        <v>-18737087.01000011</v>
      </c>
      <c r="J42" s="146">
        <f t="shared" si="9"/>
        <v>-0.11727586807132218</v>
      </c>
      <c r="K42" s="142">
        <f>VLOOKUP($C42,'2025'!$C$205:$U$392,VLOOKUP($L$4,Master!$D$9:$G$20,4,FALSE),FALSE)</f>
        <v>22341593.820000041</v>
      </c>
      <c r="L42" s="143">
        <f>VLOOKUP($C42,'2025'!$C$8:$U$195,VLOOKUP($L$4,Master!$D$9:$G$20,4,FALSE),FALSE)</f>
        <v>16725134.239999998</v>
      </c>
      <c r="M42" s="145">
        <f t="shared" si="10"/>
        <v>0.74860971758549177</v>
      </c>
      <c r="N42" s="145">
        <f t="shared" si="11"/>
        <v>2.1121594039275114E-3</v>
      </c>
      <c r="O42" s="143">
        <f t="shared" si="12"/>
        <v>-5616459.5800000429</v>
      </c>
      <c r="P42" s="146">
        <f t="shared" si="13"/>
        <v>-0.25139028241450828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82658838.830000013</v>
      </c>
      <c r="F43" s="148">
        <f>IFERROR(VLOOKUP($C43,'2025'!$C$8:$U$195,19,FALSE),0)</f>
        <v>72816536.980000004</v>
      </c>
      <c r="G43" s="149">
        <f t="shared" si="6"/>
        <v>0.88092862191976662</v>
      </c>
      <c r="H43" s="150">
        <f t="shared" si="7"/>
        <v>9.1957488135379177E-3</v>
      </c>
      <c r="I43" s="148">
        <f t="shared" si="8"/>
        <v>-9842301.8500000089</v>
      </c>
      <c r="J43" s="151">
        <f t="shared" si="9"/>
        <v>-0.11907137808023339</v>
      </c>
      <c r="K43" s="147">
        <f>VLOOKUP($C43,'2025'!$C$205:$U$392,VLOOKUP($L$4,Master!$D$9:$G$20,4,FALSE),FALSE)</f>
        <v>10957828.059999997</v>
      </c>
      <c r="L43" s="148">
        <f>VLOOKUP($C43,'2025'!$C$8:$U$195,VLOOKUP($L$4,Master!$D$9:$G$20,4,FALSE),FALSE)</f>
        <v>8465415.269999994</v>
      </c>
      <c r="M43" s="150">
        <f t="shared" si="10"/>
        <v>0.77254499921401365</v>
      </c>
      <c r="N43" s="150">
        <f t="shared" si="11"/>
        <v>1.069068039401401E-3</v>
      </c>
      <c r="O43" s="148">
        <f t="shared" si="12"/>
        <v>-2492412.7900000028</v>
      </c>
      <c r="P43" s="151">
        <f t="shared" si="13"/>
        <v>-0.22745500078598638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82658838.830000013</v>
      </c>
      <c r="F44" s="153">
        <f>IFERROR(VLOOKUP($C44,'2025'!$C$8:$U$195,19,FALSE),0)</f>
        <v>72816536.980000004</v>
      </c>
      <c r="G44" s="154">
        <f t="shared" si="6"/>
        <v>0.88092862191976662</v>
      </c>
      <c r="H44" s="155">
        <f t="shared" si="7"/>
        <v>9.1957488135379177E-3</v>
      </c>
      <c r="I44" s="156">
        <f t="shared" si="8"/>
        <v>-9842301.8500000089</v>
      </c>
      <c r="J44" s="157">
        <f t="shared" si="9"/>
        <v>-0.11907137808023339</v>
      </c>
      <c r="K44" s="163">
        <f>VLOOKUP($C44,'2025'!$C$205:$U$392,VLOOKUP($L$4,Master!$D$9:$G$20,4,FALSE),FALSE)</f>
        <v>10957828.059999997</v>
      </c>
      <c r="L44" s="164">
        <f>VLOOKUP($C44,'2025'!$C$8:$U$195,VLOOKUP($L$4,Master!$D$9:$G$20,4,FALSE),FALSE)</f>
        <v>8465415.269999994</v>
      </c>
      <c r="M44" s="155">
        <f t="shared" si="10"/>
        <v>0.77254499921401365</v>
      </c>
      <c r="N44" s="155">
        <f t="shared" si="11"/>
        <v>1.069068039401401E-3</v>
      </c>
      <c r="O44" s="156">
        <f t="shared" si="12"/>
        <v>-2492412.7900000028</v>
      </c>
      <c r="P44" s="157">
        <f t="shared" si="13"/>
        <v>-0.22745500078598638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36071822.940000102</v>
      </c>
      <c r="F47" s="148">
        <f>IFERROR(VLOOKUP($C47,'2025'!$C$8:$U$195,19,FALSE),0)</f>
        <v>34683151.649999999</v>
      </c>
      <c r="G47" s="149">
        <f t="shared" si="6"/>
        <v>0.96150260295106393</v>
      </c>
      <c r="H47" s="150">
        <f t="shared" si="7"/>
        <v>4.380015362758098E-3</v>
      </c>
      <c r="I47" s="148">
        <f t="shared" si="8"/>
        <v>-1388671.2900001034</v>
      </c>
      <c r="J47" s="151">
        <f t="shared" si="9"/>
        <v>-3.8497397048936045E-2</v>
      </c>
      <c r="K47" s="147">
        <f>VLOOKUP($C47,'2025'!$C$205:$U$392,VLOOKUP($L$4,Master!$D$9:$G$20,4,FALSE),FALSE)</f>
        <v>4857813.7700000424</v>
      </c>
      <c r="L47" s="148">
        <f>VLOOKUP($C47,'2025'!$C$8:$U$195,VLOOKUP($L$4,Master!$D$9:$G$20,4,FALSE),FALSE)</f>
        <v>4440162.6000000024</v>
      </c>
      <c r="M47" s="150">
        <f t="shared" si="10"/>
        <v>0.91402487008059263</v>
      </c>
      <c r="N47" s="150">
        <f t="shared" si="11"/>
        <v>5.6073279030119372E-4</v>
      </c>
      <c r="O47" s="148">
        <f t="shared" si="12"/>
        <v>-417651.17000003997</v>
      </c>
      <c r="P47" s="151">
        <f t="shared" si="13"/>
        <v>-8.5975129919407409E-2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36071822.940000102</v>
      </c>
      <c r="F48" s="153">
        <f>IFERROR(VLOOKUP($C48,'2025'!$C$8:$U$195,19,FALSE),0)</f>
        <v>34683151.649999999</v>
      </c>
      <c r="G48" s="154">
        <f t="shared" si="6"/>
        <v>0.96150260295106393</v>
      </c>
      <c r="H48" s="155">
        <f t="shared" si="7"/>
        <v>4.380015362758098E-3</v>
      </c>
      <c r="I48" s="156">
        <f t="shared" si="8"/>
        <v>-1388671.2900001034</v>
      </c>
      <c r="J48" s="157">
        <f t="shared" si="9"/>
        <v>-3.8497397048936045E-2</v>
      </c>
      <c r="K48" s="163">
        <f>VLOOKUP($C48,'2025'!$C$205:$U$392,VLOOKUP($L$4,Master!$D$9:$G$20,4,FALSE),FALSE)</f>
        <v>4857813.7700000424</v>
      </c>
      <c r="L48" s="164">
        <f>VLOOKUP($C48,'2025'!$C$8:$U$195,VLOOKUP($L$4,Master!$D$9:$G$20,4,FALSE),FALSE)</f>
        <v>4440162.6000000024</v>
      </c>
      <c r="M48" s="155">
        <f t="shared" si="10"/>
        <v>0.91402487008059263</v>
      </c>
      <c r="N48" s="155">
        <f t="shared" si="11"/>
        <v>5.6073279030119372E-4</v>
      </c>
      <c r="O48" s="156">
        <f t="shared" si="12"/>
        <v>-417651.17000003997</v>
      </c>
      <c r="P48" s="157">
        <f t="shared" si="13"/>
        <v>-8.5975129919407409E-2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11273059.649999999</v>
      </c>
      <c r="F49" s="148">
        <f>IFERROR(VLOOKUP($C49,'2025'!$C$8:$U$195,19,FALSE),0)</f>
        <v>10911024.710000001</v>
      </c>
      <c r="G49" s="149">
        <f t="shared" si="6"/>
        <v>0.96788494417307569</v>
      </c>
      <c r="H49" s="150">
        <f t="shared" si="7"/>
        <v>1.3779156039653976E-3</v>
      </c>
      <c r="I49" s="148">
        <f t="shared" si="8"/>
        <v>-362034.93999999762</v>
      </c>
      <c r="J49" s="151">
        <f t="shared" si="9"/>
        <v>-3.2115055826924296E-2</v>
      </c>
      <c r="K49" s="147">
        <f>VLOOKUP($C49,'2025'!$C$205:$U$392,VLOOKUP($L$4,Master!$D$9:$G$20,4,FALSE),FALSE)</f>
        <v>1597496.4499999997</v>
      </c>
      <c r="L49" s="148">
        <f>VLOOKUP($C49,'2025'!$C$8:$U$195,VLOOKUP($L$4,Master!$D$9:$G$20,4,FALSE),FALSE)</f>
        <v>1246024.5400000005</v>
      </c>
      <c r="M49" s="150">
        <f t="shared" si="10"/>
        <v>0.77998579589957817</v>
      </c>
      <c r="N49" s="150">
        <f t="shared" si="11"/>
        <v>1.5735613310601762E-4</v>
      </c>
      <c r="O49" s="148">
        <f t="shared" si="12"/>
        <v>-351471.90999999922</v>
      </c>
      <c r="P49" s="151">
        <f t="shared" si="13"/>
        <v>-0.2200142041004218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11273059.649999999</v>
      </c>
      <c r="F50" s="153">
        <f>IFERROR(VLOOKUP($C50,'2025'!$C$8:$U$195,19,FALSE),0)</f>
        <v>10911024.710000001</v>
      </c>
      <c r="G50" s="154">
        <f t="shared" si="6"/>
        <v>0.96788494417307569</v>
      </c>
      <c r="H50" s="155">
        <f t="shared" si="7"/>
        <v>1.3779156039653976E-3</v>
      </c>
      <c r="I50" s="156">
        <f t="shared" si="8"/>
        <v>-362034.93999999762</v>
      </c>
      <c r="J50" s="157">
        <f t="shared" si="9"/>
        <v>-3.2115055826924296E-2</v>
      </c>
      <c r="K50" s="163">
        <f>VLOOKUP($C50,'2025'!$C$205:$U$392,VLOOKUP($L$4,Master!$D$9:$G$20,4,FALSE),FALSE)</f>
        <v>1597496.4499999997</v>
      </c>
      <c r="L50" s="164">
        <f>VLOOKUP($C50,'2025'!$C$8:$U$195,VLOOKUP($L$4,Master!$D$9:$G$20,4,FALSE),FALSE)</f>
        <v>1246024.5400000005</v>
      </c>
      <c r="M50" s="155">
        <f t="shared" si="10"/>
        <v>0.77998579589957817</v>
      </c>
      <c r="N50" s="155">
        <f t="shared" si="11"/>
        <v>1.5735613310601762E-4</v>
      </c>
      <c r="O50" s="156">
        <f t="shared" si="12"/>
        <v>-351471.90999999922</v>
      </c>
      <c r="P50" s="157">
        <f t="shared" si="13"/>
        <v>-0.2200142041004218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29765609.800000004</v>
      </c>
      <c r="F53" s="148">
        <f>IFERROR(VLOOKUP($C53,'2025'!$C$8:$U$195,19,FALSE),0)</f>
        <v>22621530.869999994</v>
      </c>
      <c r="G53" s="149">
        <f t="shared" si="6"/>
        <v>0.75998882677014701</v>
      </c>
      <c r="H53" s="150">
        <f t="shared" si="7"/>
        <v>2.8567949573782905E-3</v>
      </c>
      <c r="I53" s="148">
        <f t="shared" si="8"/>
        <v>-7144078.9300000109</v>
      </c>
      <c r="J53" s="151">
        <f t="shared" si="9"/>
        <v>-0.24001117322985299</v>
      </c>
      <c r="K53" s="147">
        <f>VLOOKUP($C53,'2025'!$C$205:$U$392,VLOOKUP($L$4,Master!$D$9:$G$20,4,FALSE),FALSE)</f>
        <v>4928455.5400000038</v>
      </c>
      <c r="L53" s="148">
        <f>VLOOKUP($C53,'2025'!$C$8:$U$195,VLOOKUP($L$4,Master!$D$9:$G$20,4,FALSE),FALSE)</f>
        <v>2573531.8299999991</v>
      </c>
      <c r="M53" s="150">
        <f t="shared" si="10"/>
        <v>0.52217815685114144</v>
      </c>
      <c r="N53" s="150">
        <f t="shared" si="11"/>
        <v>3.250024411188987E-4</v>
      </c>
      <c r="O53" s="148">
        <f t="shared" si="12"/>
        <v>-2354923.7100000046</v>
      </c>
      <c r="P53" s="151">
        <f t="shared" si="13"/>
        <v>-0.4778218431488585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29765609.800000004</v>
      </c>
      <c r="F54" s="153">
        <f>IFERROR(VLOOKUP($C54,'2025'!$C$8:$U$195,19,FALSE),0)</f>
        <v>22621530.869999994</v>
      </c>
      <c r="G54" s="154">
        <f t="shared" si="6"/>
        <v>0.75998882677014701</v>
      </c>
      <c r="H54" s="155">
        <f t="shared" si="7"/>
        <v>2.8567949573782905E-3</v>
      </c>
      <c r="I54" s="156">
        <f t="shared" si="8"/>
        <v>-7144078.9300000109</v>
      </c>
      <c r="J54" s="157">
        <f t="shared" si="9"/>
        <v>-0.24001117322985299</v>
      </c>
      <c r="K54" s="163">
        <f>VLOOKUP($C54,'2025'!$C$205:$U$392,VLOOKUP($L$4,Master!$D$9:$G$20,4,FALSE),FALSE)</f>
        <v>4928455.5400000038</v>
      </c>
      <c r="L54" s="164">
        <f>VLOOKUP($C54,'2025'!$C$8:$U$195,VLOOKUP($L$4,Master!$D$9:$G$20,4,FALSE),FALSE)</f>
        <v>2573531.8299999991</v>
      </c>
      <c r="M54" s="155">
        <f t="shared" si="10"/>
        <v>0.52217815685114144</v>
      </c>
      <c r="N54" s="155">
        <f t="shared" si="11"/>
        <v>3.250024411188987E-4</v>
      </c>
      <c r="O54" s="156">
        <f t="shared" si="12"/>
        <v>-2354923.7100000046</v>
      </c>
      <c r="P54" s="157">
        <f t="shared" si="13"/>
        <v>-0.4778218431488585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254665097.86000001</v>
      </c>
      <c r="F55" s="143">
        <f>IFERROR(VLOOKUP($C55,'2025'!$C$8:$U$195,19,FALSE),0)</f>
        <v>190096765.30000001</v>
      </c>
      <c r="G55" s="144">
        <f t="shared" si="6"/>
        <v>0.74645786524113367</v>
      </c>
      <c r="H55" s="145">
        <f t="shared" si="7"/>
        <v>2.4006663547389027E-2</v>
      </c>
      <c r="I55" s="143">
        <f t="shared" si="8"/>
        <v>-64568332.560000002</v>
      </c>
      <c r="J55" s="146">
        <f t="shared" si="9"/>
        <v>-0.25354213475886633</v>
      </c>
      <c r="K55" s="142">
        <f>VLOOKUP($C55,'2025'!$C$205:$U$392,VLOOKUP($L$4,Master!$D$9:$G$20,4,FALSE),FALSE)</f>
        <v>43413500.68</v>
      </c>
      <c r="L55" s="143">
        <f>VLOOKUP($C55,'2025'!$C$8:$U$195,VLOOKUP($L$4,Master!$D$9:$G$20,4,FALSE),FALSE)</f>
        <v>28236679.070000004</v>
      </c>
      <c r="M55" s="145">
        <f t="shared" si="10"/>
        <v>0.65041239770393022</v>
      </c>
      <c r="N55" s="145">
        <f t="shared" si="11"/>
        <v>3.565912618551494E-3</v>
      </c>
      <c r="O55" s="143">
        <f t="shared" si="12"/>
        <v>-15176821.609999996</v>
      </c>
      <c r="P55" s="146">
        <f t="shared" si="13"/>
        <v>-0.34958760229606978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36458480.120000012</v>
      </c>
      <c r="F56" s="148">
        <f>IFERROR(VLOOKUP($C56,'2025'!$C$8:$U$195,19,FALSE),0)</f>
        <v>26660245.810000002</v>
      </c>
      <c r="G56" s="149">
        <f t="shared" si="6"/>
        <v>0.7312495123836773</v>
      </c>
      <c r="H56" s="150">
        <f t="shared" si="7"/>
        <v>3.3668303100334663E-3</v>
      </c>
      <c r="I56" s="148">
        <f t="shared" si="8"/>
        <v>-9798234.3100000098</v>
      </c>
      <c r="J56" s="151">
        <f t="shared" si="9"/>
        <v>-0.2687504876163227</v>
      </c>
      <c r="K56" s="147">
        <f>VLOOKUP($C56,'2025'!$C$205:$U$392,VLOOKUP($L$4,Master!$D$9:$G$20,4,FALSE),FALSE)</f>
        <v>7745450.2600000082</v>
      </c>
      <c r="L56" s="148">
        <f>VLOOKUP($C56,'2025'!$C$8:$U$195,VLOOKUP($L$4,Master!$D$9:$G$20,4,FALSE),FALSE)</f>
        <v>3122836.2199999993</v>
      </c>
      <c r="M56" s="150">
        <f t="shared" si="10"/>
        <v>0.40318330312278011</v>
      </c>
      <c r="N56" s="150">
        <f t="shared" si="11"/>
        <v>3.9437219422870483E-4</v>
      </c>
      <c r="O56" s="148">
        <f t="shared" si="12"/>
        <v>-4622614.0400000084</v>
      </c>
      <c r="P56" s="151">
        <f t="shared" si="13"/>
        <v>-0.59681669687721983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36458480.120000012</v>
      </c>
      <c r="F57" s="153">
        <f>IFERROR(VLOOKUP($C57,'2025'!$C$8:$U$195,19,FALSE),0)</f>
        <v>26660245.810000002</v>
      </c>
      <c r="G57" s="154">
        <f t="shared" si="6"/>
        <v>0.7312495123836773</v>
      </c>
      <c r="H57" s="155">
        <f t="shared" si="7"/>
        <v>3.3668303100334663E-3</v>
      </c>
      <c r="I57" s="156">
        <f t="shared" si="8"/>
        <v>-9798234.3100000098</v>
      </c>
      <c r="J57" s="157">
        <f t="shared" si="9"/>
        <v>-0.2687504876163227</v>
      </c>
      <c r="K57" s="163">
        <f>VLOOKUP($C57,'2025'!$C$205:$U$392,VLOOKUP($L$4,Master!$D$9:$G$20,4,FALSE),FALSE)</f>
        <v>7745450.2600000082</v>
      </c>
      <c r="L57" s="164">
        <f>VLOOKUP($C57,'2025'!$C$8:$U$195,VLOOKUP($L$4,Master!$D$9:$G$20,4,FALSE),FALSE)</f>
        <v>3122836.2199999993</v>
      </c>
      <c r="M57" s="155">
        <f t="shared" si="10"/>
        <v>0.40318330312278011</v>
      </c>
      <c r="N57" s="155">
        <f t="shared" si="11"/>
        <v>3.9437219422870483E-4</v>
      </c>
      <c r="O57" s="156">
        <f t="shared" si="12"/>
        <v>-4622614.0400000084</v>
      </c>
      <c r="P57" s="157">
        <f t="shared" si="13"/>
        <v>-0.59681669687721983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32937445.030000005</v>
      </c>
      <c r="F59" s="148">
        <f>IFERROR(VLOOKUP($C59,'2025'!$C$8:$U$195,19,FALSE),0)</f>
        <v>28587070.159999996</v>
      </c>
      <c r="G59" s="149">
        <f t="shared" si="6"/>
        <v>0.8679200871215843</v>
      </c>
      <c r="H59" s="150">
        <f t="shared" si="7"/>
        <v>3.6101622984151035E-3</v>
      </c>
      <c r="I59" s="148">
        <f t="shared" si="8"/>
        <v>-4350374.8700000085</v>
      </c>
      <c r="J59" s="151">
        <f t="shared" si="9"/>
        <v>-0.13207991287841575</v>
      </c>
      <c r="K59" s="147">
        <f>VLOOKUP($C59,'2025'!$C$205:$U$392,VLOOKUP($L$4,Master!$D$9:$G$20,4,FALSE),FALSE)</f>
        <v>6481582.9900000021</v>
      </c>
      <c r="L59" s="148">
        <f>VLOOKUP($C59,'2025'!$C$8:$U$195,VLOOKUP($L$4,Master!$D$9:$G$20,4,FALSE),FALSE)</f>
        <v>3821731.7500000005</v>
      </c>
      <c r="M59" s="150">
        <f t="shared" si="10"/>
        <v>0.58962937848613417</v>
      </c>
      <c r="N59" s="150">
        <f t="shared" si="11"/>
        <v>4.8263329544737013E-4</v>
      </c>
      <c r="O59" s="148">
        <f t="shared" si="12"/>
        <v>-2659851.2400000016</v>
      </c>
      <c r="P59" s="151">
        <f t="shared" si="13"/>
        <v>-0.41037062151386583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31954607.039999999</v>
      </c>
      <c r="F60" s="153">
        <f>IFERROR(VLOOKUP($C60,'2025'!$C$8:$U$195,19,FALSE),0)</f>
        <v>28171379.379999995</v>
      </c>
      <c r="G60" s="154">
        <f t="shared" si="6"/>
        <v>0.88160619045434507</v>
      </c>
      <c r="H60" s="155">
        <f t="shared" si="7"/>
        <v>3.5576661463661043E-3</v>
      </c>
      <c r="I60" s="156">
        <f t="shared" si="8"/>
        <v>-3783227.6600000039</v>
      </c>
      <c r="J60" s="157">
        <f t="shared" si="9"/>
        <v>-0.11839380954565493</v>
      </c>
      <c r="K60" s="163">
        <f>VLOOKUP($C60,'2025'!$C$205:$U$392,VLOOKUP($L$4,Master!$D$9:$G$20,4,FALSE),FALSE)</f>
        <v>6207191.9400000023</v>
      </c>
      <c r="L60" s="164">
        <f>VLOOKUP($C60,'2025'!$C$8:$U$195,VLOOKUP($L$4,Master!$D$9:$G$20,4,FALSE),FALSE)</f>
        <v>3740442.6500000004</v>
      </c>
      <c r="M60" s="155">
        <f t="shared" si="10"/>
        <v>0.60259819353999211</v>
      </c>
      <c r="N60" s="155">
        <f t="shared" si="11"/>
        <v>4.7236757592978472E-4</v>
      </c>
      <c r="O60" s="156">
        <f t="shared" si="12"/>
        <v>-2466749.2900000019</v>
      </c>
      <c r="P60" s="157">
        <f t="shared" si="13"/>
        <v>-0.39740180646000789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245359.59999999998</v>
      </c>
      <c r="F61" s="153">
        <f>IFERROR(VLOOKUP($C61,'2025'!$C$8:$U$195,19,FALSE),0)</f>
        <v>152171.95000000001</v>
      </c>
      <c r="G61" s="154">
        <f t="shared" si="6"/>
        <v>0.62019969872790803</v>
      </c>
      <c r="H61" s="155">
        <f t="shared" si="7"/>
        <v>1.9217269684915075E-5</v>
      </c>
      <c r="I61" s="156">
        <f t="shared" si="8"/>
        <v>-93187.649999999965</v>
      </c>
      <c r="J61" s="157">
        <f t="shared" si="9"/>
        <v>-0.37980030127209197</v>
      </c>
      <c r="K61" s="163">
        <f>VLOOKUP($C61,'2025'!$C$205:$U$392,VLOOKUP($L$4,Master!$D$9:$G$20,4,FALSE),FALSE)</f>
        <v>55328.45</v>
      </c>
      <c r="L61" s="164">
        <f>VLOOKUP($C61,'2025'!$C$8:$U$195,VLOOKUP($L$4,Master!$D$9:$G$20,4,FALSE),FALSE)</f>
        <v>22674.62</v>
      </c>
      <c r="M61" s="155">
        <f t="shared" si="10"/>
        <v>0.4098184568698382</v>
      </c>
      <c r="N61" s="155">
        <f t="shared" si="11"/>
        <v>2.8634994001389152E-6</v>
      </c>
      <c r="O61" s="156">
        <f t="shared" si="12"/>
        <v>-32653.829999999998</v>
      </c>
      <c r="P61" s="157">
        <f t="shared" si="13"/>
        <v>-0.5901815431301618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737478.39</v>
      </c>
      <c r="F62" s="153">
        <f>IFERROR(VLOOKUP($C62,'2025'!$C$8:$U$195,19,FALSE),0)</f>
        <v>263518.83</v>
      </c>
      <c r="G62" s="154">
        <f t="shared" si="6"/>
        <v>0.3573241379994877</v>
      </c>
      <c r="H62" s="155">
        <f t="shared" si="7"/>
        <v>3.327888236408411E-5</v>
      </c>
      <c r="I62" s="156">
        <f t="shared" si="8"/>
        <v>-473959.56</v>
      </c>
      <c r="J62" s="157">
        <f t="shared" si="9"/>
        <v>-0.6426758620005123</v>
      </c>
      <c r="K62" s="163">
        <f>VLOOKUP($C62,'2025'!$C$205:$U$392,VLOOKUP($L$4,Master!$D$9:$G$20,4,FALSE),FALSE)</f>
        <v>219062.6</v>
      </c>
      <c r="L62" s="164">
        <f>VLOOKUP($C62,'2025'!$C$8:$U$195,VLOOKUP($L$4,Master!$D$9:$G$20,4,FALSE),FALSE)</f>
        <v>58614.479999999996</v>
      </c>
      <c r="M62" s="155">
        <f t="shared" si="10"/>
        <v>0.26756954404813965</v>
      </c>
      <c r="N62" s="155">
        <f t="shared" si="11"/>
        <v>7.4022201174464855E-6</v>
      </c>
      <c r="O62" s="156">
        <f t="shared" si="12"/>
        <v>-160448.12</v>
      </c>
      <c r="P62" s="157">
        <f t="shared" si="13"/>
        <v>-0.73243045595186029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419200.20999999996</v>
      </c>
      <c r="F63" s="148">
        <f>IFERROR(VLOOKUP($C63,'2025'!$C$8:$U$195,19,FALSE),0)</f>
        <v>175973.29</v>
      </c>
      <c r="G63" s="149">
        <f t="shared" si="6"/>
        <v>0.41978340134896408</v>
      </c>
      <c r="H63" s="150">
        <f t="shared" si="7"/>
        <v>2.2223058660099768E-5</v>
      </c>
      <c r="I63" s="148">
        <f t="shared" si="8"/>
        <v>-243226.91999999995</v>
      </c>
      <c r="J63" s="151">
        <f t="shared" si="9"/>
        <v>-0.58021659865103592</v>
      </c>
      <c r="K63" s="147">
        <f>VLOOKUP($C63,'2025'!$C$205:$U$392,VLOOKUP($L$4,Master!$D$9:$G$20,4,FALSE),FALSE)</f>
        <v>99285.73</v>
      </c>
      <c r="L63" s="148">
        <f>VLOOKUP($C63,'2025'!$C$8:$U$195,VLOOKUP($L$4,Master!$D$9:$G$20,4,FALSE),FALSE)</f>
        <v>27890.030000000006</v>
      </c>
      <c r="M63" s="150">
        <f t="shared" si="10"/>
        <v>0.28090673251835896</v>
      </c>
      <c r="N63" s="150">
        <f t="shared" si="11"/>
        <v>3.5221355054618939E-6</v>
      </c>
      <c r="O63" s="148">
        <f t="shared" si="12"/>
        <v>-71395.699999999983</v>
      </c>
      <c r="P63" s="151">
        <f t="shared" si="13"/>
        <v>-0.71909326748164093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419200.20999999996</v>
      </c>
      <c r="F65" s="153">
        <f>IFERROR(VLOOKUP($C65,'2025'!$C$8:$U$195,19,FALSE),0)</f>
        <v>175973.29</v>
      </c>
      <c r="G65" s="154">
        <f t="shared" si="6"/>
        <v>0.41978340134896408</v>
      </c>
      <c r="H65" s="155">
        <f t="shared" si="7"/>
        <v>2.2223058660099768E-5</v>
      </c>
      <c r="I65" s="156">
        <f t="shared" si="8"/>
        <v>-243226.91999999995</v>
      </c>
      <c r="J65" s="157">
        <f t="shared" si="9"/>
        <v>-0.58021659865103592</v>
      </c>
      <c r="K65" s="163">
        <f>VLOOKUP($C65,'2025'!$C$205:$U$392,VLOOKUP($L$4,Master!$D$9:$G$20,4,FALSE),FALSE)</f>
        <v>99285.73</v>
      </c>
      <c r="L65" s="164">
        <f>VLOOKUP($C65,'2025'!$C$8:$U$195,VLOOKUP($L$4,Master!$D$9:$G$20,4,FALSE),FALSE)</f>
        <v>27890.030000000006</v>
      </c>
      <c r="M65" s="155">
        <f t="shared" si="10"/>
        <v>0.28090673251835896</v>
      </c>
      <c r="N65" s="155">
        <f t="shared" si="11"/>
        <v>3.5221355054618939E-6</v>
      </c>
      <c r="O65" s="156">
        <f t="shared" si="12"/>
        <v>-71395.699999999983</v>
      </c>
      <c r="P65" s="157">
        <f t="shared" si="13"/>
        <v>-0.71909326748164093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1867222.2900000005</v>
      </c>
      <c r="F70" s="148">
        <f>IFERROR(VLOOKUP($C70,'2025'!$C$8:$U$195,19,FALSE),0)</f>
        <v>1517399.5800000003</v>
      </c>
      <c r="G70" s="149">
        <f t="shared" si="6"/>
        <v>0.8126507422959266</v>
      </c>
      <c r="H70" s="150">
        <f t="shared" si="7"/>
        <v>1.9162714908126544E-4</v>
      </c>
      <c r="I70" s="148">
        <f t="shared" si="8"/>
        <v>-349822.7100000002</v>
      </c>
      <c r="J70" s="151">
        <f t="shared" si="9"/>
        <v>-0.1873492577040734</v>
      </c>
      <c r="K70" s="147">
        <f>VLOOKUP($C70,'2025'!$C$205:$U$392,VLOOKUP($L$4,Master!$D$9:$G$20,4,FALSE),FALSE)</f>
        <v>320185.41000000003</v>
      </c>
      <c r="L70" s="148">
        <f>VLOOKUP($C70,'2025'!$C$8:$U$195,VLOOKUP($L$4,Master!$D$9:$G$20,4,FALSE),FALSE)</f>
        <v>166037.13000000003</v>
      </c>
      <c r="M70" s="150">
        <f t="shared" si="10"/>
        <v>0.51856557111706003</v>
      </c>
      <c r="N70" s="150">
        <f t="shared" si="11"/>
        <v>2.0968255351392313E-5</v>
      </c>
      <c r="O70" s="148">
        <f t="shared" si="12"/>
        <v>-154148.28</v>
      </c>
      <c r="P70" s="151">
        <f t="shared" si="13"/>
        <v>-0.48143442888293997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1867222.2900000005</v>
      </c>
      <c r="F73" s="153">
        <f>IFERROR(VLOOKUP($C73,'2025'!$C$8:$U$195,19,FALSE),0)</f>
        <v>1517399.5800000003</v>
      </c>
      <c r="G73" s="154">
        <f t="shared" si="6"/>
        <v>0.8126507422959266</v>
      </c>
      <c r="H73" s="155">
        <f t="shared" si="7"/>
        <v>1.9162714908126544E-4</v>
      </c>
      <c r="I73" s="156">
        <f t="shared" si="8"/>
        <v>-349822.7100000002</v>
      </c>
      <c r="J73" s="157">
        <f t="shared" si="9"/>
        <v>-0.1873492577040734</v>
      </c>
      <c r="K73" s="163">
        <f>VLOOKUP($C73,'2025'!$C$205:$U$392,VLOOKUP($L$4,Master!$D$9:$G$20,4,FALSE),FALSE)</f>
        <v>320185.41000000003</v>
      </c>
      <c r="L73" s="164">
        <f>VLOOKUP($C73,'2025'!$C$8:$U$195,VLOOKUP($L$4,Master!$D$9:$G$20,4,FALSE),FALSE)</f>
        <v>166037.13000000003</v>
      </c>
      <c r="M73" s="155">
        <f t="shared" si="10"/>
        <v>0.51856557111706003</v>
      </c>
      <c r="N73" s="155">
        <f t="shared" si="11"/>
        <v>2.0968255351392313E-5</v>
      </c>
      <c r="O73" s="156">
        <f t="shared" si="12"/>
        <v>-154148.28</v>
      </c>
      <c r="P73" s="157">
        <f t="shared" si="13"/>
        <v>-0.48143442888293997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137064670.28999999</v>
      </c>
      <c r="F74" s="148">
        <f>IFERROR(VLOOKUP($C74,'2025'!$C$8:$U$195,19,FALSE),0)</f>
        <v>91403124.620000005</v>
      </c>
      <c r="G74" s="149">
        <f t="shared" ref="G74:G137" si="14">IFERROR(F74/E74,0)</f>
        <v>0.66686130296458035</v>
      </c>
      <c r="H74" s="150">
        <f t="shared" ref="H74:H137" si="15">F74/$D$4</f>
        <v>1.1542984734482542E-2</v>
      </c>
      <c r="I74" s="148">
        <f t="shared" ref="I74:I137" si="16">F74-E74</f>
        <v>-45661545.669999987</v>
      </c>
      <c r="J74" s="151">
        <f t="shared" ref="J74:J137" si="17">IFERROR(I74/E74,0)</f>
        <v>-0.3331386970354196</v>
      </c>
      <c r="K74" s="147">
        <f>VLOOKUP($C74,'2025'!$C$205:$U$392,VLOOKUP($L$4,Master!$D$9:$G$20,4,FALSE),FALSE)</f>
        <v>23672530.04999999</v>
      </c>
      <c r="L74" s="148">
        <f>VLOOKUP($C74,'2025'!$C$8:$U$195,VLOOKUP($L$4,Master!$D$9:$G$20,4,FALSE),FALSE)</f>
        <v>15043302.400000002</v>
      </c>
      <c r="M74" s="150">
        <f t="shared" ref="M74:M137" si="18">IFERROR(L74/K74,0)</f>
        <v>0.63547505772413238</v>
      </c>
      <c r="N74" s="150">
        <f t="shared" ref="N74:N137" si="19">L74/$D$4</f>
        <v>1.8997666729809941E-3</v>
      </c>
      <c r="O74" s="148">
        <f t="shared" ref="O74:O137" si="20">L74-K74</f>
        <v>-8629227.6499999873</v>
      </c>
      <c r="P74" s="151">
        <f t="shared" ref="P74:P137" si="21">IFERROR(O74/K74,0)</f>
        <v>-0.36452494227586762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117077457.77999999</v>
      </c>
      <c r="F75" s="153">
        <f>IFERROR(VLOOKUP($C75,'2025'!$C$8:$U$195,19,FALSE),0)</f>
        <v>74488918.679999992</v>
      </c>
      <c r="G75" s="154">
        <f t="shared" si="14"/>
        <v>0.63623621568527711</v>
      </c>
      <c r="H75" s="155">
        <f t="shared" si="15"/>
        <v>9.4069481189619237E-3</v>
      </c>
      <c r="I75" s="156">
        <f t="shared" si="16"/>
        <v>-42588539.099999994</v>
      </c>
      <c r="J75" s="157">
        <f t="shared" si="17"/>
        <v>-0.36376378431472295</v>
      </c>
      <c r="K75" s="163">
        <f>VLOOKUP($C75,'2025'!$C$205:$U$392,VLOOKUP($L$4,Master!$D$9:$G$20,4,FALSE),FALSE)</f>
        <v>19249146.609999988</v>
      </c>
      <c r="L75" s="164">
        <f>VLOOKUP($C75,'2025'!$C$8:$U$195,VLOOKUP($L$4,Master!$D$9:$G$20,4,FALSE),FALSE)</f>
        <v>12806377.960000003</v>
      </c>
      <c r="M75" s="155">
        <f t="shared" si="18"/>
        <v>0.66529588139492124</v>
      </c>
      <c r="N75" s="155">
        <f t="shared" si="19"/>
        <v>1.6172732158868477E-3</v>
      </c>
      <c r="O75" s="156">
        <f t="shared" si="20"/>
        <v>-6442768.6499999855</v>
      </c>
      <c r="P75" s="157">
        <f t="shared" si="21"/>
        <v>-0.33470411860507876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2413771.94</v>
      </c>
      <c r="F76" s="153">
        <f>IFERROR(VLOOKUP($C76,'2025'!$C$8:$U$195,19,FALSE),0)</f>
        <v>2754128.6900000004</v>
      </c>
      <c r="G76" s="154">
        <f t="shared" si="14"/>
        <v>1.1410061755875744</v>
      </c>
      <c r="H76" s="155">
        <f t="shared" si="15"/>
        <v>3.4780939445602077E-4</v>
      </c>
      <c r="I76" s="156">
        <f t="shared" si="16"/>
        <v>340356.75000000047</v>
      </c>
      <c r="J76" s="157">
        <f t="shared" si="17"/>
        <v>0.14100617558757456</v>
      </c>
      <c r="K76" s="163">
        <f>VLOOKUP($C76,'2025'!$C$205:$U$392,VLOOKUP($L$4,Master!$D$9:$G$20,4,FALSE),FALSE)</f>
        <v>476707.75000000012</v>
      </c>
      <c r="L76" s="164">
        <f>VLOOKUP($C76,'2025'!$C$8:$U$195,VLOOKUP($L$4,Master!$D$9:$G$20,4,FALSE),FALSE)</f>
        <v>352626.37</v>
      </c>
      <c r="M76" s="155">
        <f t="shared" si="18"/>
        <v>0.73971184651392785</v>
      </c>
      <c r="N76" s="155">
        <f t="shared" si="19"/>
        <v>4.4531965650059986E-5</v>
      </c>
      <c r="O76" s="156">
        <f t="shared" si="20"/>
        <v>-124081.38000000012</v>
      </c>
      <c r="P76" s="157">
        <f t="shared" si="21"/>
        <v>-0.26028815348607209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17030174.610000003</v>
      </c>
      <c r="F77" s="153">
        <f>IFERROR(VLOOKUP($C77,'2025'!$C$8:$U$195,19,FALSE),0)</f>
        <v>13942988.100000001</v>
      </c>
      <c r="G77" s="154">
        <f t="shared" si="14"/>
        <v>0.81872255683231654</v>
      </c>
      <c r="H77" s="155">
        <f t="shared" si="15"/>
        <v>1.7608117825345711E-3</v>
      </c>
      <c r="I77" s="156">
        <f t="shared" si="16"/>
        <v>-3087186.5100000016</v>
      </c>
      <c r="J77" s="157">
        <f t="shared" si="17"/>
        <v>-0.18127744316768346</v>
      </c>
      <c r="K77" s="163">
        <f>VLOOKUP($C77,'2025'!$C$205:$U$392,VLOOKUP($L$4,Master!$D$9:$G$20,4,FALSE),FALSE)</f>
        <v>3870285.2500000009</v>
      </c>
      <c r="L77" s="164">
        <f>VLOOKUP($C77,'2025'!$C$8:$U$195,VLOOKUP($L$4,Master!$D$9:$G$20,4,FALSE),FALSE)</f>
        <v>1860168.35</v>
      </c>
      <c r="M77" s="155">
        <f t="shared" si="18"/>
        <v>0.48062823018019141</v>
      </c>
      <c r="N77" s="155">
        <f t="shared" si="19"/>
        <v>2.3491423249352781E-4</v>
      </c>
      <c r="O77" s="156">
        <f t="shared" si="20"/>
        <v>-2010116.9000000008</v>
      </c>
      <c r="P77" s="157">
        <f t="shared" si="21"/>
        <v>-0.51937176981980859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543265.96</v>
      </c>
      <c r="F78" s="153">
        <f>IFERROR(VLOOKUP($C78,'2025'!$C$8:$U$195,19,FALSE),0)</f>
        <v>217089.14999999997</v>
      </c>
      <c r="G78" s="154">
        <f t="shared" si="14"/>
        <v>0.39960013323860744</v>
      </c>
      <c r="H78" s="155">
        <f t="shared" si="15"/>
        <v>2.7415438530024621E-5</v>
      </c>
      <c r="I78" s="156">
        <f t="shared" si="16"/>
        <v>-326176.81</v>
      </c>
      <c r="J78" s="157">
        <f t="shared" si="17"/>
        <v>-0.60039986676139256</v>
      </c>
      <c r="K78" s="163">
        <f>VLOOKUP($C78,'2025'!$C$205:$U$392,VLOOKUP($L$4,Master!$D$9:$G$20,4,FALSE),FALSE)</f>
        <v>76390.44</v>
      </c>
      <c r="L78" s="164">
        <f>VLOOKUP($C78,'2025'!$C$8:$U$195,VLOOKUP($L$4,Master!$D$9:$G$20,4,FALSE),FALSE)</f>
        <v>24129.719999999994</v>
      </c>
      <c r="M78" s="155">
        <f t="shared" si="18"/>
        <v>0.31587355695293801</v>
      </c>
      <c r="N78" s="155">
        <f t="shared" si="19"/>
        <v>3.0472589505588173E-6</v>
      </c>
      <c r="O78" s="156">
        <f t="shared" si="20"/>
        <v>-52260.720000000008</v>
      </c>
      <c r="P78" s="157">
        <f t="shared" si="21"/>
        <v>-0.68412644304706205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14991600.01</v>
      </c>
      <c r="F80" s="148">
        <f>IFERROR(VLOOKUP($C80,'2025'!$C$8:$U$195,19,FALSE),0)</f>
        <v>14991599.970000001</v>
      </c>
      <c r="G80" s="149">
        <f t="shared" si="14"/>
        <v>0.9999999973318392</v>
      </c>
      <c r="H80" s="150">
        <f t="shared" si="15"/>
        <v>1.8932373517711689E-3</v>
      </c>
      <c r="I80" s="148">
        <f t="shared" si="16"/>
        <v>-3.9999999105930328E-2</v>
      </c>
      <c r="J80" s="151">
        <f t="shared" si="17"/>
        <v>-2.6681607753174259E-9</v>
      </c>
      <c r="K80" s="147">
        <f>VLOOKUP($C80,'2025'!$C$205:$U$392,VLOOKUP($L$4,Master!$D$9:$G$20,4,FALSE),FALSE)</f>
        <v>1696133.33</v>
      </c>
      <c r="L80" s="148">
        <f>VLOOKUP($C80,'2025'!$C$8:$U$195,VLOOKUP($L$4,Master!$D$9:$G$20,4,FALSE),FALSE)</f>
        <v>3392266.66</v>
      </c>
      <c r="M80" s="150">
        <f t="shared" si="18"/>
        <v>2</v>
      </c>
      <c r="N80" s="150">
        <f t="shared" si="19"/>
        <v>4.2839763339016227E-4</v>
      </c>
      <c r="O80" s="148">
        <f t="shared" si="20"/>
        <v>1696133.33</v>
      </c>
      <c r="P80" s="151">
        <f t="shared" si="21"/>
        <v>1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14991600.01</v>
      </c>
      <c r="F81" s="153">
        <f>IFERROR(VLOOKUP($C81,'2025'!$C$8:$U$195,19,FALSE),0)</f>
        <v>14991599.970000001</v>
      </c>
      <c r="G81" s="154">
        <f t="shared" si="14"/>
        <v>0.9999999973318392</v>
      </c>
      <c r="H81" s="155">
        <f t="shared" si="15"/>
        <v>1.8932373517711689E-3</v>
      </c>
      <c r="I81" s="156">
        <f t="shared" si="16"/>
        <v>-3.9999999105930328E-2</v>
      </c>
      <c r="J81" s="157">
        <f t="shared" si="17"/>
        <v>-2.6681607753174259E-9</v>
      </c>
      <c r="K81" s="163">
        <f>VLOOKUP($C81,'2025'!$C$205:$U$392,VLOOKUP($L$4,Master!$D$9:$G$20,4,FALSE),FALSE)</f>
        <v>1696133.33</v>
      </c>
      <c r="L81" s="164">
        <f>VLOOKUP($C81,'2025'!$C$8:$U$195,VLOOKUP($L$4,Master!$D$9:$G$20,4,FALSE),FALSE)</f>
        <v>3392266.66</v>
      </c>
      <c r="M81" s="155">
        <f t="shared" si="18"/>
        <v>2</v>
      </c>
      <c r="N81" s="155">
        <f t="shared" si="19"/>
        <v>4.2839763339016227E-4</v>
      </c>
      <c r="O81" s="156">
        <f t="shared" si="20"/>
        <v>1696133.33</v>
      </c>
      <c r="P81" s="157">
        <f t="shared" si="21"/>
        <v>1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15231348.780000001</v>
      </c>
      <c r="F82" s="148">
        <f>IFERROR(VLOOKUP($C82,'2025'!$C$8:$U$195,19,FALSE),0)</f>
        <v>13211341.350000001</v>
      </c>
      <c r="G82" s="149">
        <f t="shared" si="14"/>
        <v>0.86737829596204685</v>
      </c>
      <c r="H82" s="150">
        <f t="shared" si="15"/>
        <v>1.6684146429247965E-3</v>
      </c>
      <c r="I82" s="148">
        <f t="shared" si="16"/>
        <v>-2020007.4299999997</v>
      </c>
      <c r="J82" s="151">
        <f t="shared" si="17"/>
        <v>-0.1326217040379532</v>
      </c>
      <c r="K82" s="147">
        <f>VLOOKUP($C82,'2025'!$C$205:$U$392,VLOOKUP($L$4,Master!$D$9:$G$20,4,FALSE),FALSE)</f>
        <v>2263545.0599999987</v>
      </c>
      <c r="L82" s="148">
        <f>VLOOKUP($C82,'2025'!$C$8:$U$195,VLOOKUP($L$4,Master!$D$9:$G$20,4,FALSE),FALSE)</f>
        <v>1924954.85</v>
      </c>
      <c r="M82" s="150">
        <f t="shared" si="18"/>
        <v>0.85041596211917303</v>
      </c>
      <c r="N82" s="150">
        <f t="shared" si="19"/>
        <v>2.4309589568731452E-4</v>
      </c>
      <c r="O82" s="148">
        <f t="shared" si="20"/>
        <v>-338590.20999999857</v>
      </c>
      <c r="P82" s="151">
        <f t="shared" si="21"/>
        <v>-0.14958403788082697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9579846.6200000029</v>
      </c>
      <c r="F85" s="153">
        <f>IFERROR(VLOOKUP($C85,'2025'!$C$8:$U$195,19,FALSE),0)</f>
        <v>8326334.2400000002</v>
      </c>
      <c r="G85" s="154">
        <f t="shared" si="14"/>
        <v>0.8691511012939368</v>
      </c>
      <c r="H85" s="155">
        <f t="shared" si="15"/>
        <v>1.0515039767632758E-3</v>
      </c>
      <c r="I85" s="156">
        <f t="shared" si="16"/>
        <v>-1253512.3800000027</v>
      </c>
      <c r="J85" s="157">
        <f t="shared" si="17"/>
        <v>-0.13084889870606323</v>
      </c>
      <c r="K85" s="163">
        <f>VLOOKUP($C85,'2025'!$C$205:$U$392,VLOOKUP($L$4,Master!$D$9:$G$20,4,FALSE),FALSE)</f>
        <v>1580689.3499999989</v>
      </c>
      <c r="L85" s="164">
        <f>VLOOKUP($C85,'2025'!$C$8:$U$195,VLOOKUP($L$4,Master!$D$9:$G$20,4,FALSE),FALSE)</f>
        <v>1635653.2200000002</v>
      </c>
      <c r="M85" s="155">
        <f t="shared" si="18"/>
        <v>1.0347720885194813</v>
      </c>
      <c r="N85" s="155">
        <f t="shared" si="19"/>
        <v>2.065609926122372E-4</v>
      </c>
      <c r="O85" s="156">
        <f t="shared" si="20"/>
        <v>54963.870000001276</v>
      </c>
      <c r="P85" s="157">
        <f t="shared" si="21"/>
        <v>3.477208851948127E-2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5651502.1600000001</v>
      </c>
      <c r="F86" s="153">
        <f>IFERROR(VLOOKUP($C86,'2025'!$C$8:$U$195,19,FALSE),0)</f>
        <v>4885007.1100000003</v>
      </c>
      <c r="G86" s="154">
        <f t="shared" si="14"/>
        <v>0.8643732182524726</v>
      </c>
      <c r="H86" s="155">
        <f t="shared" si="15"/>
        <v>6.1691066616152051E-4</v>
      </c>
      <c r="I86" s="156">
        <f t="shared" si="16"/>
        <v>-766495.04999999981</v>
      </c>
      <c r="J86" s="157">
        <f t="shared" si="17"/>
        <v>-0.13562678174752743</v>
      </c>
      <c r="K86" s="163">
        <f>VLOOKUP($C86,'2025'!$C$205:$U$392,VLOOKUP($L$4,Master!$D$9:$G$20,4,FALSE),FALSE)</f>
        <v>682855.71</v>
      </c>
      <c r="L86" s="164">
        <f>VLOOKUP($C86,'2025'!$C$8:$U$195,VLOOKUP($L$4,Master!$D$9:$G$20,4,FALSE),FALSE)</f>
        <v>289301.63</v>
      </c>
      <c r="M86" s="155">
        <f t="shared" si="18"/>
        <v>0.42366436388149997</v>
      </c>
      <c r="N86" s="155">
        <f t="shared" si="19"/>
        <v>3.6534903075077351E-5</v>
      </c>
      <c r="O86" s="156">
        <f t="shared" si="20"/>
        <v>-393554.07999999996</v>
      </c>
      <c r="P86" s="157">
        <f t="shared" si="21"/>
        <v>-0.57633563611850003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5806852.4700000007</v>
      </c>
      <c r="F87" s="148">
        <f>IFERROR(VLOOKUP($C87,'2025'!$C$8:$U$195,19,FALSE),0)</f>
        <v>4850731.2700000005</v>
      </c>
      <c r="G87" s="149">
        <f t="shared" si="14"/>
        <v>0.83534604935468593</v>
      </c>
      <c r="H87" s="150">
        <f t="shared" si="15"/>
        <v>6.1258208877944058E-4</v>
      </c>
      <c r="I87" s="148">
        <f t="shared" si="16"/>
        <v>-956121.20000000019</v>
      </c>
      <c r="J87" s="151">
        <f t="shared" si="17"/>
        <v>-0.16465395064531407</v>
      </c>
      <c r="K87" s="147">
        <f>VLOOKUP($C87,'2025'!$C$205:$U$392,VLOOKUP($L$4,Master!$D$9:$G$20,4,FALSE),FALSE)</f>
        <v>898456.82</v>
      </c>
      <c r="L87" s="148">
        <f>VLOOKUP($C87,'2025'!$C$8:$U$195,VLOOKUP($L$4,Master!$D$9:$G$20,4,FALSE),FALSE)</f>
        <v>567781.39</v>
      </c>
      <c r="M87" s="150">
        <f t="shared" si="18"/>
        <v>0.63195178372623406</v>
      </c>
      <c r="N87" s="150">
        <f t="shared" si="19"/>
        <v>7.1703149586411564E-5</v>
      </c>
      <c r="O87" s="148">
        <f t="shared" si="20"/>
        <v>-330675.42999999993</v>
      </c>
      <c r="P87" s="151">
        <f t="shared" si="21"/>
        <v>-0.36804821627376588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5372137.4100000001</v>
      </c>
      <c r="F89" s="153">
        <f>IFERROR(VLOOKUP($C89,'2025'!$C$8:$U$195,19,FALSE),0)</f>
        <v>4447903.33</v>
      </c>
      <c r="G89" s="154">
        <f t="shared" si="14"/>
        <v>0.82795784815936047</v>
      </c>
      <c r="H89" s="155">
        <f t="shared" si="15"/>
        <v>5.6171034034223659E-4</v>
      </c>
      <c r="I89" s="156">
        <f t="shared" si="16"/>
        <v>-924234.08000000007</v>
      </c>
      <c r="J89" s="157">
        <f t="shared" si="17"/>
        <v>-0.17204215184063953</v>
      </c>
      <c r="K89" s="163">
        <f>VLOOKUP($C89,'2025'!$C$205:$U$392,VLOOKUP($L$4,Master!$D$9:$G$20,4,FALSE),FALSE)</f>
        <v>843118.39999999991</v>
      </c>
      <c r="L89" s="164">
        <f>VLOOKUP($C89,'2025'!$C$8:$U$195,VLOOKUP($L$4,Master!$D$9:$G$20,4,FALSE),FALSE)</f>
        <v>520988.39999999997</v>
      </c>
      <c r="M89" s="155">
        <f t="shared" si="18"/>
        <v>0.61793029306441427</v>
      </c>
      <c r="N89" s="155">
        <f t="shared" si="19"/>
        <v>6.5793824587990146E-5</v>
      </c>
      <c r="O89" s="156">
        <f t="shared" si="20"/>
        <v>-322129.99999999994</v>
      </c>
      <c r="P89" s="157">
        <f t="shared" si="21"/>
        <v>-0.38206970693558578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434715.06</v>
      </c>
      <c r="F94" s="153">
        <f>IFERROR(VLOOKUP($C94,'2025'!$C$8:$U$195,19,FALSE),0)</f>
        <v>402827.94000000006</v>
      </c>
      <c r="G94" s="154">
        <f t="shared" si="14"/>
        <v>0.92664822792198653</v>
      </c>
      <c r="H94" s="155">
        <f t="shared" si="15"/>
        <v>5.0871748437204025E-5</v>
      </c>
      <c r="I94" s="156">
        <f t="shared" si="16"/>
        <v>-31887.119999999937</v>
      </c>
      <c r="J94" s="157">
        <f t="shared" si="17"/>
        <v>-7.3351772078013439E-2</v>
      </c>
      <c r="K94" s="163">
        <f>VLOOKUP($C94,'2025'!$C$205:$U$392,VLOOKUP($L$4,Master!$D$9:$G$20,4,FALSE),FALSE)</f>
        <v>55338.42</v>
      </c>
      <c r="L94" s="164">
        <f>VLOOKUP($C94,'2025'!$C$8:$U$195,VLOOKUP($L$4,Master!$D$9:$G$20,4,FALSE),FALSE)</f>
        <v>46792.99</v>
      </c>
      <c r="M94" s="155">
        <f t="shared" si="18"/>
        <v>0.84557871366764714</v>
      </c>
      <c r="N94" s="155">
        <f t="shared" si="19"/>
        <v>5.9093249984214181E-6</v>
      </c>
      <c r="O94" s="156">
        <f t="shared" si="20"/>
        <v>-8545.43</v>
      </c>
      <c r="P94" s="157">
        <f t="shared" si="21"/>
        <v>-0.15442128633235283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9888278.6600000001</v>
      </c>
      <c r="F95" s="148">
        <f>IFERROR(VLOOKUP($C95,'2025'!$C$8:$U$195,19,FALSE),0)</f>
        <v>8699279.25</v>
      </c>
      <c r="G95" s="149">
        <f t="shared" si="14"/>
        <v>0.87975668456738254</v>
      </c>
      <c r="H95" s="150">
        <f t="shared" si="15"/>
        <v>1.0986019132411442E-3</v>
      </c>
      <c r="I95" s="148">
        <f t="shared" si="16"/>
        <v>-1188999.4100000001</v>
      </c>
      <c r="J95" s="151">
        <f t="shared" si="17"/>
        <v>-0.12024331543261749</v>
      </c>
      <c r="K95" s="147">
        <f>VLOOKUP($C95,'2025'!$C$205:$U$392,VLOOKUP($L$4,Master!$D$9:$G$20,4,FALSE),FALSE)</f>
        <v>236331.03000000012</v>
      </c>
      <c r="L95" s="148">
        <f>VLOOKUP($C95,'2025'!$C$8:$U$195,VLOOKUP($L$4,Master!$D$9:$G$20,4,FALSE),FALSE)</f>
        <v>169878.64000000007</v>
      </c>
      <c r="M95" s="150">
        <f t="shared" si="18"/>
        <v>0.71881648381086471</v>
      </c>
      <c r="N95" s="150">
        <f t="shared" si="19"/>
        <v>2.1453386373681892E-5</v>
      </c>
      <c r="O95" s="148">
        <f t="shared" si="20"/>
        <v>-66452.390000000043</v>
      </c>
      <c r="P95" s="151">
        <f t="shared" si="21"/>
        <v>-0.28118351618913529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9888278.6600000001</v>
      </c>
      <c r="F96" s="153">
        <f>IFERROR(VLOOKUP($C96,'2025'!$C$8:$U$195,19,FALSE),0)</f>
        <v>8699279.25</v>
      </c>
      <c r="G96" s="154">
        <f t="shared" si="14"/>
        <v>0.87975668456738254</v>
      </c>
      <c r="H96" s="155">
        <f t="shared" si="15"/>
        <v>1.0986019132411442E-3</v>
      </c>
      <c r="I96" s="156">
        <f t="shared" si="16"/>
        <v>-1188999.4100000001</v>
      </c>
      <c r="J96" s="157">
        <f t="shared" si="17"/>
        <v>-0.12024331543261749</v>
      </c>
      <c r="K96" s="163">
        <f>VLOOKUP($C96,'2025'!$C$205:$U$392,VLOOKUP($L$4,Master!$D$9:$G$20,4,FALSE),FALSE)</f>
        <v>236331.03000000012</v>
      </c>
      <c r="L96" s="164">
        <f>VLOOKUP($C96,'2025'!$C$8:$U$195,VLOOKUP($L$4,Master!$D$9:$G$20,4,FALSE),FALSE)</f>
        <v>169878.64000000007</v>
      </c>
      <c r="M96" s="155">
        <f t="shared" si="18"/>
        <v>0.71881648381086471</v>
      </c>
      <c r="N96" s="155">
        <f t="shared" si="19"/>
        <v>2.1453386373681892E-5</v>
      </c>
      <c r="O96" s="156">
        <f t="shared" si="20"/>
        <v>-66452.390000000043</v>
      </c>
      <c r="P96" s="157">
        <f t="shared" si="21"/>
        <v>-0.28118351618913529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13879356.780000003</v>
      </c>
      <c r="F97" s="143">
        <f>IFERROR(VLOOKUP($C97,'2025'!$C$8:$U$195,19,FALSE),0)</f>
        <v>13225986.319999998</v>
      </c>
      <c r="G97" s="144">
        <f t="shared" si="14"/>
        <v>0.95292501876300895</v>
      </c>
      <c r="H97" s="145">
        <f t="shared" si="15"/>
        <v>1.6702641055755508E-3</v>
      </c>
      <c r="I97" s="143">
        <f t="shared" si="16"/>
        <v>-653370.46000000462</v>
      </c>
      <c r="J97" s="146">
        <f t="shared" si="17"/>
        <v>-4.7074981236991047E-2</v>
      </c>
      <c r="K97" s="142">
        <f>VLOOKUP($C97,'2025'!$C$205:$U$392,VLOOKUP($L$4,Master!$D$9:$G$20,4,FALSE),FALSE)</f>
        <v>2333176.7399999998</v>
      </c>
      <c r="L97" s="143">
        <f>VLOOKUP($C97,'2025'!$C$8:$U$195,VLOOKUP($L$4,Master!$D$9:$G$20,4,FALSE),FALSE)</f>
        <v>1622231.3499999999</v>
      </c>
      <c r="M97" s="145">
        <f t="shared" si="18"/>
        <v>0.69528866895870045</v>
      </c>
      <c r="N97" s="145">
        <f t="shared" si="19"/>
        <v>2.0486599103365535E-4</v>
      </c>
      <c r="O97" s="143">
        <f t="shared" si="20"/>
        <v>-710945.3899999999</v>
      </c>
      <c r="P97" s="146">
        <f t="shared" si="21"/>
        <v>-0.30471133104129949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13879356.780000003</v>
      </c>
      <c r="F108" s="148">
        <f>IFERROR(VLOOKUP($C108,'2025'!$C$8:$U$195,19,FALSE),0)</f>
        <v>13225986.319999998</v>
      </c>
      <c r="G108" s="149">
        <f t="shared" si="14"/>
        <v>0.95292501876300895</v>
      </c>
      <c r="H108" s="150">
        <f t="shared" si="15"/>
        <v>1.6702641055755508E-3</v>
      </c>
      <c r="I108" s="148">
        <f t="shared" si="16"/>
        <v>-653370.46000000462</v>
      </c>
      <c r="J108" s="151">
        <f t="shared" si="17"/>
        <v>-4.7074981236991047E-2</v>
      </c>
      <c r="K108" s="147">
        <f>VLOOKUP($C108,'2025'!$C$205:$U$392,VLOOKUP($L$4,Master!$D$9:$G$20,4,FALSE),FALSE)</f>
        <v>2333176.7399999998</v>
      </c>
      <c r="L108" s="148">
        <f>VLOOKUP($C108,'2025'!$C$8:$U$195,VLOOKUP($L$4,Master!$D$9:$G$20,4,FALSE),FALSE)</f>
        <v>1622231.3499999999</v>
      </c>
      <c r="M108" s="150">
        <f t="shared" si="18"/>
        <v>0.69528866895870045</v>
      </c>
      <c r="N108" s="150">
        <f t="shared" si="19"/>
        <v>2.0486599103365535E-4</v>
      </c>
      <c r="O108" s="148">
        <f t="shared" si="20"/>
        <v>-710945.3899999999</v>
      </c>
      <c r="P108" s="151">
        <f t="shared" si="21"/>
        <v>-0.30471133104129949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13879356.780000003</v>
      </c>
      <c r="F109" s="153">
        <f>IFERROR(VLOOKUP($C109,'2025'!$C$8:$U$195,19,FALSE),0)</f>
        <v>13225986.319999998</v>
      </c>
      <c r="G109" s="154">
        <f t="shared" si="14"/>
        <v>0.95292501876300895</v>
      </c>
      <c r="H109" s="155">
        <f t="shared" si="15"/>
        <v>1.6702641055755508E-3</v>
      </c>
      <c r="I109" s="156">
        <f t="shared" si="16"/>
        <v>-653370.46000000462</v>
      </c>
      <c r="J109" s="157">
        <f t="shared" si="17"/>
        <v>-4.7074981236991047E-2</v>
      </c>
      <c r="K109" s="163">
        <f>VLOOKUP($C109,'2025'!$C$205:$U$392,VLOOKUP($L$4,Master!$D$9:$G$20,4,FALSE),FALSE)</f>
        <v>2333176.7399999998</v>
      </c>
      <c r="L109" s="164">
        <f>VLOOKUP($C109,'2025'!$C$8:$U$195,VLOOKUP($L$4,Master!$D$9:$G$20,4,FALSE),FALSE)</f>
        <v>1622231.3499999999</v>
      </c>
      <c r="M109" s="155">
        <f t="shared" si="18"/>
        <v>0.69528866895870045</v>
      </c>
      <c r="N109" s="155">
        <f t="shared" si="19"/>
        <v>2.0486599103365535E-4</v>
      </c>
      <c r="O109" s="156">
        <f t="shared" si="20"/>
        <v>-710945.3899999999</v>
      </c>
      <c r="P109" s="157">
        <f t="shared" si="21"/>
        <v>-0.30471133104129949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5133469.78</v>
      </c>
      <c r="F110" s="143">
        <f>IFERROR(VLOOKUP($C110,'2025'!$C$8:$U$195,19,FALSE),0)</f>
        <v>4325826.66</v>
      </c>
      <c r="G110" s="144">
        <f t="shared" si="14"/>
        <v>0.84267110655904165</v>
      </c>
      <c r="H110" s="145">
        <f t="shared" si="15"/>
        <v>5.4629369956431142E-4</v>
      </c>
      <c r="I110" s="143">
        <f t="shared" si="16"/>
        <v>-807643.12000000011</v>
      </c>
      <c r="J110" s="146">
        <f t="shared" si="17"/>
        <v>-0.15732889344095838</v>
      </c>
      <c r="K110" s="142">
        <f>VLOOKUP($C110,'2025'!$C$205:$U$392,VLOOKUP($L$4,Master!$D$9:$G$20,4,FALSE),FALSE)</f>
        <v>915793.45999999973</v>
      </c>
      <c r="L110" s="143">
        <f>VLOOKUP($C110,'2025'!$C$8:$U$195,VLOOKUP($L$4,Master!$D$9:$G$20,4,FALSE),FALSE)</f>
        <v>486264.03999999986</v>
      </c>
      <c r="M110" s="145">
        <f t="shared" si="18"/>
        <v>0.53097566344271552</v>
      </c>
      <c r="N110" s="145">
        <f t="shared" si="19"/>
        <v>6.1408605165119641E-5</v>
      </c>
      <c r="O110" s="143">
        <f t="shared" si="20"/>
        <v>-429529.41999999987</v>
      </c>
      <c r="P110" s="146">
        <f t="shared" si="21"/>
        <v>-0.46902433655728443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5133469.78</v>
      </c>
      <c r="F121" s="148">
        <f>IFERROR(VLOOKUP($C121,'2025'!$C$8:$U$195,19,FALSE),0)</f>
        <v>4325826.66</v>
      </c>
      <c r="G121" s="149">
        <f t="shared" si="14"/>
        <v>0.84267110655904165</v>
      </c>
      <c r="H121" s="150">
        <f t="shared" si="15"/>
        <v>5.4629369956431142E-4</v>
      </c>
      <c r="I121" s="148">
        <f t="shared" si="16"/>
        <v>-807643.12000000011</v>
      </c>
      <c r="J121" s="151">
        <f t="shared" si="17"/>
        <v>-0.15732889344095838</v>
      </c>
      <c r="K121" s="147">
        <f>VLOOKUP($C121,'2025'!$C$205:$U$392,VLOOKUP($L$4,Master!$D$9:$G$20,4,FALSE),FALSE)</f>
        <v>915793.45999999973</v>
      </c>
      <c r="L121" s="148">
        <f>VLOOKUP($C121,'2025'!$C$8:$U$195,VLOOKUP($L$4,Master!$D$9:$G$20,4,FALSE),FALSE)</f>
        <v>486264.03999999986</v>
      </c>
      <c r="M121" s="150">
        <f t="shared" si="18"/>
        <v>0.53097566344271552</v>
      </c>
      <c r="N121" s="150">
        <f t="shared" si="19"/>
        <v>6.1408605165119641E-5</v>
      </c>
      <c r="O121" s="148">
        <f t="shared" si="20"/>
        <v>-429529.41999999987</v>
      </c>
      <c r="P121" s="151">
        <f t="shared" si="21"/>
        <v>-0.46902433655728443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5133469.78</v>
      </c>
      <c r="F122" s="153">
        <f>IFERROR(VLOOKUP($C122,'2025'!$C$8:$U$195,19,FALSE),0)</f>
        <v>4325826.66</v>
      </c>
      <c r="G122" s="154">
        <f t="shared" si="14"/>
        <v>0.84267110655904165</v>
      </c>
      <c r="H122" s="155">
        <f t="shared" si="15"/>
        <v>5.4629369956431142E-4</v>
      </c>
      <c r="I122" s="156">
        <f t="shared" si="16"/>
        <v>-807643.12000000011</v>
      </c>
      <c r="J122" s="157">
        <f t="shared" si="17"/>
        <v>-0.15732889344095838</v>
      </c>
      <c r="K122" s="163">
        <f>VLOOKUP($C122,'2025'!$C$205:$U$392,VLOOKUP($L$4,Master!$D$9:$G$20,4,FALSE),FALSE)</f>
        <v>915793.45999999973</v>
      </c>
      <c r="L122" s="164">
        <f>VLOOKUP($C122,'2025'!$C$8:$U$195,VLOOKUP($L$4,Master!$D$9:$G$20,4,FALSE),FALSE)</f>
        <v>486264.03999999986</v>
      </c>
      <c r="M122" s="155">
        <f t="shared" si="18"/>
        <v>0.53097566344271552</v>
      </c>
      <c r="N122" s="155">
        <f t="shared" si="19"/>
        <v>6.1408605165119641E-5</v>
      </c>
      <c r="O122" s="156">
        <f t="shared" si="20"/>
        <v>-429529.41999999987</v>
      </c>
      <c r="P122" s="157">
        <f t="shared" si="21"/>
        <v>-0.46902433655728443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364808630.31</v>
      </c>
      <c r="F123" s="143">
        <f>IFERROR(VLOOKUP($C123,'2025'!$C$8:$U$195,19,FALSE),0)</f>
        <v>338301245.70999992</v>
      </c>
      <c r="G123" s="144">
        <f t="shared" si="14"/>
        <v>0.92733893225750952</v>
      </c>
      <c r="H123" s="145">
        <f t="shared" si="15"/>
        <v>4.2722895208688501E-2</v>
      </c>
      <c r="I123" s="143">
        <f t="shared" si="16"/>
        <v>-26507384.600000083</v>
      </c>
      <c r="J123" s="146">
        <f t="shared" si="17"/>
        <v>-7.2661067742490495E-2</v>
      </c>
      <c r="K123" s="142">
        <f>VLOOKUP($C123,'2025'!$C$205:$U$392,VLOOKUP($L$4,Master!$D$9:$G$20,4,FALSE),FALSE)</f>
        <v>46338140.12000002</v>
      </c>
      <c r="L123" s="143">
        <f>VLOOKUP($C123,'2025'!$C$8:$U$195,VLOOKUP($L$4,Master!$D$9:$G$20,4,FALSE),FALSE)</f>
        <v>46512708.219999991</v>
      </c>
      <c r="M123" s="145">
        <f t="shared" si="18"/>
        <v>1.0037672660048051</v>
      </c>
      <c r="N123" s="145">
        <f t="shared" si="19"/>
        <v>5.8739291810317599E-3</v>
      </c>
      <c r="O123" s="143">
        <f t="shared" si="20"/>
        <v>174568.09999997169</v>
      </c>
      <c r="P123" s="146">
        <f t="shared" si="21"/>
        <v>3.7672660048051064E-3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348632748.08000004</v>
      </c>
      <c r="F138" s="148">
        <f>IFERROR(VLOOKUP($C138,'2025'!$C$8:$U$195,19,FALSE),0)</f>
        <v>322373744.80999994</v>
      </c>
      <c r="G138" s="149">
        <f t="shared" ref="G138:G196" si="22">IFERROR(F138/E138,0)</f>
        <v>0.92468004392985337</v>
      </c>
      <c r="H138" s="150">
        <f t="shared" ref="H138:H196" si="23">F138/$D$4</f>
        <v>4.0711466162783351E-2</v>
      </c>
      <c r="I138" s="148">
        <f t="shared" ref="I138:I196" si="24">F138-E138</f>
        <v>-26259003.2700001</v>
      </c>
      <c r="J138" s="151">
        <f t="shared" ref="J138:J196" si="25">IFERROR(I138/E138,0)</f>
        <v>-7.5319956070146632E-2</v>
      </c>
      <c r="K138" s="147">
        <f>VLOOKUP($C138,'2025'!$C$205:$U$392,VLOOKUP($L$4,Master!$D$9:$G$20,4,FALSE),FALSE)</f>
        <v>42589274.500000022</v>
      </c>
      <c r="L138" s="148">
        <f>VLOOKUP($C138,'2025'!$C$8:$U$195,VLOOKUP($L$4,Master!$D$9:$G$20,4,FALSE),FALSE)</f>
        <v>40762319.339999996</v>
      </c>
      <c r="M138" s="150">
        <f t="shared" ref="M138:M196" si="26">IFERROR(L138/K138,0)</f>
        <v>0.95710292834408284</v>
      </c>
      <c r="N138" s="150">
        <f t="shared" ref="N138:N196" si="27">L138/$D$4</f>
        <v>5.1477324417503311E-3</v>
      </c>
      <c r="O138" s="148">
        <f t="shared" ref="O138:O196" si="28">L138-K138</f>
        <v>-1826955.1600000262</v>
      </c>
      <c r="P138" s="151">
        <f t="shared" ref="P138:P196" si="29">IFERROR(O138/K138,0)</f>
        <v>-4.2897071655917156E-2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348632748.08000004</v>
      </c>
      <c r="F139" s="153">
        <f>IFERROR(VLOOKUP($C139,'2025'!$C$8:$U$195,19,FALSE),0)</f>
        <v>322373744.80999994</v>
      </c>
      <c r="G139" s="154">
        <f t="shared" si="22"/>
        <v>0.92468004392985337</v>
      </c>
      <c r="H139" s="155">
        <f t="shared" si="23"/>
        <v>4.0711466162783351E-2</v>
      </c>
      <c r="I139" s="156">
        <f t="shared" si="24"/>
        <v>-26259003.2700001</v>
      </c>
      <c r="J139" s="157">
        <f t="shared" si="25"/>
        <v>-7.5319956070146632E-2</v>
      </c>
      <c r="K139" s="163">
        <f>VLOOKUP($C139,'2025'!$C$205:$U$392,VLOOKUP($L$4,Master!$D$9:$G$20,4,FALSE),FALSE)</f>
        <v>42589274.500000022</v>
      </c>
      <c r="L139" s="164">
        <f>VLOOKUP($C139,'2025'!$C$8:$U$195,VLOOKUP($L$4,Master!$D$9:$G$20,4,FALSE),FALSE)</f>
        <v>40762319.339999996</v>
      </c>
      <c r="M139" s="155">
        <f t="shared" si="26"/>
        <v>0.95710292834408284</v>
      </c>
      <c r="N139" s="155">
        <f t="shared" si="27"/>
        <v>5.1477324417503311E-3</v>
      </c>
      <c r="O139" s="156">
        <f t="shared" si="28"/>
        <v>-1826955.1600000262</v>
      </c>
      <c r="P139" s="157">
        <f t="shared" si="29"/>
        <v>-4.2897071655917156E-2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9219533.8300000001</v>
      </c>
      <c r="F140" s="148">
        <f>IFERROR(VLOOKUP($C140,'2025'!$C$8:$U$195,19,FALSE),0)</f>
        <v>6886606.2700000014</v>
      </c>
      <c r="G140" s="149">
        <f t="shared" si="22"/>
        <v>0.74695818649650769</v>
      </c>
      <c r="H140" s="150">
        <f t="shared" si="23"/>
        <v>8.6968570688893121E-4</v>
      </c>
      <c r="I140" s="148">
        <f t="shared" si="24"/>
        <v>-2332927.5599999987</v>
      </c>
      <c r="J140" s="151">
        <f t="shared" si="25"/>
        <v>-0.25304181350349236</v>
      </c>
      <c r="K140" s="147">
        <f>VLOOKUP($C140,'2025'!$C$205:$U$392,VLOOKUP($L$4,Master!$D$9:$G$20,4,FALSE),FALSE)</f>
        <v>2421770.7800000003</v>
      </c>
      <c r="L140" s="148">
        <f>VLOOKUP($C140,'2025'!$C$8:$U$195,VLOOKUP($L$4,Master!$D$9:$G$20,4,FALSE),FALSE)</f>
        <v>1349891.19</v>
      </c>
      <c r="M140" s="150">
        <f t="shared" si="26"/>
        <v>0.55739841323876238</v>
      </c>
      <c r="N140" s="150">
        <f t="shared" si="27"/>
        <v>1.704730933888994E-4</v>
      </c>
      <c r="O140" s="148">
        <f t="shared" si="28"/>
        <v>-1071879.5900000003</v>
      </c>
      <c r="P140" s="151">
        <f t="shared" si="29"/>
        <v>-0.44260158676123768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9219533.8300000001</v>
      </c>
      <c r="F141" s="153">
        <f>IFERROR(VLOOKUP($C141,'2025'!$C$8:$U$195,19,FALSE),0)</f>
        <v>6886606.2700000014</v>
      </c>
      <c r="G141" s="154">
        <f t="shared" si="22"/>
        <v>0.74695818649650769</v>
      </c>
      <c r="H141" s="155">
        <f t="shared" si="23"/>
        <v>8.6968570688893121E-4</v>
      </c>
      <c r="I141" s="156">
        <f t="shared" si="24"/>
        <v>-2332927.5599999987</v>
      </c>
      <c r="J141" s="157">
        <f t="shared" si="25"/>
        <v>-0.25304181350349236</v>
      </c>
      <c r="K141" s="163">
        <f>VLOOKUP($C141,'2025'!$C$205:$U$392,VLOOKUP($L$4,Master!$D$9:$G$20,4,FALSE),FALSE)</f>
        <v>2421770.7800000003</v>
      </c>
      <c r="L141" s="164">
        <f>VLOOKUP($C141,'2025'!$C$8:$U$195,VLOOKUP($L$4,Master!$D$9:$G$20,4,FALSE),FALSE)</f>
        <v>1349891.19</v>
      </c>
      <c r="M141" s="155">
        <f t="shared" si="26"/>
        <v>0.55739841323876238</v>
      </c>
      <c r="N141" s="155">
        <f t="shared" si="27"/>
        <v>1.704730933888994E-4</v>
      </c>
      <c r="O141" s="156">
        <f t="shared" si="28"/>
        <v>-1071879.5900000003</v>
      </c>
      <c r="P141" s="157">
        <f t="shared" si="29"/>
        <v>-0.44260158676123768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6956348.3999999994</v>
      </c>
      <c r="F142" s="148">
        <f>IFERROR(VLOOKUP($C142,'2025'!$C$8:$U$195,19,FALSE),0)</f>
        <v>9040894.629999999</v>
      </c>
      <c r="G142" s="149">
        <f t="shared" si="22"/>
        <v>1.2996609873651526</v>
      </c>
      <c r="H142" s="150">
        <f t="shared" si="23"/>
        <v>1.1417433390162276E-3</v>
      </c>
      <c r="I142" s="148">
        <f t="shared" si="24"/>
        <v>2084546.2299999995</v>
      </c>
      <c r="J142" s="151">
        <f t="shared" si="25"/>
        <v>0.29966098736515262</v>
      </c>
      <c r="K142" s="147">
        <f>VLOOKUP($C142,'2025'!$C$205:$U$392,VLOOKUP($L$4,Master!$D$9:$G$20,4,FALSE),FALSE)</f>
        <v>1327094.8399999999</v>
      </c>
      <c r="L142" s="148">
        <f>VLOOKUP($C142,'2025'!$C$8:$U$195,VLOOKUP($L$4,Master!$D$9:$G$20,4,FALSE),FALSE)</f>
        <v>4400497.6900000004</v>
      </c>
      <c r="M142" s="150">
        <f t="shared" si="26"/>
        <v>3.3158878758054708</v>
      </c>
      <c r="N142" s="150">
        <f t="shared" si="27"/>
        <v>5.5572364589253015E-4</v>
      </c>
      <c r="O142" s="148">
        <f t="shared" si="28"/>
        <v>3073402.8500000006</v>
      </c>
      <c r="P142" s="151">
        <f t="shared" si="29"/>
        <v>2.3158878758054708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6956348.3999999994</v>
      </c>
      <c r="F143" s="153">
        <f>IFERROR(VLOOKUP($C143,'2025'!$C$8:$U$195,19,FALSE),0)</f>
        <v>9040894.629999999</v>
      </c>
      <c r="G143" s="154">
        <f t="shared" si="22"/>
        <v>1.2996609873651526</v>
      </c>
      <c r="H143" s="155">
        <f t="shared" si="23"/>
        <v>1.1417433390162276E-3</v>
      </c>
      <c r="I143" s="156">
        <f t="shared" si="24"/>
        <v>2084546.2299999995</v>
      </c>
      <c r="J143" s="157">
        <f t="shared" si="25"/>
        <v>0.29966098736515262</v>
      </c>
      <c r="K143" s="163">
        <f>VLOOKUP($C143,'2025'!$C$205:$U$392,VLOOKUP($L$4,Master!$D$9:$G$20,4,FALSE),FALSE)</f>
        <v>1327094.8399999999</v>
      </c>
      <c r="L143" s="164">
        <f>VLOOKUP($C143,'2025'!$C$8:$U$195,VLOOKUP($L$4,Master!$D$9:$G$20,4,FALSE),FALSE)</f>
        <v>4400497.6900000004</v>
      </c>
      <c r="M143" s="155">
        <f t="shared" si="26"/>
        <v>3.3158878758054708</v>
      </c>
      <c r="N143" s="155">
        <f t="shared" si="27"/>
        <v>5.5572364589253015E-4</v>
      </c>
      <c r="O143" s="156">
        <f t="shared" si="28"/>
        <v>3073402.8500000006</v>
      </c>
      <c r="P143" s="157">
        <f t="shared" si="29"/>
        <v>2.3158878758054708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43151097.990000024</v>
      </c>
      <c r="F144" s="143">
        <f>IFERROR(VLOOKUP($C144,'2025'!$C$8:$U$195,19,FALSE),0)</f>
        <v>31362966.430000007</v>
      </c>
      <c r="G144" s="144">
        <f t="shared" si="22"/>
        <v>0.72681734395885278</v>
      </c>
      <c r="H144" s="145">
        <f t="shared" si="23"/>
        <v>3.960720645324242E-3</v>
      </c>
      <c r="I144" s="143">
        <f t="shared" si="24"/>
        <v>-11788131.560000017</v>
      </c>
      <c r="J144" s="146">
        <f t="shared" si="25"/>
        <v>-0.27318265604114728</v>
      </c>
      <c r="K144" s="142">
        <f>VLOOKUP($C144,'2025'!$C$205:$U$392,VLOOKUP($L$4,Master!$D$9:$G$20,4,FALSE),FALSE)</f>
        <v>6695861.6600000076</v>
      </c>
      <c r="L144" s="143">
        <f>VLOOKUP($C144,'2025'!$C$8:$U$195,VLOOKUP($L$4,Master!$D$9:$G$20,4,FALSE),FALSE)</f>
        <v>2947621.6700000009</v>
      </c>
      <c r="M144" s="145">
        <f t="shared" si="26"/>
        <v>0.44021543748560621</v>
      </c>
      <c r="N144" s="145">
        <f t="shared" si="27"/>
        <v>3.7224495422112782E-4</v>
      </c>
      <c r="O144" s="143">
        <f t="shared" si="28"/>
        <v>-3748239.9900000067</v>
      </c>
      <c r="P144" s="146">
        <f t="shared" si="29"/>
        <v>-0.55978456251439379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11046878.670000002</v>
      </c>
      <c r="F145" s="148">
        <f>IFERROR(VLOOKUP($C145,'2025'!$C$8:$U$195,19,FALSE),0)</f>
        <v>10278127.379999999</v>
      </c>
      <c r="G145" s="149">
        <f t="shared" si="22"/>
        <v>0.93041009021962917</v>
      </c>
      <c r="H145" s="150">
        <f t="shared" si="23"/>
        <v>1.2979891873460881E-3</v>
      </c>
      <c r="I145" s="148">
        <f t="shared" si="24"/>
        <v>-768751.29000000283</v>
      </c>
      <c r="J145" s="151">
        <f t="shared" si="25"/>
        <v>-6.9589909780370815E-2</v>
      </c>
      <c r="K145" s="147">
        <f>VLOOKUP($C145,'2025'!$C$205:$U$392,VLOOKUP($L$4,Master!$D$9:$G$20,4,FALSE),FALSE)</f>
        <v>539466.48</v>
      </c>
      <c r="L145" s="148">
        <f>VLOOKUP($C145,'2025'!$C$8:$U$195,VLOOKUP($L$4,Master!$D$9:$G$20,4,FALSE),FALSE)</f>
        <v>332679.37000000005</v>
      </c>
      <c r="M145" s="150">
        <f t="shared" si="26"/>
        <v>0.6166821894105452</v>
      </c>
      <c r="N145" s="150">
        <f t="shared" si="27"/>
        <v>4.2012927953526557E-5</v>
      </c>
      <c r="O145" s="148">
        <f t="shared" si="28"/>
        <v>-206787.10999999993</v>
      </c>
      <c r="P145" s="151">
        <f t="shared" si="29"/>
        <v>-0.38331781058945485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11046878.670000002</v>
      </c>
      <c r="F146" s="153">
        <f>IFERROR(VLOOKUP($C146,'2025'!$C$8:$U$195,19,FALSE),0)</f>
        <v>10278127.379999999</v>
      </c>
      <c r="G146" s="154">
        <f t="shared" si="22"/>
        <v>0.93041009021962917</v>
      </c>
      <c r="H146" s="155">
        <f t="shared" si="23"/>
        <v>1.2979891873460881E-3</v>
      </c>
      <c r="I146" s="156">
        <f t="shared" si="24"/>
        <v>-768751.29000000283</v>
      </c>
      <c r="J146" s="157">
        <f t="shared" si="25"/>
        <v>-6.9589909780370815E-2</v>
      </c>
      <c r="K146" s="163">
        <f>VLOOKUP($C146,'2025'!$C$205:$U$392,VLOOKUP($L$4,Master!$D$9:$G$20,4,FALSE),FALSE)</f>
        <v>539466.48</v>
      </c>
      <c r="L146" s="164">
        <f>VLOOKUP($C146,'2025'!$C$8:$U$195,VLOOKUP($L$4,Master!$D$9:$G$20,4,FALSE),FALSE)</f>
        <v>332679.37000000005</v>
      </c>
      <c r="M146" s="155">
        <f t="shared" si="26"/>
        <v>0.6166821894105452</v>
      </c>
      <c r="N146" s="155">
        <f t="shared" si="27"/>
        <v>4.2012927953526557E-5</v>
      </c>
      <c r="O146" s="156">
        <f t="shared" si="28"/>
        <v>-206787.10999999993</v>
      </c>
      <c r="P146" s="157">
        <f t="shared" si="29"/>
        <v>-0.38331781058945485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17410503.290000018</v>
      </c>
      <c r="F147" s="148">
        <f>IFERROR(VLOOKUP($C147,'2025'!$C$8:$U$195,19,FALSE),0)</f>
        <v>13735592.130000003</v>
      </c>
      <c r="G147" s="149">
        <f t="shared" si="22"/>
        <v>0.78892562157518131</v>
      </c>
      <c r="H147" s="150">
        <f t="shared" si="23"/>
        <v>1.734620462208752E-3</v>
      </c>
      <c r="I147" s="148">
        <f t="shared" si="24"/>
        <v>-3674911.1600000151</v>
      </c>
      <c r="J147" s="151">
        <f t="shared" si="25"/>
        <v>-0.21107437842481871</v>
      </c>
      <c r="K147" s="147">
        <f>VLOOKUP($C147,'2025'!$C$205:$U$392,VLOOKUP($L$4,Master!$D$9:$G$20,4,FALSE),FALSE)</f>
        <v>3032103.1600000085</v>
      </c>
      <c r="L147" s="148">
        <f>VLOOKUP($C147,'2025'!$C$8:$U$195,VLOOKUP($L$4,Master!$D$9:$G$20,4,FALSE),FALSE)</f>
        <v>1555462.7000000004</v>
      </c>
      <c r="M147" s="150">
        <f t="shared" si="26"/>
        <v>0.51299794826241862</v>
      </c>
      <c r="N147" s="150">
        <f t="shared" si="27"/>
        <v>1.964340089663447E-4</v>
      </c>
      <c r="O147" s="148">
        <f t="shared" si="28"/>
        <v>-1476640.4600000081</v>
      </c>
      <c r="P147" s="151">
        <f t="shared" si="29"/>
        <v>-0.48700205173758138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17410503.290000018</v>
      </c>
      <c r="F148" s="153">
        <f>IFERROR(VLOOKUP($C148,'2025'!$C$8:$U$195,19,FALSE),0)</f>
        <v>13735592.130000003</v>
      </c>
      <c r="G148" s="154">
        <f t="shared" si="22"/>
        <v>0.78892562157518131</v>
      </c>
      <c r="H148" s="155">
        <f t="shared" si="23"/>
        <v>1.734620462208752E-3</v>
      </c>
      <c r="I148" s="156">
        <f t="shared" si="24"/>
        <v>-3674911.1600000151</v>
      </c>
      <c r="J148" s="157">
        <f t="shared" si="25"/>
        <v>-0.21107437842481871</v>
      </c>
      <c r="K148" s="163">
        <f>VLOOKUP($C148,'2025'!$C$205:$U$392,VLOOKUP($L$4,Master!$D$9:$G$20,4,FALSE),FALSE)</f>
        <v>3032103.1600000085</v>
      </c>
      <c r="L148" s="164">
        <f>VLOOKUP($C148,'2025'!$C$8:$U$195,VLOOKUP($L$4,Master!$D$9:$G$20,4,FALSE),FALSE)</f>
        <v>1555462.7000000004</v>
      </c>
      <c r="M148" s="155">
        <f t="shared" si="26"/>
        <v>0.51299794826241862</v>
      </c>
      <c r="N148" s="155">
        <f t="shared" si="27"/>
        <v>1.964340089663447E-4</v>
      </c>
      <c r="O148" s="156">
        <f t="shared" si="28"/>
        <v>-1476640.4600000081</v>
      </c>
      <c r="P148" s="157">
        <f t="shared" si="29"/>
        <v>-0.48700205173758138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1355962.1300000001</v>
      </c>
      <c r="F153" s="148">
        <f>IFERROR(VLOOKUP($C153,'2025'!$C$8:$U$195,19,FALSE),0)</f>
        <v>218011.45</v>
      </c>
      <c r="G153" s="149">
        <f t="shared" si="22"/>
        <v>0.16077989582201679</v>
      </c>
      <c r="H153" s="150">
        <f t="shared" si="23"/>
        <v>2.7531912609711438E-5</v>
      </c>
      <c r="I153" s="148">
        <f t="shared" si="24"/>
        <v>-1137950.6800000002</v>
      </c>
      <c r="J153" s="151">
        <f t="shared" si="25"/>
        <v>-0.83922010417798321</v>
      </c>
      <c r="K153" s="147">
        <f>VLOOKUP($C153,'2025'!$C$205:$U$392,VLOOKUP($L$4,Master!$D$9:$G$20,4,FALSE),FALSE)</f>
        <v>750754.08</v>
      </c>
      <c r="L153" s="148">
        <f>VLOOKUP($C153,'2025'!$C$8:$U$195,VLOOKUP($L$4,Master!$D$9:$G$20,4,FALSE),FALSE)</f>
        <v>91015.85</v>
      </c>
      <c r="M153" s="150">
        <f t="shared" si="26"/>
        <v>0.12123257458687406</v>
      </c>
      <c r="N153" s="150">
        <f t="shared" si="27"/>
        <v>1.1494077161078488E-5</v>
      </c>
      <c r="O153" s="148">
        <f t="shared" si="28"/>
        <v>-659738.23</v>
      </c>
      <c r="P153" s="151">
        <f t="shared" si="29"/>
        <v>-0.87876742541312602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1355962.1300000001</v>
      </c>
      <c r="F154" s="153">
        <f>IFERROR(VLOOKUP($C154,'2025'!$C$8:$U$195,19,FALSE),0)</f>
        <v>218011.45</v>
      </c>
      <c r="G154" s="154">
        <f t="shared" si="22"/>
        <v>0.16077989582201679</v>
      </c>
      <c r="H154" s="155">
        <f t="shared" si="23"/>
        <v>2.7531912609711438E-5</v>
      </c>
      <c r="I154" s="156">
        <f t="shared" si="24"/>
        <v>-1137950.6800000002</v>
      </c>
      <c r="J154" s="157">
        <f t="shared" si="25"/>
        <v>-0.83922010417798321</v>
      </c>
      <c r="K154" s="163">
        <f>VLOOKUP($C154,'2025'!$C$205:$U$392,VLOOKUP($L$4,Master!$D$9:$G$20,4,FALSE),FALSE)</f>
        <v>750754.08</v>
      </c>
      <c r="L154" s="164">
        <f>VLOOKUP($C154,'2025'!$C$8:$U$195,VLOOKUP($L$4,Master!$D$9:$G$20,4,FALSE),FALSE)</f>
        <v>91015.85</v>
      </c>
      <c r="M154" s="155">
        <f t="shared" si="26"/>
        <v>0.12123257458687406</v>
      </c>
      <c r="N154" s="155">
        <f t="shared" si="27"/>
        <v>1.1494077161078488E-5</v>
      </c>
      <c r="O154" s="156">
        <f t="shared" si="28"/>
        <v>-659738.23</v>
      </c>
      <c r="P154" s="157">
        <f t="shared" si="29"/>
        <v>-0.87876742541312602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13337753.899999999</v>
      </c>
      <c r="F155" s="148">
        <f>IFERROR(VLOOKUP($C155,'2025'!$C$8:$U$195,19,FALSE),0)</f>
        <v>7131235.4699999997</v>
      </c>
      <c r="G155" s="149">
        <f t="shared" si="22"/>
        <v>0.53466539594796392</v>
      </c>
      <c r="H155" s="150">
        <f t="shared" si="23"/>
        <v>9.005790831596893E-4</v>
      </c>
      <c r="I155" s="148">
        <f t="shared" si="24"/>
        <v>-6206518.4299999988</v>
      </c>
      <c r="J155" s="151">
        <f t="shared" si="25"/>
        <v>-0.46533460405203603</v>
      </c>
      <c r="K155" s="147">
        <f>VLOOKUP($C155,'2025'!$C$205:$U$392,VLOOKUP($L$4,Master!$D$9:$G$20,4,FALSE),FALSE)</f>
        <v>2373537.9399999995</v>
      </c>
      <c r="L155" s="148">
        <f>VLOOKUP($C155,'2025'!$C$8:$U$195,VLOOKUP($L$4,Master!$D$9:$G$20,4,FALSE),FALSE)</f>
        <v>968463.75</v>
      </c>
      <c r="M155" s="150">
        <f t="shared" si="26"/>
        <v>0.40802539267604893</v>
      </c>
      <c r="N155" s="150">
        <f t="shared" si="27"/>
        <v>1.2230394014017807E-4</v>
      </c>
      <c r="O155" s="148">
        <f t="shared" si="28"/>
        <v>-1405074.1899999995</v>
      </c>
      <c r="P155" s="151">
        <f t="shared" si="29"/>
        <v>-0.59197460732395113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13337753.899999999</v>
      </c>
      <c r="F156" s="153">
        <f>IFERROR(VLOOKUP($C156,'2025'!$C$8:$U$195,19,FALSE),0)</f>
        <v>7131235.4699999997</v>
      </c>
      <c r="G156" s="154">
        <f t="shared" si="22"/>
        <v>0.53466539594796392</v>
      </c>
      <c r="H156" s="155">
        <f t="shared" si="23"/>
        <v>9.005790831596893E-4</v>
      </c>
      <c r="I156" s="156">
        <f t="shared" si="24"/>
        <v>-6206518.4299999988</v>
      </c>
      <c r="J156" s="157">
        <f t="shared" si="25"/>
        <v>-0.46533460405203603</v>
      </c>
      <c r="K156" s="163">
        <f>VLOOKUP($C156,'2025'!$C$205:$U$392,VLOOKUP($L$4,Master!$D$9:$G$20,4,FALSE),FALSE)</f>
        <v>2373537.9399999995</v>
      </c>
      <c r="L156" s="164">
        <f>VLOOKUP($C156,'2025'!$C$8:$U$195,VLOOKUP($L$4,Master!$D$9:$G$20,4,FALSE),FALSE)</f>
        <v>968463.75</v>
      </c>
      <c r="M156" s="155">
        <f t="shared" si="26"/>
        <v>0.40802539267604893</v>
      </c>
      <c r="N156" s="155">
        <f t="shared" si="27"/>
        <v>1.2230394014017807E-4</v>
      </c>
      <c r="O156" s="156">
        <f t="shared" si="28"/>
        <v>-1405074.1899999995</v>
      </c>
      <c r="P156" s="157">
        <f t="shared" si="29"/>
        <v>-0.59197460732395113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242748318.92999998</v>
      </c>
      <c r="F157" s="143">
        <f>IFERROR(VLOOKUP($C157,'2025'!$C$8:$U$195,19,FALSE),0)</f>
        <v>240557372.45000002</v>
      </c>
      <c r="G157" s="144">
        <f t="shared" si="22"/>
        <v>0.99097441131762587</v>
      </c>
      <c r="H157" s="145">
        <f t="shared" si="23"/>
        <v>3.0379159241017872E-2</v>
      </c>
      <c r="I157" s="143">
        <f t="shared" si="24"/>
        <v>-2190946.4799999595</v>
      </c>
      <c r="J157" s="146">
        <f t="shared" si="25"/>
        <v>-9.0255886823741548E-3</v>
      </c>
      <c r="K157" s="142">
        <f>VLOOKUP($C157,'2025'!$C$205:$U$392,VLOOKUP($L$4,Master!$D$9:$G$20,4,FALSE),FALSE)</f>
        <v>20399509.410000008</v>
      </c>
      <c r="L157" s="143">
        <f>VLOOKUP($C157,'2025'!$C$8:$U$195,VLOOKUP($L$4,Master!$D$9:$G$20,4,FALSE),FALSE)</f>
        <v>28673648.59</v>
      </c>
      <c r="M157" s="145">
        <f t="shared" si="26"/>
        <v>1.4056048120423887</v>
      </c>
      <c r="N157" s="145">
        <f t="shared" si="27"/>
        <v>3.6210959891393572E-3</v>
      </c>
      <c r="O157" s="143">
        <f t="shared" si="28"/>
        <v>8274139.1799999923</v>
      </c>
      <c r="P157" s="146">
        <f t="shared" si="29"/>
        <v>0.40560481204238868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124074195.17999999</v>
      </c>
      <c r="F158" s="148">
        <f>IFERROR(VLOOKUP($C158,'2025'!$C$8:$U$195,19,FALSE),0)</f>
        <v>131402880.32000001</v>
      </c>
      <c r="G158" s="149">
        <f t="shared" si="22"/>
        <v>1.0590669569072599</v>
      </c>
      <c r="H158" s="150">
        <f t="shared" si="23"/>
        <v>1.6594415649428554E-2</v>
      </c>
      <c r="I158" s="148">
        <f t="shared" si="24"/>
        <v>7328685.1400000155</v>
      </c>
      <c r="J158" s="151">
        <f t="shared" si="25"/>
        <v>5.9066956907259917E-2</v>
      </c>
      <c r="K158" s="147">
        <f>VLOOKUP($C158,'2025'!$C$205:$U$392,VLOOKUP($L$4,Master!$D$9:$G$20,4,FALSE),FALSE)</f>
        <v>6422183.3000000035</v>
      </c>
      <c r="L158" s="148">
        <f>VLOOKUP($C158,'2025'!$C$8:$U$195,VLOOKUP($L$4,Master!$D$9:$G$20,4,FALSE),FALSE)</f>
        <v>13837521.709999993</v>
      </c>
      <c r="M158" s="150">
        <f t="shared" si="26"/>
        <v>2.1546444664698354</v>
      </c>
      <c r="N158" s="150">
        <f t="shared" si="27"/>
        <v>1.7474927966155199E-3</v>
      </c>
      <c r="O158" s="148">
        <f t="shared" si="28"/>
        <v>7415338.4099999899</v>
      </c>
      <c r="P158" s="151">
        <f t="shared" si="29"/>
        <v>1.1546444664698352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31537960.850000001</v>
      </c>
      <c r="F159" s="153">
        <f>IFERROR(VLOOKUP($C159,'2025'!$C$8:$U$195,19,FALSE),0)</f>
        <v>34369316.480000004</v>
      </c>
      <c r="G159" s="154">
        <f t="shared" si="22"/>
        <v>1.089776115946951</v>
      </c>
      <c r="H159" s="155">
        <f t="shared" si="23"/>
        <v>4.3403822037001959E-3</v>
      </c>
      <c r="I159" s="156">
        <f t="shared" si="24"/>
        <v>2831355.6300000027</v>
      </c>
      <c r="J159" s="157">
        <f t="shared" si="25"/>
        <v>8.9776115946951035E-2</v>
      </c>
      <c r="K159" s="163">
        <f>VLOOKUP($C159,'2025'!$C$205:$U$392,VLOOKUP($L$4,Master!$D$9:$G$20,4,FALSE),FALSE)</f>
        <v>1041841.2300000001</v>
      </c>
      <c r="L159" s="164">
        <f>VLOOKUP($C159,'2025'!$C$8:$U$195,VLOOKUP($L$4,Master!$D$9:$G$20,4,FALSE),FALSE)</f>
        <v>4320410.549999998</v>
      </c>
      <c r="M159" s="155">
        <f t="shared" si="26"/>
        <v>4.1468991873166674</v>
      </c>
      <c r="N159" s="155">
        <f t="shared" si="27"/>
        <v>5.4560971774957349E-4</v>
      </c>
      <c r="O159" s="156">
        <f t="shared" si="28"/>
        <v>3278569.319999998</v>
      </c>
      <c r="P159" s="157">
        <f t="shared" si="29"/>
        <v>3.1468991873166678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92536234.329999998</v>
      </c>
      <c r="F160" s="153">
        <f>IFERROR(VLOOKUP($C160,'2025'!$C$8:$U$195,19,FALSE),0)</f>
        <v>97033563.840000004</v>
      </c>
      <c r="G160" s="154">
        <f t="shared" si="22"/>
        <v>1.0486007404835793</v>
      </c>
      <c r="H160" s="155">
        <f t="shared" si="23"/>
        <v>1.2254033445728358E-2</v>
      </c>
      <c r="I160" s="156">
        <f t="shared" si="24"/>
        <v>4497329.5100000054</v>
      </c>
      <c r="J160" s="157">
        <f t="shared" si="25"/>
        <v>4.8600740483579236E-2</v>
      </c>
      <c r="K160" s="163">
        <f>VLOOKUP($C160,'2025'!$C$205:$U$392,VLOOKUP($L$4,Master!$D$9:$G$20,4,FALSE),FALSE)</f>
        <v>5380342.0700000031</v>
      </c>
      <c r="L160" s="164">
        <f>VLOOKUP($C160,'2025'!$C$8:$U$195,VLOOKUP($L$4,Master!$D$9:$G$20,4,FALSE),FALSE)</f>
        <v>9517111.1599999964</v>
      </c>
      <c r="M160" s="155">
        <f t="shared" si="26"/>
        <v>1.7688673017773369</v>
      </c>
      <c r="N160" s="155">
        <f t="shared" si="27"/>
        <v>1.2018830788659465E-3</v>
      </c>
      <c r="O160" s="156">
        <f t="shared" si="28"/>
        <v>4136769.0899999933</v>
      </c>
      <c r="P160" s="157">
        <f t="shared" si="29"/>
        <v>0.76886730177733675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41311129.850000001</v>
      </c>
      <c r="F161" s="148">
        <f>IFERROR(VLOOKUP($C161,'2025'!$C$8:$U$195,19,FALSE),0)</f>
        <v>42046747.00999999</v>
      </c>
      <c r="G161" s="149">
        <f t="shared" si="22"/>
        <v>1.0178067548060534</v>
      </c>
      <c r="H161" s="150">
        <f t="shared" si="23"/>
        <v>5.3099383734293102E-3</v>
      </c>
      <c r="I161" s="148">
        <f t="shared" si="24"/>
        <v>735617.15999998897</v>
      </c>
      <c r="J161" s="151">
        <f t="shared" si="25"/>
        <v>1.7806754806053531E-2</v>
      </c>
      <c r="K161" s="147">
        <f>VLOOKUP($C161,'2025'!$C$205:$U$392,VLOOKUP($L$4,Master!$D$9:$G$20,4,FALSE),FALSE)</f>
        <v>2781970.0400000014</v>
      </c>
      <c r="L161" s="148">
        <f>VLOOKUP($C161,'2025'!$C$8:$U$195,VLOOKUP($L$4,Master!$D$9:$G$20,4,FALSE),FALSE)</f>
        <v>4577069.4000000022</v>
      </c>
      <c r="M161" s="150">
        <f t="shared" si="26"/>
        <v>1.6452619310019601</v>
      </c>
      <c r="N161" s="150">
        <f t="shared" si="27"/>
        <v>5.7802227694639169E-4</v>
      </c>
      <c r="O161" s="148">
        <f t="shared" si="28"/>
        <v>1795099.3600000008</v>
      </c>
      <c r="P161" s="151">
        <f t="shared" si="29"/>
        <v>0.64526193100195994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41311129.850000001</v>
      </c>
      <c r="F163" s="153">
        <f>IFERROR(VLOOKUP($C163,'2025'!$C$8:$U$195,19,FALSE),0)</f>
        <v>42046747.00999999</v>
      </c>
      <c r="G163" s="154">
        <f t="shared" si="22"/>
        <v>1.0178067548060534</v>
      </c>
      <c r="H163" s="155">
        <f t="shared" si="23"/>
        <v>5.3099383734293102E-3</v>
      </c>
      <c r="I163" s="156">
        <f t="shared" si="24"/>
        <v>735617.15999998897</v>
      </c>
      <c r="J163" s="157">
        <f t="shared" si="25"/>
        <v>1.7806754806053531E-2</v>
      </c>
      <c r="K163" s="163">
        <f>VLOOKUP($C163,'2025'!$C$205:$U$392,VLOOKUP($L$4,Master!$D$9:$G$20,4,FALSE),FALSE)</f>
        <v>2781970.0400000014</v>
      </c>
      <c r="L163" s="164">
        <f>VLOOKUP($C163,'2025'!$C$8:$U$195,VLOOKUP($L$4,Master!$D$9:$G$20,4,FALSE),FALSE)</f>
        <v>4577069.4000000022</v>
      </c>
      <c r="M163" s="155">
        <f t="shared" si="26"/>
        <v>1.6452619310019601</v>
      </c>
      <c r="N163" s="155">
        <f t="shared" si="27"/>
        <v>5.7802227694639169E-4</v>
      </c>
      <c r="O163" s="156">
        <f t="shared" si="28"/>
        <v>1795099.3600000008</v>
      </c>
      <c r="P163" s="157">
        <f t="shared" si="29"/>
        <v>0.64526193100195994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33171384.770000003</v>
      </c>
      <c r="F166" s="148">
        <f>IFERROR(VLOOKUP($C166,'2025'!$C$8:$U$195,19,FALSE),0)</f>
        <v>28465699.540000007</v>
      </c>
      <c r="G166" s="149">
        <f t="shared" si="22"/>
        <v>0.85814022348998253</v>
      </c>
      <c r="H166" s="150">
        <f t="shared" si="23"/>
        <v>3.5948348222516898E-3</v>
      </c>
      <c r="I166" s="148">
        <f t="shared" si="24"/>
        <v>-4705685.2299999967</v>
      </c>
      <c r="J166" s="151">
        <f t="shared" si="25"/>
        <v>-0.14185977651001744</v>
      </c>
      <c r="K166" s="147">
        <f>VLOOKUP($C166,'2025'!$C$205:$U$392,VLOOKUP($L$4,Master!$D$9:$G$20,4,FALSE),FALSE)</f>
        <v>4260874.1600000011</v>
      </c>
      <c r="L166" s="148">
        <f>VLOOKUP($C166,'2025'!$C$8:$U$195,VLOOKUP($L$4,Master!$D$9:$G$20,4,FALSE),FALSE)</f>
        <v>3753416.1</v>
      </c>
      <c r="M166" s="150">
        <f t="shared" si="26"/>
        <v>0.88090282863458214</v>
      </c>
      <c r="N166" s="150">
        <f t="shared" si="27"/>
        <v>4.7400594809623038E-4</v>
      </c>
      <c r="O166" s="148">
        <f t="shared" si="28"/>
        <v>-507458.06000000099</v>
      </c>
      <c r="P166" s="151">
        <f t="shared" si="29"/>
        <v>-0.11909717136541785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32973590.890000004</v>
      </c>
      <c r="F167" s="153">
        <f>IFERROR(VLOOKUP($C167,'2025'!$C$8:$U$195,19,FALSE),0)</f>
        <v>28269376.420000006</v>
      </c>
      <c r="G167" s="154">
        <f t="shared" si="22"/>
        <v>0.857333874078402</v>
      </c>
      <c r="H167" s="155">
        <f t="shared" si="23"/>
        <v>3.5700418538864693E-3</v>
      </c>
      <c r="I167" s="156">
        <f t="shared" si="24"/>
        <v>-4704214.4699999988</v>
      </c>
      <c r="J167" s="157">
        <f t="shared" si="25"/>
        <v>-0.14266612592159805</v>
      </c>
      <c r="K167" s="163">
        <f>VLOOKUP($C167,'2025'!$C$205:$U$392,VLOOKUP($L$4,Master!$D$9:$G$20,4,FALSE),FALSE)</f>
        <v>4260138.7800000012</v>
      </c>
      <c r="L167" s="164">
        <f>VLOOKUP($C167,'2025'!$C$8:$U$195,VLOOKUP($L$4,Master!$D$9:$G$20,4,FALSE),FALSE)</f>
        <v>3753416.1</v>
      </c>
      <c r="M167" s="155">
        <f t="shared" si="26"/>
        <v>0.88105488901467177</v>
      </c>
      <c r="N167" s="155">
        <f t="shared" si="27"/>
        <v>4.7400594809623038E-4</v>
      </c>
      <c r="O167" s="156">
        <f t="shared" si="28"/>
        <v>-506722.6800000011</v>
      </c>
      <c r="P167" s="157">
        <f t="shared" si="29"/>
        <v>-0.11894511098532827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197793.88</v>
      </c>
      <c r="F168" s="153">
        <f>IFERROR(VLOOKUP($C168,'2025'!$C$8:$U$195,19,FALSE),0)</f>
        <v>196323.12</v>
      </c>
      <c r="G168" s="154">
        <f t="shared" si="22"/>
        <v>0.99256417842655187</v>
      </c>
      <c r="H168" s="155">
        <f t="shared" si="23"/>
        <v>2.4792968365220685E-5</v>
      </c>
      <c r="I168" s="156">
        <f t="shared" si="24"/>
        <v>-1470.7600000000093</v>
      </c>
      <c r="J168" s="157">
        <f t="shared" si="25"/>
        <v>-7.4358215734481236E-3</v>
      </c>
      <c r="K168" s="163">
        <f>VLOOKUP($C168,'2025'!$C$205:$U$392,VLOOKUP($L$4,Master!$D$9:$G$20,4,FALSE),FALSE)</f>
        <v>735.38</v>
      </c>
      <c r="L168" s="164">
        <f>VLOOKUP($C168,'2025'!$C$8:$U$195,VLOOKUP($L$4,Master!$D$9:$G$20,4,FALSE),FALSE)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-735.38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32253780.160000004</v>
      </c>
      <c r="F171" s="148">
        <f>IFERROR(VLOOKUP($C171,'2025'!$C$8:$U$195,19,FALSE),0)</f>
        <v>26718116.410000004</v>
      </c>
      <c r="G171" s="149">
        <f t="shared" si="22"/>
        <v>0.82837162892103</v>
      </c>
      <c r="H171" s="150">
        <f t="shared" si="23"/>
        <v>3.3741385881164367E-3</v>
      </c>
      <c r="I171" s="148">
        <f t="shared" si="24"/>
        <v>-5535663.75</v>
      </c>
      <c r="J171" s="151">
        <f t="shared" si="25"/>
        <v>-0.17162837107896997</v>
      </c>
      <c r="K171" s="147">
        <f>VLOOKUP($C171,'2025'!$C$205:$U$392,VLOOKUP($L$4,Master!$D$9:$G$20,4,FALSE),FALSE)</f>
        <v>5826767.8700000001</v>
      </c>
      <c r="L171" s="148">
        <f>VLOOKUP($C171,'2025'!$C$8:$U$195,VLOOKUP($L$4,Master!$D$9:$G$20,4,FALSE),FALSE)</f>
        <v>3643949.51</v>
      </c>
      <c r="M171" s="150">
        <f t="shared" si="26"/>
        <v>0.62538093009701445</v>
      </c>
      <c r="N171" s="150">
        <f t="shared" si="27"/>
        <v>4.6018179074319628E-4</v>
      </c>
      <c r="O171" s="148">
        <f t="shared" si="28"/>
        <v>-2182818.3600000003</v>
      </c>
      <c r="P171" s="151">
        <f t="shared" si="29"/>
        <v>-0.37461906990298555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32253780.160000004</v>
      </c>
      <c r="F172" s="153">
        <f>IFERROR(VLOOKUP($C172,'2025'!$C$8:$U$195,19,FALSE),0)</f>
        <v>26718116.410000004</v>
      </c>
      <c r="G172" s="154">
        <f t="shared" si="22"/>
        <v>0.82837162892103</v>
      </c>
      <c r="H172" s="155">
        <f t="shared" si="23"/>
        <v>3.3741385881164367E-3</v>
      </c>
      <c r="I172" s="156">
        <f t="shared" si="24"/>
        <v>-5535663.75</v>
      </c>
      <c r="J172" s="157">
        <f t="shared" si="25"/>
        <v>-0.17162837107896997</v>
      </c>
      <c r="K172" s="163">
        <f>VLOOKUP($C172,'2025'!$C$205:$U$392,VLOOKUP($L$4,Master!$D$9:$G$20,4,FALSE),FALSE)</f>
        <v>5826767.8700000001</v>
      </c>
      <c r="L172" s="164">
        <f>VLOOKUP($C172,'2025'!$C$8:$U$195,VLOOKUP($L$4,Master!$D$9:$G$20,4,FALSE),FALSE)</f>
        <v>3643949.51</v>
      </c>
      <c r="M172" s="155">
        <f t="shared" si="26"/>
        <v>0.62538093009701445</v>
      </c>
      <c r="N172" s="155">
        <f t="shared" si="27"/>
        <v>4.6018179074319628E-4</v>
      </c>
      <c r="O172" s="156">
        <f t="shared" si="28"/>
        <v>-2182818.3600000003</v>
      </c>
      <c r="P172" s="157">
        <f t="shared" si="29"/>
        <v>-0.37461906990298555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11937828.969999999</v>
      </c>
      <c r="F175" s="148">
        <f>IFERROR(VLOOKUP($C175,'2025'!$C$8:$U$195,19,FALSE),0)</f>
        <v>11923929.17</v>
      </c>
      <c r="G175" s="149">
        <f t="shared" si="22"/>
        <v>0.99883565093494564</v>
      </c>
      <c r="H175" s="150">
        <f t="shared" si="23"/>
        <v>1.5058318077918798E-3</v>
      </c>
      <c r="I175" s="148">
        <f t="shared" si="24"/>
        <v>-13899.799999998882</v>
      </c>
      <c r="J175" s="151">
        <f t="shared" si="25"/>
        <v>-1.1643490650544044E-3</v>
      </c>
      <c r="K175" s="147">
        <f>VLOOKUP($C175,'2025'!$C$205:$U$392,VLOOKUP($L$4,Master!$D$9:$G$20,4,FALSE),FALSE)</f>
        <v>1107714.04</v>
      </c>
      <c r="L175" s="148">
        <f>VLOOKUP($C175,'2025'!$C$8:$U$195,VLOOKUP($L$4,Master!$D$9:$G$20,4,FALSE),FALSE)</f>
        <v>2861691.870000001</v>
      </c>
      <c r="M175" s="150">
        <f t="shared" si="26"/>
        <v>2.5834211417957662</v>
      </c>
      <c r="N175" s="150">
        <f t="shared" si="27"/>
        <v>3.613931767380187E-4</v>
      </c>
      <c r="O175" s="148">
        <f t="shared" si="28"/>
        <v>1753977.830000001</v>
      </c>
      <c r="P175" s="151">
        <f t="shared" si="29"/>
        <v>1.5834211417957662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11937828.969999999</v>
      </c>
      <c r="F176" s="153">
        <f>IFERROR(VLOOKUP($C176,'2025'!$C$8:$U$195,19,FALSE),0)</f>
        <v>11923929.17</v>
      </c>
      <c r="G176" s="154">
        <f t="shared" si="22"/>
        <v>0.99883565093494564</v>
      </c>
      <c r="H176" s="155">
        <f t="shared" si="23"/>
        <v>1.5058318077918798E-3</v>
      </c>
      <c r="I176" s="156">
        <f t="shared" si="24"/>
        <v>-13899.799999998882</v>
      </c>
      <c r="J176" s="157">
        <f t="shared" si="25"/>
        <v>-1.1643490650544044E-3</v>
      </c>
      <c r="K176" s="163">
        <f>VLOOKUP($C176,'2025'!$C$205:$U$392,VLOOKUP($L$4,Master!$D$9:$G$20,4,FALSE),FALSE)</f>
        <v>1107714.04</v>
      </c>
      <c r="L176" s="164">
        <f>VLOOKUP($C176,'2025'!$C$8:$U$195,VLOOKUP($L$4,Master!$D$9:$G$20,4,FALSE),FALSE)</f>
        <v>2861691.870000001</v>
      </c>
      <c r="M176" s="155">
        <f t="shared" si="26"/>
        <v>2.5834211417957662</v>
      </c>
      <c r="N176" s="155">
        <f t="shared" si="27"/>
        <v>3.613931767380187E-4</v>
      </c>
      <c r="O176" s="156">
        <f t="shared" si="28"/>
        <v>1753977.830000001</v>
      </c>
      <c r="P176" s="157">
        <f t="shared" si="29"/>
        <v>1.5834211417957662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849836691.05000007</v>
      </c>
      <c r="F177" s="143">
        <f>IFERROR(VLOOKUP($C177,'2025'!$C$8:$U$195,19,FALSE),0)</f>
        <v>849957364.79999971</v>
      </c>
      <c r="G177" s="144">
        <f t="shared" si="22"/>
        <v>1.0001419963991558</v>
      </c>
      <c r="H177" s="145">
        <f t="shared" si="23"/>
        <v>0.10733817829134303</v>
      </c>
      <c r="I177" s="143">
        <f t="shared" si="24"/>
        <v>120673.74999964237</v>
      </c>
      <c r="J177" s="146">
        <f t="shared" si="25"/>
        <v>1.4199639915587329E-4</v>
      </c>
      <c r="K177" s="142">
        <f>VLOOKUP($C177,'2025'!$C$205:$U$392,VLOOKUP($L$4,Master!$D$9:$G$20,4,FALSE),FALSE)</f>
        <v>83416611.349999979</v>
      </c>
      <c r="L177" s="143">
        <f>VLOOKUP($C177,'2025'!$C$8:$U$195,VLOOKUP($L$4,Master!$D$9:$G$20,4,FALSE),FALSE)</f>
        <v>93380683.539999992</v>
      </c>
      <c r="M177" s="145">
        <f t="shared" si="26"/>
        <v>1.1194494960745012</v>
      </c>
      <c r="N177" s="145">
        <f t="shared" si="27"/>
        <v>1.1792723816379363E-2</v>
      </c>
      <c r="O177" s="143">
        <f t="shared" si="28"/>
        <v>9964072.1900000125</v>
      </c>
      <c r="P177" s="146">
        <f t="shared" si="29"/>
        <v>0.11944949607450117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590691737.86000001</v>
      </c>
      <c r="F181" s="148">
        <f>IFERROR(VLOOKUP($C181,'2025'!$C$8:$U$195,19,FALSE),0)</f>
        <v>595981286.2099998</v>
      </c>
      <c r="G181" s="149">
        <f t="shared" si="22"/>
        <v>1.0089548372035186</v>
      </c>
      <c r="H181" s="150">
        <f t="shared" si="23"/>
        <v>7.5264417024689001E-2</v>
      </c>
      <c r="I181" s="148">
        <f t="shared" si="24"/>
        <v>5289548.3499997854</v>
      </c>
      <c r="J181" s="151">
        <f t="shared" si="25"/>
        <v>8.9548372035186015E-3</v>
      </c>
      <c r="K181" s="147">
        <f>VLOOKUP($C181,'2025'!$C$205:$U$392,VLOOKUP($L$4,Master!$D$9:$G$20,4,FALSE),FALSE)</f>
        <v>59875425.149999999</v>
      </c>
      <c r="L181" s="148">
        <f>VLOOKUP($C181,'2025'!$C$8:$U$195,VLOOKUP($L$4,Master!$D$9:$G$20,4,FALSE),FALSE)</f>
        <v>67431779.359999985</v>
      </c>
      <c r="M181" s="150">
        <f t="shared" si="26"/>
        <v>1.1262012618878245</v>
      </c>
      <c r="N181" s="150">
        <f t="shared" si="27"/>
        <v>8.5157263825219407E-3</v>
      </c>
      <c r="O181" s="148">
        <f t="shared" si="28"/>
        <v>7556354.209999986</v>
      </c>
      <c r="P181" s="151">
        <f t="shared" si="29"/>
        <v>0.12620126188782455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590691737.86000001</v>
      </c>
      <c r="F182" s="153">
        <f>IFERROR(VLOOKUP($C182,'2025'!$C$8:$U$195,19,FALSE),0)</f>
        <v>595981286.2099998</v>
      </c>
      <c r="G182" s="154">
        <f t="shared" si="22"/>
        <v>1.0089548372035186</v>
      </c>
      <c r="H182" s="155">
        <f t="shared" si="23"/>
        <v>7.5264417024689001E-2</v>
      </c>
      <c r="I182" s="156">
        <f t="shared" si="24"/>
        <v>5289548.3499997854</v>
      </c>
      <c r="J182" s="157">
        <f t="shared" si="25"/>
        <v>8.9548372035186015E-3</v>
      </c>
      <c r="K182" s="163">
        <f>VLOOKUP($C182,'2025'!$C$205:$U$392,VLOOKUP($L$4,Master!$D$9:$G$20,4,FALSE),FALSE)</f>
        <v>59875425.149999999</v>
      </c>
      <c r="L182" s="164">
        <f>VLOOKUP($C182,'2025'!$C$8:$U$195,VLOOKUP($L$4,Master!$D$9:$G$20,4,FALSE),FALSE)</f>
        <v>67431779.359999985</v>
      </c>
      <c r="M182" s="155">
        <f t="shared" si="26"/>
        <v>1.1262012618878245</v>
      </c>
      <c r="N182" s="155">
        <f t="shared" si="27"/>
        <v>8.5157263825219407E-3</v>
      </c>
      <c r="O182" s="156">
        <f t="shared" si="28"/>
        <v>7556354.209999986</v>
      </c>
      <c r="P182" s="157">
        <f t="shared" si="29"/>
        <v>0.12620126188782455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51550808.450000003</v>
      </c>
      <c r="F187" s="148">
        <f>IFERROR(VLOOKUP($C187,'2025'!$C$8:$U$195,19,FALSE),0)</f>
        <v>46347466.409999996</v>
      </c>
      <c r="G187" s="149">
        <f t="shared" si="22"/>
        <v>0.89906381303317839</v>
      </c>
      <c r="H187" s="150">
        <f t="shared" si="23"/>
        <v>5.8530613638946762E-3</v>
      </c>
      <c r="I187" s="148">
        <f t="shared" si="24"/>
        <v>-5203342.0400000066</v>
      </c>
      <c r="J187" s="151">
        <f t="shared" si="25"/>
        <v>-0.10093618696682159</v>
      </c>
      <c r="K187" s="147">
        <f>VLOOKUP($C187,'2025'!$C$205:$U$392,VLOOKUP($L$4,Master!$D$9:$G$20,4,FALSE),FALSE)</f>
        <v>3699411.0300000007</v>
      </c>
      <c r="L187" s="148">
        <f>VLOOKUP($C187,'2025'!$C$8:$U$195,VLOOKUP($L$4,Master!$D$9:$G$20,4,FALSE),FALSE)</f>
        <v>2557520.1299999994</v>
      </c>
      <c r="M187" s="150">
        <f t="shared" si="26"/>
        <v>0.69133170368473462</v>
      </c>
      <c r="N187" s="150">
        <f t="shared" si="27"/>
        <v>3.2298037885963241E-4</v>
      </c>
      <c r="O187" s="148">
        <f t="shared" si="28"/>
        <v>-1141890.9000000013</v>
      </c>
      <c r="P187" s="151">
        <f t="shared" si="29"/>
        <v>-0.30866829631526538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51550808.450000003</v>
      </c>
      <c r="F188" s="153">
        <f>IFERROR(VLOOKUP($C188,'2025'!$C$8:$U$195,19,FALSE),0)</f>
        <v>46347466.409999996</v>
      </c>
      <c r="G188" s="154">
        <f t="shared" si="22"/>
        <v>0.89906381303317839</v>
      </c>
      <c r="H188" s="155">
        <f t="shared" si="23"/>
        <v>5.8530613638946762E-3</v>
      </c>
      <c r="I188" s="156">
        <f t="shared" si="24"/>
        <v>-5203342.0400000066</v>
      </c>
      <c r="J188" s="157">
        <f t="shared" si="25"/>
        <v>-0.10093618696682159</v>
      </c>
      <c r="K188" s="163">
        <f>VLOOKUP($C188,'2025'!$C$205:$U$392,VLOOKUP($L$4,Master!$D$9:$G$20,4,FALSE),FALSE)</f>
        <v>3699411.0300000007</v>
      </c>
      <c r="L188" s="164">
        <f>VLOOKUP($C188,'2025'!$C$8:$U$195,VLOOKUP($L$4,Master!$D$9:$G$20,4,FALSE),FALSE)</f>
        <v>2557520.1299999994</v>
      </c>
      <c r="M188" s="155">
        <f t="shared" si="26"/>
        <v>0.69133170368473462</v>
      </c>
      <c r="N188" s="155">
        <f t="shared" si="27"/>
        <v>3.2298037885963241E-4</v>
      </c>
      <c r="O188" s="156">
        <f t="shared" si="28"/>
        <v>-1141890.9000000013</v>
      </c>
      <c r="P188" s="157">
        <f t="shared" si="29"/>
        <v>-0.30866829631526538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305439</v>
      </c>
      <c r="F191" s="148">
        <f>IFERROR(VLOOKUP($C191,'2025'!$C$8:$U$195,19,FALSE),0)</f>
        <v>296489.73000000004</v>
      </c>
      <c r="G191" s="149">
        <f t="shared" si="22"/>
        <v>0.97070030349758885</v>
      </c>
      <c r="H191" s="150">
        <f t="shared" si="23"/>
        <v>3.7442663383216522E-5</v>
      </c>
      <c r="I191" s="148">
        <f t="shared" si="24"/>
        <v>-8949.2699999999604</v>
      </c>
      <c r="J191" s="151">
        <f t="shared" si="25"/>
        <v>-2.9299696502411154E-2</v>
      </c>
      <c r="K191" s="147">
        <f>VLOOKUP($C191,'2025'!$C$205:$U$392,VLOOKUP($L$4,Master!$D$9:$G$20,4,FALSE),FALSE)</f>
        <v>62788.21</v>
      </c>
      <c r="L191" s="148">
        <f>VLOOKUP($C191,'2025'!$C$8:$U$195,VLOOKUP($L$4,Master!$D$9:$G$20,4,FALSE),FALSE)</f>
        <v>91229.06</v>
      </c>
      <c r="M191" s="150">
        <f t="shared" si="26"/>
        <v>1.4529648161653279</v>
      </c>
      <c r="N191" s="150">
        <f t="shared" si="27"/>
        <v>1.1521002715160699E-5</v>
      </c>
      <c r="O191" s="148">
        <f t="shared" si="28"/>
        <v>28440.85</v>
      </c>
      <c r="P191" s="151">
        <f t="shared" si="29"/>
        <v>0.45296481616532785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305439</v>
      </c>
      <c r="F192" s="153">
        <f>IFERROR(VLOOKUP($C192,'2025'!$C$8:$U$195,19,FALSE),0)</f>
        <v>296489.73000000004</v>
      </c>
      <c r="G192" s="154">
        <f t="shared" si="22"/>
        <v>0.97070030349758885</v>
      </c>
      <c r="H192" s="155">
        <f t="shared" si="23"/>
        <v>3.7442663383216522E-5</v>
      </c>
      <c r="I192" s="156">
        <f t="shared" si="24"/>
        <v>-8949.2699999999604</v>
      </c>
      <c r="J192" s="157">
        <f t="shared" si="25"/>
        <v>-2.9299696502411154E-2</v>
      </c>
      <c r="K192" s="163">
        <f>VLOOKUP($C192,'2025'!$C$205:$U$392,VLOOKUP($L$4,Master!$D$9:$G$20,4,FALSE),FALSE)</f>
        <v>62788.21</v>
      </c>
      <c r="L192" s="164">
        <f>VLOOKUP($C192,'2025'!$C$8:$U$195,VLOOKUP($L$4,Master!$D$9:$G$20,4,FALSE),FALSE)</f>
        <v>91229.06</v>
      </c>
      <c r="M192" s="155">
        <f t="shared" si="26"/>
        <v>1.4529648161653279</v>
      </c>
      <c r="N192" s="155">
        <f t="shared" si="27"/>
        <v>1.1521002715160699E-5</v>
      </c>
      <c r="O192" s="156">
        <f t="shared" si="28"/>
        <v>28440.85</v>
      </c>
      <c r="P192" s="157">
        <f t="shared" si="29"/>
        <v>0.45296481616532785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207288705.73999992</v>
      </c>
      <c r="F195" s="148">
        <f>IFERROR(VLOOKUP($C195,'2025'!$C$8:$U$195,19,FALSE),0)</f>
        <v>207332122.45000002</v>
      </c>
      <c r="G195" s="149">
        <f t="shared" si="22"/>
        <v>1.0002094504369889</v>
      </c>
      <c r="H195" s="150">
        <f t="shared" si="23"/>
        <v>2.6183257239376145E-2</v>
      </c>
      <c r="I195" s="148">
        <f t="shared" si="24"/>
        <v>43416.710000097752</v>
      </c>
      <c r="J195" s="151">
        <f t="shared" si="25"/>
        <v>2.0945043698885786E-4</v>
      </c>
      <c r="K195" s="147">
        <f>VLOOKUP($C195,'2025'!$C$205:$U$392,VLOOKUP($L$4,Master!$D$9:$G$20,4,FALSE),FALSE)</f>
        <v>19778986.959999979</v>
      </c>
      <c r="L195" s="148">
        <f>VLOOKUP($C195,'2025'!$C$8:$U$195,VLOOKUP($L$4,Master!$D$9:$G$20,4,FALSE),FALSE)</f>
        <v>23300154.990000006</v>
      </c>
      <c r="M195" s="150">
        <f t="shared" si="26"/>
        <v>1.1780257015751645</v>
      </c>
      <c r="N195" s="150">
        <f t="shared" si="27"/>
        <v>2.9424960522826302E-3</v>
      </c>
      <c r="O195" s="148">
        <f t="shared" si="28"/>
        <v>3521168.0300000273</v>
      </c>
      <c r="P195" s="151">
        <f t="shared" si="29"/>
        <v>0.17802570157516456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207288705.73999992</v>
      </c>
      <c r="F196" s="159">
        <f>IFERROR(VLOOKUP($C196,'2025'!$C$8:$U$195,19,FALSE),0)</f>
        <v>207332122.45000002</v>
      </c>
      <c r="G196" s="160">
        <f t="shared" si="22"/>
        <v>1.0002094504369889</v>
      </c>
      <c r="H196" s="161">
        <f t="shared" si="23"/>
        <v>2.6183257239376145E-2</v>
      </c>
      <c r="I196" s="159">
        <f t="shared" si="24"/>
        <v>43416.710000097752</v>
      </c>
      <c r="J196" s="162">
        <f t="shared" si="25"/>
        <v>2.0945043698885786E-4</v>
      </c>
      <c r="K196" s="158">
        <f>VLOOKUP($C196,'2025'!$C$205:$U$392,VLOOKUP($L$4,Master!$D$9:$G$20,4,FALSE),FALSE)</f>
        <v>19778986.959999979</v>
      </c>
      <c r="L196" s="159">
        <f>VLOOKUP($C196,'2025'!$C$8:$U$195,VLOOKUP($L$4,Master!$D$9:$G$20,4,FALSE),FALSE)</f>
        <v>23300154.990000006</v>
      </c>
      <c r="M196" s="161">
        <f t="shared" si="26"/>
        <v>1.1780257015751645</v>
      </c>
      <c r="N196" s="161">
        <f t="shared" si="27"/>
        <v>2.9424960522826302E-3</v>
      </c>
      <c r="O196" s="159">
        <f t="shared" si="28"/>
        <v>3521168.0300000273</v>
      </c>
      <c r="P196" s="162">
        <f t="shared" si="29"/>
        <v>0.17802570157516456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npbotwY9OdtA9NYGWmZ6bBfysQJ9C+eZUMxTOV6yubEgQxN+NkfNJ7gU1vY2CADVOC4z1di/1JVkgS8jEb4V0g==" saltValue="FDoMJ8i3ibEgIXCUcKgfl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189011150.75999996</v>
      </c>
      <c r="F7" s="96">
        <v>222514162.73000002</v>
      </c>
      <c r="G7" s="96">
        <v>316844542.02000004</v>
      </c>
      <c r="H7" s="96">
        <v>792656609.20000005</v>
      </c>
      <c r="I7" s="96">
        <v>286138828.40999997</v>
      </c>
      <c r="J7" s="96">
        <v>306684318.70000005</v>
      </c>
      <c r="K7" s="96">
        <v>277475198.08999997</v>
      </c>
      <c r="L7" s="96">
        <v>243011654.75999999</v>
      </c>
      <c r="M7" s="96">
        <v>303770280.68999994</v>
      </c>
      <c r="N7" s="96"/>
      <c r="O7" s="96"/>
      <c r="P7" s="96"/>
      <c r="Q7" s="96">
        <f t="shared" ref="Q7:Q70" si="0">SUM(E7:P7)</f>
        <v>2938106745.3600001</v>
      </c>
      <c r="R7" s="97"/>
      <c r="T7" s="95"/>
      <c r="U7" s="96">
        <f>SUM(U8:U195)</f>
        <v>8814320236.0799999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48278160.409999996</v>
      </c>
      <c r="F8" s="135">
        <v>22929276.549999997</v>
      </c>
      <c r="G8" s="135">
        <v>94429062.26000002</v>
      </c>
      <c r="H8" s="135">
        <v>563682977.34000003</v>
      </c>
      <c r="I8" s="135">
        <v>76025944.679999992</v>
      </c>
      <c r="J8" s="135">
        <v>63913876.039999992</v>
      </c>
      <c r="K8" s="135">
        <v>59374167.660000004</v>
      </c>
      <c r="L8" s="135">
        <v>24008885.940000001</v>
      </c>
      <c r="M8" s="135">
        <v>70200785.829999998</v>
      </c>
      <c r="N8" s="135"/>
      <c r="O8" s="135"/>
      <c r="P8" s="135"/>
      <c r="Q8" s="135">
        <f t="shared" si="0"/>
        <v>1022843136.71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1022843136.71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43618008.480000004</v>
      </c>
      <c r="F9" s="136">
        <v>18075688.209999997</v>
      </c>
      <c r="G9" s="136">
        <v>67142803.320000008</v>
      </c>
      <c r="H9" s="136">
        <v>526008400.49000007</v>
      </c>
      <c r="I9" s="136">
        <v>62258317.249999985</v>
      </c>
      <c r="J9" s="136">
        <v>50894496.589999996</v>
      </c>
      <c r="K9" s="136">
        <v>49244494.810000002</v>
      </c>
      <c r="L9" s="136">
        <v>19415774.500000004</v>
      </c>
      <c r="M9" s="136">
        <v>45306959.959999993</v>
      </c>
      <c r="N9" s="136"/>
      <c r="O9" s="136"/>
      <c r="P9" s="136"/>
      <c r="Q9" s="136">
        <f t="shared" si="0"/>
        <v>881964943.61000013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881964943.61000013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1191024.1300000001</v>
      </c>
      <c r="F10" s="100">
        <v>2130154.0200000005</v>
      </c>
      <c r="G10" s="100">
        <v>5630597.1799999997</v>
      </c>
      <c r="H10" s="100">
        <v>7285995.2200000007</v>
      </c>
      <c r="I10" s="100">
        <v>4329375.43</v>
      </c>
      <c r="J10" s="100">
        <v>2658690.4599999986</v>
      </c>
      <c r="K10" s="100">
        <v>4063717.2699999996</v>
      </c>
      <c r="L10" s="100">
        <v>2448178.8499999992</v>
      </c>
      <c r="M10" s="100">
        <v>3492276.0999999996</v>
      </c>
      <c r="N10" s="100"/>
      <c r="O10" s="100"/>
      <c r="P10" s="100"/>
      <c r="Q10" s="100">
        <f t="shared" si="0"/>
        <v>33230008.659999996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33230008.659999996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41578902.68</v>
      </c>
      <c r="F11" s="100">
        <v>14106559.859999999</v>
      </c>
      <c r="G11" s="100">
        <v>59437023.980000004</v>
      </c>
      <c r="H11" s="100">
        <v>516637615.97000003</v>
      </c>
      <c r="I11" s="100">
        <v>56126154.029999986</v>
      </c>
      <c r="J11" s="100">
        <v>46096698.679999992</v>
      </c>
      <c r="K11" s="100">
        <v>42833287.200000003</v>
      </c>
      <c r="L11" s="100">
        <v>14859696.040000005</v>
      </c>
      <c r="M11" s="100">
        <v>39827849.179999992</v>
      </c>
      <c r="N11" s="100"/>
      <c r="O11" s="100"/>
      <c r="P11" s="100"/>
      <c r="Q11" s="100">
        <f t="shared" si="0"/>
        <v>831503787.61999989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831503787.61999989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1838974.3299999994</v>
      </c>
      <c r="G12" s="100">
        <v>2075182.1599999997</v>
      </c>
      <c r="H12" s="100">
        <v>2084789.2999999993</v>
      </c>
      <c r="I12" s="100">
        <v>1802787.7899999998</v>
      </c>
      <c r="J12" s="100">
        <v>2139107.4500000002</v>
      </c>
      <c r="K12" s="100">
        <v>2347490.3400000003</v>
      </c>
      <c r="L12" s="100">
        <v>2107899.61</v>
      </c>
      <c r="M12" s="100">
        <v>1986834.6800000004</v>
      </c>
      <c r="N12" s="100"/>
      <c r="O12" s="100"/>
      <c r="P12" s="100"/>
      <c r="Q12" s="100">
        <f t="shared" si="0"/>
        <v>17231147.329999994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17231147.329999994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588105.47</v>
      </c>
      <c r="F16" s="136">
        <v>965973.55999999994</v>
      </c>
      <c r="G16" s="136">
        <v>977262.09000000008</v>
      </c>
      <c r="H16" s="136">
        <v>923174.38000000012</v>
      </c>
      <c r="I16" s="136">
        <v>890612.12000000011</v>
      </c>
      <c r="J16" s="136">
        <v>1157893.0699999998</v>
      </c>
      <c r="K16" s="136">
        <v>3322007.1099999989</v>
      </c>
      <c r="L16" s="136">
        <v>964754.20000000007</v>
      </c>
      <c r="M16" s="136">
        <v>812446.71</v>
      </c>
      <c r="N16" s="136"/>
      <c r="O16" s="136"/>
      <c r="P16" s="136"/>
      <c r="Q16" s="136">
        <f t="shared" si="0"/>
        <v>10602228.709999997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10602228.709999997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>
        <v>371890.26999999996</v>
      </c>
      <c r="G17" s="100">
        <v>263521.87999999995</v>
      </c>
      <c r="H17" s="100">
        <v>241735.72000000003</v>
      </c>
      <c r="I17" s="100">
        <v>252965.79000000007</v>
      </c>
      <c r="J17" s="100">
        <v>341864.9499999999</v>
      </c>
      <c r="K17" s="100">
        <v>367660.60999999993</v>
      </c>
      <c r="L17" s="100">
        <v>138613.96999999997</v>
      </c>
      <c r="M17" s="100">
        <v>106191.36999999998</v>
      </c>
      <c r="N17" s="100"/>
      <c r="O17" s="100"/>
      <c r="P17" s="100"/>
      <c r="Q17" s="100">
        <f t="shared" si="0"/>
        <v>2283387.6499999994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2283387.6499999994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>
        <v>151275.40000000002</v>
      </c>
      <c r="G18" s="100">
        <v>227729.1700000001</v>
      </c>
      <c r="H18" s="100">
        <v>189268.93999999994</v>
      </c>
      <c r="I18" s="100">
        <v>180029.16999999998</v>
      </c>
      <c r="J18" s="100">
        <v>255194.90999999997</v>
      </c>
      <c r="K18" s="100">
        <v>179637.27</v>
      </c>
      <c r="L18" s="100">
        <v>231789.43999999997</v>
      </c>
      <c r="M18" s="100">
        <v>220269.13999999998</v>
      </c>
      <c r="N18" s="100"/>
      <c r="O18" s="100"/>
      <c r="P18" s="100"/>
      <c r="Q18" s="100">
        <f t="shared" si="0"/>
        <v>1729963.1799999997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1729963.1799999997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294392.64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457617.16000000003</v>
      </c>
      <c r="J19" s="100">
        <v>560833.21000000008</v>
      </c>
      <c r="K19" s="100">
        <v>2774709.2299999991</v>
      </c>
      <c r="L19" s="100">
        <v>594350.79000000015</v>
      </c>
      <c r="M19" s="100">
        <v>485986.2</v>
      </c>
      <c r="N19" s="100"/>
      <c r="O19" s="100"/>
      <c r="P19" s="100"/>
      <c r="Q19" s="100">
        <f t="shared" si="0"/>
        <v>6588877.879999999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6588877.879999999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66198.12</v>
      </c>
      <c r="F20" s="136">
        <v>206316.87000000002</v>
      </c>
      <c r="G20" s="136">
        <v>365759.17000000004</v>
      </c>
      <c r="H20" s="136">
        <v>736897.63999999978</v>
      </c>
      <c r="I20" s="136">
        <v>1803532.7799999998</v>
      </c>
      <c r="J20" s="136">
        <v>4297527.6499999994</v>
      </c>
      <c r="K20" s="136">
        <v>1105407.77</v>
      </c>
      <c r="L20" s="136">
        <v>576755.45000000007</v>
      </c>
      <c r="M20" s="136">
        <v>415331.37000000011</v>
      </c>
      <c r="N20" s="136"/>
      <c r="O20" s="136"/>
      <c r="P20" s="136"/>
      <c r="Q20" s="136">
        <f t="shared" si="0"/>
        <v>9573726.8199999966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9573726.8199999966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66198.12</v>
      </c>
      <c r="F21" s="100">
        <v>206316.87000000002</v>
      </c>
      <c r="G21" s="100">
        <v>365759.17000000004</v>
      </c>
      <c r="H21" s="100">
        <v>736897.63999999978</v>
      </c>
      <c r="I21" s="100">
        <v>1803532.7799999998</v>
      </c>
      <c r="J21" s="100">
        <v>4297527.6499999994</v>
      </c>
      <c r="K21" s="100">
        <v>1105407.77</v>
      </c>
      <c r="L21" s="100">
        <v>576755.45000000007</v>
      </c>
      <c r="M21" s="100">
        <v>415331.37000000011</v>
      </c>
      <c r="N21" s="100"/>
      <c r="O21" s="100"/>
      <c r="P21" s="100"/>
      <c r="Q21" s="100">
        <f t="shared" si="0"/>
        <v>9573726.8199999966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9573726.8199999966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</v>
      </c>
      <c r="F24" s="136">
        <v>188758.82000000007</v>
      </c>
      <c r="G24" s="136">
        <v>247249.93</v>
      </c>
      <c r="H24" s="136">
        <v>308890.64</v>
      </c>
      <c r="I24" s="136">
        <v>196891.2</v>
      </c>
      <c r="J24" s="136">
        <v>232250.67999999991</v>
      </c>
      <c r="K24" s="136">
        <v>388571.53</v>
      </c>
      <c r="L24" s="136">
        <v>249041.79000000004</v>
      </c>
      <c r="M24" s="136">
        <v>258814.34</v>
      </c>
      <c r="N24" s="136"/>
      <c r="O24" s="136"/>
      <c r="P24" s="136"/>
      <c r="Q24" s="136">
        <f t="shared" si="0"/>
        <v>2207218.15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2207218.15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</v>
      </c>
      <c r="F25" s="100">
        <v>188758.82000000007</v>
      </c>
      <c r="G25" s="100">
        <v>247249.93</v>
      </c>
      <c r="H25" s="100">
        <v>308890.64</v>
      </c>
      <c r="I25" s="100">
        <v>196891.2</v>
      </c>
      <c r="J25" s="100">
        <v>232250.67999999991</v>
      </c>
      <c r="K25" s="100">
        <v>388571.53</v>
      </c>
      <c r="L25" s="100">
        <v>249041.79000000004</v>
      </c>
      <c r="M25" s="100">
        <v>258814.34</v>
      </c>
      <c r="N25" s="100"/>
      <c r="O25" s="100"/>
      <c r="P25" s="100"/>
      <c r="Q25" s="100">
        <f t="shared" si="0"/>
        <v>2207218.15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2207218.15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3492539.0900000003</v>
      </c>
      <c r="G26" s="136">
        <v>25695987.750000004</v>
      </c>
      <c r="H26" s="136">
        <v>35705614.189999998</v>
      </c>
      <c r="I26" s="136">
        <v>10876591.33</v>
      </c>
      <c r="J26" s="136">
        <v>7331708.0499999989</v>
      </c>
      <c r="K26" s="136">
        <v>5313686.4399999995</v>
      </c>
      <c r="L26" s="136">
        <v>2802560</v>
      </c>
      <c r="M26" s="136">
        <v>23407233.450000003</v>
      </c>
      <c r="N26" s="136"/>
      <c r="O26" s="136"/>
      <c r="P26" s="136"/>
      <c r="Q26" s="136">
        <f t="shared" si="0"/>
        <v>118495019.42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118495019.42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3492539.0900000003</v>
      </c>
      <c r="G27" s="100">
        <v>25695987.750000004</v>
      </c>
      <c r="H27" s="100">
        <v>35705614.189999998</v>
      </c>
      <c r="I27" s="100">
        <v>10876591.33</v>
      </c>
      <c r="J27" s="100">
        <v>7331708.0499999989</v>
      </c>
      <c r="K27" s="100">
        <v>5313686.4399999995</v>
      </c>
      <c r="L27" s="100">
        <v>2802560</v>
      </c>
      <c r="M27" s="100">
        <v>23407233.450000003</v>
      </c>
      <c r="N27" s="100"/>
      <c r="O27" s="100"/>
      <c r="P27" s="100"/>
      <c r="Q27" s="100">
        <f t="shared" si="0"/>
        <v>118495019.42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118495019.42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3345745.0000000009</v>
      </c>
      <c r="F30" s="135">
        <v>5366535.6699999981</v>
      </c>
      <c r="G30" s="135">
        <v>4420179.3299999991</v>
      </c>
      <c r="H30" s="135">
        <v>26032495.789999995</v>
      </c>
      <c r="I30" s="135">
        <v>5066471.9000000013</v>
      </c>
      <c r="J30" s="135">
        <v>33515654.41</v>
      </c>
      <c r="K30" s="135">
        <v>5697725.3399999989</v>
      </c>
      <c r="L30" s="135">
        <v>7974505.1899999995</v>
      </c>
      <c r="M30" s="135">
        <v>14984524.140000002</v>
      </c>
      <c r="N30" s="135"/>
      <c r="O30" s="135"/>
      <c r="P30" s="135"/>
      <c r="Q30" s="135">
        <f t="shared" si="0"/>
        <v>106403836.77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106403836.77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3314414.3400000008</v>
      </c>
      <c r="F31" s="136">
        <v>5333561.1899999976</v>
      </c>
      <c r="G31" s="136">
        <v>4382596.4499999993</v>
      </c>
      <c r="H31" s="136">
        <v>25994054.309999995</v>
      </c>
      <c r="I31" s="136">
        <v>5033304.7800000012</v>
      </c>
      <c r="J31" s="136">
        <v>33480675.57</v>
      </c>
      <c r="K31" s="136">
        <v>5650261.7899999991</v>
      </c>
      <c r="L31" s="136">
        <v>7936638.0399999991</v>
      </c>
      <c r="M31" s="136">
        <v>14946245.640000002</v>
      </c>
      <c r="N31" s="136"/>
      <c r="O31" s="136"/>
      <c r="P31" s="136"/>
      <c r="Q31" s="136">
        <f t="shared" si="0"/>
        <v>106071752.10999997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106071752.10999997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3314414.3400000008</v>
      </c>
      <c r="F32" s="100">
        <v>5333561.1899999976</v>
      </c>
      <c r="G32" s="100">
        <v>4382596.4499999993</v>
      </c>
      <c r="H32" s="100">
        <v>25994054.309999995</v>
      </c>
      <c r="I32" s="100">
        <v>5033304.7800000012</v>
      </c>
      <c r="J32" s="100">
        <v>33480675.57</v>
      </c>
      <c r="K32" s="100">
        <v>5650261.7899999991</v>
      </c>
      <c r="L32" s="100">
        <v>7936638.0399999991</v>
      </c>
      <c r="M32" s="100">
        <v>14946245.640000002</v>
      </c>
      <c r="N32" s="100"/>
      <c r="O32" s="100"/>
      <c r="P32" s="100"/>
      <c r="Q32" s="100">
        <f t="shared" si="0"/>
        <v>106071752.10999997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106071752.10999997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>
        <v>37867.150000000016</v>
      </c>
      <c r="M39" s="136">
        <v>38278.5</v>
      </c>
      <c r="N39" s="136"/>
      <c r="O39" s="136"/>
      <c r="P39" s="136"/>
      <c r="Q39" s="136">
        <f t="shared" si="0"/>
        <v>332084.65999999997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332084.65999999997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>
        <v>37867.150000000016</v>
      </c>
      <c r="M40" s="100">
        <v>38278.5</v>
      </c>
      <c r="N40" s="100"/>
      <c r="O40" s="100"/>
      <c r="P40" s="100"/>
      <c r="Q40" s="100">
        <f t="shared" si="0"/>
        <v>332084.65999999997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332084.65999999997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11191385.730000002</v>
      </c>
      <c r="F41" s="135">
        <v>14349224.340000004</v>
      </c>
      <c r="G41" s="135">
        <v>16617455.83</v>
      </c>
      <c r="H41" s="135">
        <v>15571677.519999996</v>
      </c>
      <c r="I41" s="135">
        <v>14864500.16</v>
      </c>
      <c r="J41" s="135">
        <v>17848315.15000001</v>
      </c>
      <c r="K41" s="135">
        <v>16899681.779999997</v>
      </c>
      <c r="L41" s="135">
        <v>16964869.460000001</v>
      </c>
      <c r="M41" s="135">
        <v>16725134.239999998</v>
      </c>
      <c r="N41" s="135"/>
      <c r="O41" s="135"/>
      <c r="P41" s="135"/>
      <c r="Q41" s="135">
        <f t="shared" si="0"/>
        <v>141032244.21000001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141032244.21000001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6185453.0300000012</v>
      </c>
      <c r="F42" s="136">
        <v>7921400.0700000003</v>
      </c>
      <c r="G42" s="136">
        <v>8429243.1200000029</v>
      </c>
      <c r="H42" s="136">
        <v>8256638.3199999966</v>
      </c>
      <c r="I42" s="136">
        <v>7485981.0000000056</v>
      </c>
      <c r="J42" s="136">
        <v>9199062.6700000074</v>
      </c>
      <c r="K42" s="136">
        <v>8108767.6999999983</v>
      </c>
      <c r="L42" s="136">
        <v>8764575.8000000026</v>
      </c>
      <c r="M42" s="136">
        <v>8465415.269999994</v>
      </c>
      <c r="N42" s="136"/>
      <c r="O42" s="136"/>
      <c r="P42" s="136"/>
      <c r="Q42" s="136">
        <f t="shared" si="0"/>
        <v>72816536.980000004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72816536.980000004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6185453.0300000012</v>
      </c>
      <c r="F43" s="100">
        <v>7921400.0700000003</v>
      </c>
      <c r="G43" s="100">
        <v>8429243.1200000029</v>
      </c>
      <c r="H43" s="100">
        <v>8256638.3199999966</v>
      </c>
      <c r="I43" s="100">
        <v>7485981.0000000056</v>
      </c>
      <c r="J43" s="100">
        <v>9199062.6700000074</v>
      </c>
      <c r="K43" s="100">
        <v>8108767.6999999983</v>
      </c>
      <c r="L43" s="100">
        <v>8764575.8000000026</v>
      </c>
      <c r="M43" s="100">
        <v>8465415.269999994</v>
      </c>
      <c r="N43" s="100"/>
      <c r="O43" s="100"/>
      <c r="P43" s="100"/>
      <c r="Q43" s="100">
        <f t="shared" si="0"/>
        <v>72816536.980000004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72816536.980000004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2943755.5700000022</v>
      </c>
      <c r="F46" s="136">
        <v>3579296.9700000021</v>
      </c>
      <c r="G46" s="136">
        <v>4258643.4999999991</v>
      </c>
      <c r="H46" s="136">
        <v>3946416.5199999982</v>
      </c>
      <c r="I46" s="136">
        <v>3787462.9099999941</v>
      </c>
      <c r="J46" s="136">
        <v>3978498.7100000023</v>
      </c>
      <c r="K46" s="136">
        <v>4122499.6899999962</v>
      </c>
      <c r="L46" s="136">
        <v>3626415.1799999997</v>
      </c>
      <c r="M46" s="136">
        <v>4440162.6000000024</v>
      </c>
      <c r="N46" s="136"/>
      <c r="O46" s="136"/>
      <c r="P46" s="136"/>
      <c r="Q46" s="136">
        <f t="shared" si="0"/>
        <v>34683151.649999999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34683151.649999999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2943755.5700000022</v>
      </c>
      <c r="F47" s="100">
        <v>3579296.9700000021</v>
      </c>
      <c r="G47" s="100">
        <v>4258643.4999999991</v>
      </c>
      <c r="H47" s="100">
        <v>3946416.5199999982</v>
      </c>
      <c r="I47" s="100">
        <v>3787462.9099999941</v>
      </c>
      <c r="J47" s="100">
        <v>3978498.7100000023</v>
      </c>
      <c r="K47" s="100">
        <v>4122499.6899999962</v>
      </c>
      <c r="L47" s="100">
        <v>3626415.1799999997</v>
      </c>
      <c r="M47" s="100">
        <v>4440162.6000000024</v>
      </c>
      <c r="N47" s="100"/>
      <c r="O47" s="100"/>
      <c r="P47" s="100"/>
      <c r="Q47" s="100">
        <f t="shared" si="0"/>
        <v>34683151.649999999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34683151.649999999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732653.75999999989</v>
      </c>
      <c r="F48" s="136">
        <v>1008228.69</v>
      </c>
      <c r="G48" s="136">
        <v>1259738.49</v>
      </c>
      <c r="H48" s="136">
        <v>1032743.4799999999</v>
      </c>
      <c r="I48" s="136">
        <v>1034481.2200000001</v>
      </c>
      <c r="J48" s="136">
        <v>1587807.65</v>
      </c>
      <c r="K48" s="136">
        <v>1545214.98</v>
      </c>
      <c r="L48" s="136">
        <v>1464131.9000000004</v>
      </c>
      <c r="M48" s="136">
        <v>1246024.5400000005</v>
      </c>
      <c r="N48" s="136"/>
      <c r="O48" s="136"/>
      <c r="P48" s="136"/>
      <c r="Q48" s="136">
        <f t="shared" si="0"/>
        <v>10911024.710000001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10911024.710000001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732653.75999999989</v>
      </c>
      <c r="F49" s="100">
        <v>1008228.69</v>
      </c>
      <c r="G49" s="100">
        <v>1259738.49</v>
      </c>
      <c r="H49" s="100">
        <v>1032743.4799999999</v>
      </c>
      <c r="I49" s="100">
        <v>1034481.2200000001</v>
      </c>
      <c r="J49" s="100">
        <v>1587807.65</v>
      </c>
      <c r="K49" s="100">
        <v>1545214.98</v>
      </c>
      <c r="L49" s="100">
        <v>1464131.9000000004</v>
      </c>
      <c r="M49" s="100">
        <v>1246024.5400000005</v>
      </c>
      <c r="N49" s="100"/>
      <c r="O49" s="100"/>
      <c r="P49" s="100"/>
      <c r="Q49" s="100">
        <f t="shared" si="0"/>
        <v>10911024.710000001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10911024.710000001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1329523.3699999987</v>
      </c>
      <c r="F52" s="136">
        <v>1840298.6100000003</v>
      </c>
      <c r="G52" s="136">
        <v>2669830.7199999993</v>
      </c>
      <c r="H52" s="136">
        <v>2335879.2000000007</v>
      </c>
      <c r="I52" s="136">
        <v>2556575.0299999998</v>
      </c>
      <c r="J52" s="136">
        <v>3082946.12</v>
      </c>
      <c r="K52" s="136">
        <v>3123199.4100000006</v>
      </c>
      <c r="L52" s="136">
        <v>3109746.5799999991</v>
      </c>
      <c r="M52" s="136">
        <v>2573531.8299999991</v>
      </c>
      <c r="N52" s="136"/>
      <c r="O52" s="136"/>
      <c r="P52" s="136"/>
      <c r="Q52" s="136">
        <f t="shared" si="0"/>
        <v>22621530.869999994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22621530.869999994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1329523.3699999987</v>
      </c>
      <c r="F53" s="100">
        <v>1840298.6100000003</v>
      </c>
      <c r="G53" s="100">
        <v>2669830.7199999993</v>
      </c>
      <c r="H53" s="100">
        <v>2335879.2000000007</v>
      </c>
      <c r="I53" s="100">
        <v>2556575.0299999998</v>
      </c>
      <c r="J53" s="100">
        <v>3082946.12</v>
      </c>
      <c r="K53" s="100">
        <v>3123199.4100000006</v>
      </c>
      <c r="L53" s="100">
        <v>3109746.5799999991</v>
      </c>
      <c r="M53" s="100">
        <v>2573531.8299999991</v>
      </c>
      <c r="N53" s="100"/>
      <c r="O53" s="100"/>
      <c r="P53" s="100"/>
      <c r="Q53" s="100">
        <f t="shared" si="0"/>
        <v>22621530.869999994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22621530.869999994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4576098.2700000014</v>
      </c>
      <c r="F54" s="135">
        <v>15420050.409999998</v>
      </c>
      <c r="G54" s="135">
        <v>19638338.960000001</v>
      </c>
      <c r="H54" s="135">
        <v>22079887.289999999</v>
      </c>
      <c r="I54" s="135">
        <v>17136809.530000001</v>
      </c>
      <c r="J54" s="135">
        <v>21390871.149999999</v>
      </c>
      <c r="K54" s="135">
        <v>38034172.630000003</v>
      </c>
      <c r="L54" s="135">
        <v>23583857.990000002</v>
      </c>
      <c r="M54" s="135">
        <v>28236679.070000004</v>
      </c>
      <c r="N54" s="135"/>
      <c r="O54" s="135"/>
      <c r="P54" s="135"/>
      <c r="Q54" s="135">
        <f t="shared" si="0"/>
        <v>190096765.30000001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190096765.30000001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1308445.5000000005</v>
      </c>
      <c r="F55" s="136">
        <v>1936863.6599999988</v>
      </c>
      <c r="G55" s="136">
        <v>3280923.7399999993</v>
      </c>
      <c r="H55" s="136">
        <v>2251635.9500000011</v>
      </c>
      <c r="I55" s="136">
        <v>2747905.0500000003</v>
      </c>
      <c r="J55" s="136">
        <v>3443642.4299999983</v>
      </c>
      <c r="K55" s="136">
        <v>6086765.8700000066</v>
      </c>
      <c r="L55" s="136">
        <v>2481227.3899999987</v>
      </c>
      <c r="M55" s="136">
        <v>3122836.2199999993</v>
      </c>
      <c r="N55" s="136"/>
      <c r="O55" s="136"/>
      <c r="P55" s="136"/>
      <c r="Q55" s="136">
        <f t="shared" si="0"/>
        <v>26660245.810000002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26660245.810000002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1308445.5000000005</v>
      </c>
      <c r="F56" s="100">
        <v>1936863.6599999988</v>
      </c>
      <c r="G56" s="100">
        <v>3280923.7399999993</v>
      </c>
      <c r="H56" s="100">
        <v>2251635.9500000011</v>
      </c>
      <c r="I56" s="100">
        <v>2747905.0500000003</v>
      </c>
      <c r="J56" s="100">
        <v>3443642.4299999983</v>
      </c>
      <c r="K56" s="100">
        <v>6086765.8700000066</v>
      </c>
      <c r="L56" s="100">
        <v>2481227.3899999987</v>
      </c>
      <c r="M56" s="100">
        <v>3122836.2199999993</v>
      </c>
      <c r="N56" s="100"/>
      <c r="O56" s="100"/>
      <c r="P56" s="100"/>
      <c r="Q56" s="100">
        <f t="shared" si="0"/>
        <v>26660245.810000002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26660245.810000002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1253331.5099999993</v>
      </c>
      <c r="G58" s="136">
        <v>615603.66999999993</v>
      </c>
      <c r="H58" s="136">
        <v>6830924.1699999999</v>
      </c>
      <c r="I58" s="136">
        <v>1990736.639999999</v>
      </c>
      <c r="J58" s="136">
        <v>4374229.92</v>
      </c>
      <c r="K58" s="136">
        <v>3019537.3499999987</v>
      </c>
      <c r="L58" s="136">
        <v>5730206.9799999995</v>
      </c>
      <c r="M58" s="136">
        <v>3821731.7500000005</v>
      </c>
      <c r="N58" s="136"/>
      <c r="O58" s="136"/>
      <c r="P58" s="136"/>
      <c r="Q58" s="136">
        <f t="shared" si="0"/>
        <v>28587070.159999996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28587070.159999996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1230051.7499999993</v>
      </c>
      <c r="G59" s="100">
        <v>590290.70999999985</v>
      </c>
      <c r="H59" s="100">
        <v>6787239.4099999992</v>
      </c>
      <c r="I59" s="100">
        <v>1965449.639999999</v>
      </c>
      <c r="J59" s="100">
        <v>4313122.3</v>
      </c>
      <c r="K59" s="100">
        <v>2973496.189999999</v>
      </c>
      <c r="L59" s="100">
        <v>5643866.46</v>
      </c>
      <c r="M59" s="100">
        <v>3740442.6500000004</v>
      </c>
      <c r="N59" s="100"/>
      <c r="O59" s="100"/>
      <c r="P59" s="100"/>
      <c r="Q59" s="100">
        <f t="shared" si="0"/>
        <v>28171379.379999995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28171379.379999995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28939.32</v>
      </c>
      <c r="I60" s="100">
        <v>10442.540000000001</v>
      </c>
      <c r="J60" s="100">
        <v>26911.32</v>
      </c>
      <c r="K60" s="100">
        <v>11983.130000000001</v>
      </c>
      <c r="L60" s="100">
        <v>21887.5</v>
      </c>
      <c r="M60" s="100">
        <v>22674.62</v>
      </c>
      <c r="N60" s="100"/>
      <c r="O60" s="100"/>
      <c r="P60" s="100"/>
      <c r="Q60" s="100">
        <f t="shared" si="0"/>
        <v>152171.95000000001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152171.95000000001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>
        <v>64453.020000000004</v>
      </c>
      <c r="M61" s="100">
        <v>58614.479999999996</v>
      </c>
      <c r="N61" s="100"/>
      <c r="O61" s="100"/>
      <c r="P61" s="100"/>
      <c r="Q61" s="100">
        <f t="shared" si="0"/>
        <v>263518.83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263518.83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15823.34</v>
      </c>
      <c r="J62" s="136">
        <v>21266.94</v>
      </c>
      <c r="K62" s="136">
        <v>15136.419999999998</v>
      </c>
      <c r="L62" s="136">
        <v>24681.93</v>
      </c>
      <c r="M62" s="136">
        <v>27890.030000000006</v>
      </c>
      <c r="N62" s="136"/>
      <c r="O62" s="136"/>
      <c r="P62" s="136"/>
      <c r="Q62" s="136">
        <f t="shared" si="0"/>
        <v>175973.29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175973.29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15823.34</v>
      </c>
      <c r="J64" s="100">
        <v>21266.94</v>
      </c>
      <c r="K64" s="100">
        <v>15136.419999999998</v>
      </c>
      <c r="L64" s="100">
        <v>24681.93</v>
      </c>
      <c r="M64" s="100">
        <v>27890.030000000006</v>
      </c>
      <c r="N64" s="100"/>
      <c r="O64" s="100"/>
      <c r="P64" s="100"/>
      <c r="Q64" s="100">
        <f t="shared" si="0"/>
        <v>175973.29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175973.29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133178.69999999995</v>
      </c>
      <c r="H69" s="136">
        <v>383455.08999999997</v>
      </c>
      <c r="I69" s="136">
        <v>262147.37000000023</v>
      </c>
      <c r="J69" s="136">
        <v>52103.92</v>
      </c>
      <c r="K69" s="136">
        <v>132888.96999999991</v>
      </c>
      <c r="L69" s="136">
        <v>262065.8</v>
      </c>
      <c r="M69" s="136">
        <v>166037.13000000003</v>
      </c>
      <c r="N69" s="136"/>
      <c r="O69" s="136"/>
      <c r="P69" s="136"/>
      <c r="Q69" s="136">
        <f t="shared" si="0"/>
        <v>1517399.5800000003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1517399.5800000003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133178.69999999995</v>
      </c>
      <c r="H72" s="100">
        <v>383455.08999999997</v>
      </c>
      <c r="I72" s="100">
        <v>262147.37000000023</v>
      </c>
      <c r="J72" s="100">
        <v>52103.92</v>
      </c>
      <c r="K72" s="100">
        <v>132888.96999999991</v>
      </c>
      <c r="L72" s="100">
        <v>262065.8</v>
      </c>
      <c r="M72" s="100">
        <v>166037.13000000003</v>
      </c>
      <c r="N72" s="100"/>
      <c r="O72" s="100"/>
      <c r="P72" s="100"/>
      <c r="Q72" s="100">
        <f t="shared" si="1"/>
        <v>1517399.5800000003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1517399.5800000003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254862.24000000002</v>
      </c>
      <c r="F73" s="136">
        <v>8344896.2699999996</v>
      </c>
      <c r="G73" s="136">
        <v>10861807.85</v>
      </c>
      <c r="H73" s="136">
        <v>11196541.740000002</v>
      </c>
      <c r="I73" s="136">
        <v>9694562.9700000007</v>
      </c>
      <c r="J73" s="136">
        <v>9235529.0800000001</v>
      </c>
      <c r="K73" s="136">
        <v>14871965.939999998</v>
      </c>
      <c r="L73" s="136">
        <v>11899656.130000003</v>
      </c>
      <c r="M73" s="136">
        <v>15043302.400000002</v>
      </c>
      <c r="N73" s="136"/>
      <c r="O73" s="136"/>
      <c r="P73" s="136"/>
      <c r="Q73" s="136">
        <f t="shared" si="1"/>
        <v>91403124.620000005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91403124.620000005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111455.52</v>
      </c>
      <c r="F74" s="100">
        <v>6761810.1799999997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>
        <v>8475598.9700000007</v>
      </c>
      <c r="M74" s="100">
        <v>12806377.960000003</v>
      </c>
      <c r="N74" s="100"/>
      <c r="O74" s="100"/>
      <c r="P74" s="100"/>
      <c r="Q74" s="100">
        <f t="shared" si="1"/>
        <v>74488918.679999992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74488918.679999992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</v>
      </c>
      <c r="G75" s="100">
        <v>156766.45999999996</v>
      </c>
      <c r="H75" s="100">
        <v>372651.90000000014</v>
      </c>
      <c r="I75" s="100">
        <v>189762.93000000002</v>
      </c>
      <c r="J75" s="100">
        <v>185116.81999999995</v>
      </c>
      <c r="K75" s="100">
        <v>180341.79000000004</v>
      </c>
      <c r="L75" s="100">
        <v>1055433.4500000002</v>
      </c>
      <c r="M75" s="100">
        <v>352626.37</v>
      </c>
      <c r="N75" s="100"/>
      <c r="O75" s="100"/>
      <c r="P75" s="100"/>
      <c r="Q75" s="100">
        <f t="shared" si="1"/>
        <v>2754128.6900000004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2754128.6900000004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1408292.53</v>
      </c>
      <c r="K76" s="100">
        <v>1414160.82</v>
      </c>
      <c r="L76" s="100">
        <v>2354736.4700000002</v>
      </c>
      <c r="M76" s="100">
        <v>1860168.35</v>
      </c>
      <c r="N76" s="100"/>
      <c r="O76" s="100"/>
      <c r="P76" s="100"/>
      <c r="Q76" s="100">
        <f t="shared" si="1"/>
        <v>13942988.100000001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13942988.100000001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22430.3</v>
      </c>
      <c r="I77" s="100">
        <v>14225.630000000001</v>
      </c>
      <c r="J77" s="100">
        <v>14080.49</v>
      </c>
      <c r="K77" s="100">
        <v>10241.77</v>
      </c>
      <c r="L77" s="100">
        <v>13887.24</v>
      </c>
      <c r="M77" s="100">
        <v>24129.719999999994</v>
      </c>
      <c r="N77" s="100"/>
      <c r="O77" s="100"/>
      <c r="P77" s="100"/>
      <c r="Q77" s="100">
        <f t="shared" si="1"/>
        <v>217089.14999999997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217089.14999999997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>
        <v>0</v>
      </c>
      <c r="M79" s="136">
        <v>3392266.66</v>
      </c>
      <c r="N79" s="136"/>
      <c r="O79" s="136"/>
      <c r="P79" s="136"/>
      <c r="Q79" s="136">
        <f t="shared" si="1"/>
        <v>14991599.970000001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14991599.970000001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>
        <v>0</v>
      </c>
      <c r="M80" s="100">
        <v>3392266.66</v>
      </c>
      <c r="N80" s="100"/>
      <c r="O80" s="100"/>
      <c r="P80" s="100"/>
      <c r="Q80" s="100">
        <f t="shared" si="1"/>
        <v>14991599.970000001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14991599.970000001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71297.790000000008</v>
      </c>
      <c r="F81" s="136">
        <v>1800122.2000000002</v>
      </c>
      <c r="G81" s="136">
        <v>2436627.9500000002</v>
      </c>
      <c r="H81" s="136">
        <v>766244.65</v>
      </c>
      <c r="I81" s="136">
        <v>203372.57</v>
      </c>
      <c r="J81" s="136">
        <v>1884816.51</v>
      </c>
      <c r="K81" s="136">
        <v>1627460.8599999999</v>
      </c>
      <c r="L81" s="136">
        <v>2496443.9700000002</v>
      </c>
      <c r="M81" s="136">
        <v>1924954.85</v>
      </c>
      <c r="N81" s="136"/>
      <c r="O81" s="136"/>
      <c r="P81" s="136"/>
      <c r="Q81" s="136">
        <f t="shared" si="1"/>
        <v>13211341.350000001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13211341.350000001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>
        <v>999348.83</v>
      </c>
      <c r="K84" s="100">
        <v>996634.39999999991</v>
      </c>
      <c r="L84" s="100">
        <v>2056016.59</v>
      </c>
      <c r="M84" s="100">
        <v>1635653.2200000002</v>
      </c>
      <c r="N84" s="100"/>
      <c r="O84" s="100"/>
      <c r="P84" s="100"/>
      <c r="Q84" s="100">
        <f t="shared" si="1"/>
        <v>8326334.2400000002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8326334.2400000002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34623.94</v>
      </c>
      <c r="F85" s="100">
        <v>612666.47</v>
      </c>
      <c r="G85" s="100">
        <v>1751115.92</v>
      </c>
      <c r="H85" s="100">
        <v>144350.00999999998</v>
      </c>
      <c r="I85" s="100">
        <v>96227.62</v>
      </c>
      <c r="J85" s="100">
        <v>885467.68</v>
      </c>
      <c r="K85" s="100">
        <v>630826.46</v>
      </c>
      <c r="L85" s="100">
        <v>440427.37999999995</v>
      </c>
      <c r="M85" s="100">
        <v>289301.63</v>
      </c>
      <c r="N85" s="100"/>
      <c r="O85" s="100"/>
      <c r="P85" s="100"/>
      <c r="Q85" s="100">
        <f t="shared" si="1"/>
        <v>4885007.1100000003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4885007.1100000003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640785.4600000002</v>
      </c>
      <c r="K86" s="136">
        <v>638398.82000000007</v>
      </c>
      <c r="L86" s="136">
        <v>529398.94000000006</v>
      </c>
      <c r="M86" s="136">
        <v>567781.39</v>
      </c>
      <c r="N86" s="136"/>
      <c r="O86" s="136"/>
      <c r="P86" s="136"/>
      <c r="Q86" s="136">
        <f t="shared" si="1"/>
        <v>4850731.2700000005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4850731.2700000005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571927.90000000014</v>
      </c>
      <c r="K88" s="100">
        <v>573532.88</v>
      </c>
      <c r="L88" s="100">
        <v>494223.68000000011</v>
      </c>
      <c r="M88" s="100">
        <v>520988.39999999997</v>
      </c>
      <c r="N88" s="100"/>
      <c r="O88" s="100"/>
      <c r="P88" s="100"/>
      <c r="Q88" s="100">
        <f t="shared" si="1"/>
        <v>4447903.33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4447903.33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25444.860000000008</v>
      </c>
      <c r="F93" s="100">
        <v>34021.57</v>
      </c>
      <c r="G93" s="100">
        <v>53664.740000000005</v>
      </c>
      <c r="H93" s="100">
        <v>35844.5</v>
      </c>
      <c r="I93" s="100">
        <v>38160.520000000011</v>
      </c>
      <c r="J93" s="100">
        <v>68857.560000000012</v>
      </c>
      <c r="K93" s="100">
        <v>64865.94</v>
      </c>
      <c r="L93" s="100">
        <v>35175.259999999995</v>
      </c>
      <c r="M93" s="100">
        <v>46792.99</v>
      </c>
      <c r="N93" s="100"/>
      <c r="O93" s="100"/>
      <c r="P93" s="100"/>
      <c r="Q93" s="100">
        <f t="shared" si="1"/>
        <v>402827.94000000006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402827.94000000006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15690.029999999997</v>
      </c>
      <c r="I94" s="136">
        <v>18679.740000000005</v>
      </c>
      <c r="J94" s="136">
        <v>42363.55999999999</v>
      </c>
      <c r="K94" s="136">
        <v>8249751.7399999993</v>
      </c>
      <c r="L94" s="136">
        <v>160176.85000000003</v>
      </c>
      <c r="M94" s="136">
        <v>169878.64000000007</v>
      </c>
      <c r="N94" s="136"/>
      <c r="O94" s="136"/>
      <c r="P94" s="136"/>
      <c r="Q94" s="136">
        <f t="shared" si="1"/>
        <v>8699279.25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8699279.25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15690.029999999997</v>
      </c>
      <c r="I95" s="100">
        <v>18679.740000000005</v>
      </c>
      <c r="J95" s="100">
        <v>42363.55999999999</v>
      </c>
      <c r="K95" s="100">
        <v>8249751.7399999993</v>
      </c>
      <c r="L95" s="100">
        <v>160176.85000000003</v>
      </c>
      <c r="M95" s="100">
        <v>169878.64000000007</v>
      </c>
      <c r="N95" s="100"/>
      <c r="O95" s="100"/>
      <c r="P95" s="100"/>
      <c r="Q95" s="100">
        <f t="shared" si="1"/>
        <v>8699279.25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8699279.25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>
        <v>1670351.3499999996</v>
      </c>
      <c r="M96" s="135">
        <v>1622231.3499999999</v>
      </c>
      <c r="N96" s="135"/>
      <c r="O96" s="135"/>
      <c r="P96" s="135"/>
      <c r="Q96" s="135">
        <f t="shared" si="1"/>
        <v>13225986.319999998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13225986.319999998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>
        <v>1670351.3499999996</v>
      </c>
      <c r="M107" s="136">
        <v>1622231.3499999999</v>
      </c>
      <c r="N107" s="136"/>
      <c r="O107" s="136"/>
      <c r="P107" s="136"/>
      <c r="Q107" s="136">
        <f t="shared" si="1"/>
        <v>13225986.319999998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13225986.319999998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>
        <v>1670351.3499999996</v>
      </c>
      <c r="M108" s="100">
        <v>1622231.3499999999</v>
      </c>
      <c r="N108" s="100"/>
      <c r="O108" s="100"/>
      <c r="P108" s="100"/>
      <c r="Q108" s="100">
        <f t="shared" si="1"/>
        <v>13225986.319999998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13225986.319999998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390982.63000000018</v>
      </c>
      <c r="G109" s="135">
        <v>722765.12</v>
      </c>
      <c r="H109" s="135">
        <v>575019.68999999994</v>
      </c>
      <c r="I109" s="135">
        <v>493709.73000000004</v>
      </c>
      <c r="J109" s="135">
        <v>337242.82000000007</v>
      </c>
      <c r="K109" s="135">
        <v>480894.96999999991</v>
      </c>
      <c r="L109" s="135">
        <v>572140.65000000026</v>
      </c>
      <c r="M109" s="135">
        <v>486264.03999999986</v>
      </c>
      <c r="N109" s="135"/>
      <c r="O109" s="135"/>
      <c r="P109" s="135"/>
      <c r="Q109" s="135">
        <f t="shared" si="1"/>
        <v>4325826.66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4325826.66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390982.63000000018</v>
      </c>
      <c r="G120" s="136">
        <v>722765.12</v>
      </c>
      <c r="H120" s="136">
        <v>575019.68999999994</v>
      </c>
      <c r="I120" s="136">
        <v>493709.73000000004</v>
      </c>
      <c r="J120" s="136">
        <v>337242.82000000007</v>
      </c>
      <c r="K120" s="136">
        <v>480894.96999999991</v>
      </c>
      <c r="L120" s="136">
        <v>572140.65000000026</v>
      </c>
      <c r="M120" s="136">
        <v>486264.03999999986</v>
      </c>
      <c r="N120" s="136"/>
      <c r="O120" s="136"/>
      <c r="P120" s="136"/>
      <c r="Q120" s="136">
        <f t="shared" si="1"/>
        <v>4325826.66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4325826.66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390982.63000000018</v>
      </c>
      <c r="G121" s="100">
        <v>722765.12</v>
      </c>
      <c r="H121" s="100">
        <v>575019.68999999994</v>
      </c>
      <c r="I121" s="100">
        <v>493709.73000000004</v>
      </c>
      <c r="J121" s="100">
        <v>337242.82000000007</v>
      </c>
      <c r="K121" s="100">
        <v>480894.96999999991</v>
      </c>
      <c r="L121" s="100">
        <v>572140.65000000026</v>
      </c>
      <c r="M121" s="100">
        <v>486264.03999999986</v>
      </c>
      <c r="N121" s="100"/>
      <c r="O121" s="100"/>
      <c r="P121" s="100"/>
      <c r="Q121" s="100">
        <f t="shared" si="1"/>
        <v>4325826.66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4325826.66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14641464.189999999</v>
      </c>
      <c r="F122" s="135">
        <v>37431456.850000001</v>
      </c>
      <c r="G122" s="135">
        <v>47354432.829999998</v>
      </c>
      <c r="H122" s="135">
        <v>36275516.289999999</v>
      </c>
      <c r="I122" s="135">
        <v>48124453.169999994</v>
      </c>
      <c r="J122" s="135">
        <v>40765068.04999999</v>
      </c>
      <c r="K122" s="135">
        <v>27298247.829999994</v>
      </c>
      <c r="L122" s="135">
        <v>39897898.279999994</v>
      </c>
      <c r="M122" s="135">
        <v>46512708.219999991</v>
      </c>
      <c r="N122" s="135"/>
      <c r="O122" s="135"/>
      <c r="P122" s="135"/>
      <c r="Q122" s="135">
        <f t="shared" si="1"/>
        <v>338301245.70999992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338301245.70999992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</v>
      </c>
      <c r="F137" s="136">
        <v>36321968.280000001</v>
      </c>
      <c r="G137" s="136">
        <v>45419708.909999996</v>
      </c>
      <c r="H137" s="136">
        <v>35251049.009999998</v>
      </c>
      <c r="I137" s="136">
        <v>47489212.199999996</v>
      </c>
      <c r="J137" s="136">
        <v>39226347.149999991</v>
      </c>
      <c r="K137" s="136">
        <v>25834285.799999997</v>
      </c>
      <c r="L137" s="136">
        <v>37949159.379999995</v>
      </c>
      <c r="M137" s="136">
        <v>40762319.339999996</v>
      </c>
      <c r="N137" s="136"/>
      <c r="O137" s="136"/>
      <c r="P137" s="136"/>
      <c r="Q137" s="136">
        <f t="shared" si="2"/>
        <v>322373744.80999994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322373744.80999994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</v>
      </c>
      <c r="F138" s="100">
        <v>36321968.280000001</v>
      </c>
      <c r="G138" s="100">
        <v>45419708.909999996</v>
      </c>
      <c r="H138" s="100">
        <v>35251049.009999998</v>
      </c>
      <c r="I138" s="100">
        <v>47489212.199999996</v>
      </c>
      <c r="J138" s="100">
        <v>39226347.149999991</v>
      </c>
      <c r="K138" s="100">
        <v>25834285.799999997</v>
      </c>
      <c r="L138" s="100">
        <v>37949159.379999995</v>
      </c>
      <c r="M138" s="100">
        <v>40762319.339999996</v>
      </c>
      <c r="N138" s="100"/>
      <c r="O138" s="100"/>
      <c r="P138" s="100"/>
      <c r="Q138" s="100">
        <f t="shared" si="2"/>
        <v>322373744.80999994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322373744.80999994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151436.93999999997</v>
      </c>
      <c r="F139" s="136">
        <v>746895.01</v>
      </c>
      <c r="G139" s="136">
        <v>1157981.6400000001</v>
      </c>
      <c r="H139" s="136">
        <v>510148.99</v>
      </c>
      <c r="I139" s="136">
        <v>227102.25000000006</v>
      </c>
      <c r="J139" s="136">
        <v>597879.78</v>
      </c>
      <c r="K139" s="136">
        <v>555289.65000000014</v>
      </c>
      <c r="L139" s="136">
        <v>1589980.82</v>
      </c>
      <c r="M139" s="136">
        <v>1349891.19</v>
      </c>
      <c r="N139" s="136"/>
      <c r="O139" s="136"/>
      <c r="P139" s="136"/>
      <c r="Q139" s="136">
        <f t="shared" si="2"/>
        <v>6886606.2700000014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6886606.2700000014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151436.93999999997</v>
      </c>
      <c r="F140" s="100">
        <v>746895.01</v>
      </c>
      <c r="G140" s="100">
        <v>1157981.6400000001</v>
      </c>
      <c r="H140" s="100">
        <v>510148.99</v>
      </c>
      <c r="I140" s="100">
        <v>227102.25000000006</v>
      </c>
      <c r="J140" s="100">
        <v>597879.78</v>
      </c>
      <c r="K140" s="100">
        <v>555289.65000000014</v>
      </c>
      <c r="L140" s="100">
        <v>1589980.82</v>
      </c>
      <c r="M140" s="100">
        <v>1349891.19</v>
      </c>
      <c r="N140" s="100"/>
      <c r="O140" s="100"/>
      <c r="P140" s="100"/>
      <c r="Q140" s="100">
        <f t="shared" si="2"/>
        <v>6886606.2700000014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6886606.2700000014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514318.29000000004</v>
      </c>
      <c r="I141" s="136">
        <v>408138.71999999991</v>
      </c>
      <c r="J141" s="136">
        <v>940841.11999999988</v>
      </c>
      <c r="K141" s="136">
        <v>908672.38000000012</v>
      </c>
      <c r="L141" s="136">
        <v>358758.07999999996</v>
      </c>
      <c r="M141" s="136">
        <v>4400497.6900000004</v>
      </c>
      <c r="N141" s="136"/>
      <c r="O141" s="136"/>
      <c r="P141" s="136"/>
      <c r="Q141" s="136">
        <f t="shared" si="2"/>
        <v>9040894.629999999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9040894.629999999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514318.29000000004</v>
      </c>
      <c r="I142" s="100">
        <v>408138.71999999991</v>
      </c>
      <c r="J142" s="100">
        <v>940841.11999999988</v>
      </c>
      <c r="K142" s="100">
        <v>908672.38000000012</v>
      </c>
      <c r="L142" s="100">
        <v>358758.07999999996</v>
      </c>
      <c r="M142" s="100">
        <v>4400497.6900000004</v>
      </c>
      <c r="N142" s="100"/>
      <c r="O142" s="100"/>
      <c r="P142" s="100"/>
      <c r="Q142" s="100">
        <f t="shared" si="2"/>
        <v>9040894.629999999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9040894.629999999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1975585.1499999997</v>
      </c>
      <c r="G143" s="135">
        <v>5551474.46</v>
      </c>
      <c r="H143" s="135">
        <v>3856867.600000001</v>
      </c>
      <c r="I143" s="135">
        <v>1947746.0999999992</v>
      </c>
      <c r="J143" s="135">
        <v>3359982.6100000003</v>
      </c>
      <c r="K143" s="135">
        <v>7798399.1300000018</v>
      </c>
      <c r="L143" s="135">
        <v>2941427.5899999994</v>
      </c>
      <c r="M143" s="135">
        <v>2947621.6700000009</v>
      </c>
      <c r="N143" s="135"/>
      <c r="O143" s="135"/>
      <c r="P143" s="135"/>
      <c r="Q143" s="135">
        <f t="shared" si="2"/>
        <v>31362966.430000007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31362966.430000007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</v>
      </c>
      <c r="H144" s="136">
        <v>1404334.25</v>
      </c>
      <c r="I144" s="136">
        <v>248494.27000000002</v>
      </c>
      <c r="J144" s="136">
        <v>367149.34</v>
      </c>
      <c r="K144" s="136">
        <v>3612125.6200000006</v>
      </c>
      <c r="L144" s="136">
        <v>468285.94</v>
      </c>
      <c r="M144" s="136">
        <v>332679.37000000005</v>
      </c>
      <c r="N144" s="136"/>
      <c r="O144" s="136"/>
      <c r="P144" s="136"/>
      <c r="Q144" s="136">
        <f t="shared" si="2"/>
        <v>10278127.379999999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10278127.379999999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</v>
      </c>
      <c r="H145" s="100">
        <v>1404334.25</v>
      </c>
      <c r="I145" s="100">
        <v>248494.27000000002</v>
      </c>
      <c r="J145" s="100">
        <v>367149.34</v>
      </c>
      <c r="K145" s="100">
        <v>3612125.6200000006</v>
      </c>
      <c r="L145" s="100">
        <v>468285.94</v>
      </c>
      <c r="M145" s="100">
        <v>332679.37000000005</v>
      </c>
      <c r="N145" s="100"/>
      <c r="O145" s="100"/>
      <c r="P145" s="100"/>
      <c r="Q145" s="100">
        <f t="shared" si="2"/>
        <v>10278127.379999999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10278127.379999999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779478.57000000007</v>
      </c>
      <c r="F146" s="136">
        <v>1059718.2699999996</v>
      </c>
      <c r="G146" s="136">
        <v>1235446.76</v>
      </c>
      <c r="H146" s="136">
        <v>1687711.280000001</v>
      </c>
      <c r="I146" s="136">
        <v>1227968.5499999991</v>
      </c>
      <c r="J146" s="136">
        <v>1774198.0500000005</v>
      </c>
      <c r="K146" s="136">
        <v>2823071.1100000008</v>
      </c>
      <c r="L146" s="136">
        <v>1592536.8399999994</v>
      </c>
      <c r="M146" s="136">
        <v>1555462.7000000004</v>
      </c>
      <c r="N146" s="136"/>
      <c r="O146" s="136"/>
      <c r="P146" s="136"/>
      <c r="Q146" s="136">
        <f t="shared" si="2"/>
        <v>13735592.130000003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13735592.130000003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779478.57000000007</v>
      </c>
      <c r="F147" s="100">
        <v>1059718.2699999996</v>
      </c>
      <c r="G147" s="100">
        <v>1235446.76</v>
      </c>
      <c r="H147" s="100">
        <v>1687711.280000001</v>
      </c>
      <c r="I147" s="100">
        <v>1227968.5499999991</v>
      </c>
      <c r="J147" s="100">
        <v>1774198.0500000005</v>
      </c>
      <c r="K147" s="100">
        <v>2823071.1100000008</v>
      </c>
      <c r="L147" s="100">
        <v>1592536.8399999994</v>
      </c>
      <c r="M147" s="100">
        <v>1555462.7000000004</v>
      </c>
      <c r="N147" s="100"/>
      <c r="O147" s="100"/>
      <c r="P147" s="100"/>
      <c r="Q147" s="100">
        <f t="shared" si="2"/>
        <v>13735592.130000003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13735592.130000003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567.46</v>
      </c>
      <c r="G152" s="136">
        <v>1552.43</v>
      </c>
      <c r="H152" s="136">
        <v>1984.25</v>
      </c>
      <c r="I152" s="136">
        <v>448.26</v>
      </c>
      <c r="J152" s="136">
        <v>2299.48</v>
      </c>
      <c r="K152" s="136">
        <v>53917.86</v>
      </c>
      <c r="L152" s="136">
        <v>65240.89</v>
      </c>
      <c r="M152" s="136">
        <v>91015.85</v>
      </c>
      <c r="N152" s="136"/>
      <c r="O152" s="136"/>
      <c r="P152" s="136"/>
      <c r="Q152" s="136">
        <f t="shared" si="2"/>
        <v>218011.45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218011.45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567.46</v>
      </c>
      <c r="G153" s="100">
        <v>1552.43</v>
      </c>
      <c r="H153" s="100">
        <v>1984.25</v>
      </c>
      <c r="I153" s="100">
        <v>448.26</v>
      </c>
      <c r="J153" s="100">
        <v>2299.48</v>
      </c>
      <c r="K153" s="100">
        <v>53917.86</v>
      </c>
      <c r="L153" s="100">
        <v>65240.89</v>
      </c>
      <c r="M153" s="100">
        <v>91015.85</v>
      </c>
      <c r="N153" s="100"/>
      <c r="O153" s="100"/>
      <c r="P153" s="100"/>
      <c r="Q153" s="100">
        <f t="shared" si="2"/>
        <v>218011.45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218011.45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162583.02000000002</v>
      </c>
      <c r="F154" s="136">
        <v>854618.59000000008</v>
      </c>
      <c r="G154" s="136">
        <v>570913.07000000007</v>
      </c>
      <c r="H154" s="136">
        <v>762837.82</v>
      </c>
      <c r="I154" s="136">
        <v>470835.02000000008</v>
      </c>
      <c r="J154" s="136">
        <v>1216335.74</v>
      </c>
      <c r="K154" s="136">
        <v>1309284.54</v>
      </c>
      <c r="L154" s="136">
        <v>815363.91999999993</v>
      </c>
      <c r="M154" s="136">
        <v>968463.75</v>
      </c>
      <c r="N154" s="136"/>
      <c r="O154" s="136"/>
      <c r="P154" s="136"/>
      <c r="Q154" s="136">
        <f t="shared" si="2"/>
        <v>7131235.4699999997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7131235.4699999997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162583.02000000002</v>
      </c>
      <c r="F155" s="100">
        <v>854618.59000000008</v>
      </c>
      <c r="G155" s="100">
        <v>570913.07000000007</v>
      </c>
      <c r="H155" s="100">
        <v>762837.82</v>
      </c>
      <c r="I155" s="100">
        <v>470835.02000000008</v>
      </c>
      <c r="J155" s="100">
        <v>1216335.74</v>
      </c>
      <c r="K155" s="100">
        <v>1309284.54</v>
      </c>
      <c r="L155" s="100">
        <v>815363.91999999993</v>
      </c>
      <c r="M155" s="100">
        <v>968463.75</v>
      </c>
      <c r="N155" s="100"/>
      <c r="O155" s="100"/>
      <c r="P155" s="100"/>
      <c r="Q155" s="100">
        <f t="shared" si="2"/>
        <v>7131235.4699999997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7131235.4699999997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28412864.960000001</v>
      </c>
      <c r="G156" s="135">
        <v>29279117.539999999</v>
      </c>
      <c r="H156" s="135">
        <v>28492170.190000005</v>
      </c>
      <c r="I156" s="135">
        <v>26543122.730000004</v>
      </c>
      <c r="J156" s="135">
        <v>26785565.459999997</v>
      </c>
      <c r="K156" s="135">
        <v>21585305.590000004</v>
      </c>
      <c r="L156" s="135">
        <v>29961278.900000006</v>
      </c>
      <c r="M156" s="135">
        <v>28673648.59</v>
      </c>
      <c r="N156" s="135"/>
      <c r="O156" s="135"/>
      <c r="P156" s="135"/>
      <c r="Q156" s="135">
        <f t="shared" si="2"/>
        <v>240557372.45000002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240557372.45000002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</v>
      </c>
      <c r="F157" s="136">
        <v>15246194.070000002</v>
      </c>
      <c r="G157" s="136">
        <v>15433790.939999999</v>
      </c>
      <c r="H157" s="136">
        <v>14988678.630000006</v>
      </c>
      <c r="I157" s="136">
        <v>14173765.470000004</v>
      </c>
      <c r="J157" s="136">
        <v>14347396.139999999</v>
      </c>
      <c r="K157" s="136">
        <v>13851696.950000003</v>
      </c>
      <c r="L157" s="136">
        <v>16372055.580000004</v>
      </c>
      <c r="M157" s="136">
        <v>13837521.709999993</v>
      </c>
      <c r="N157" s="136"/>
      <c r="O157" s="136"/>
      <c r="P157" s="136"/>
      <c r="Q157" s="136">
        <f t="shared" si="2"/>
        <v>131402880.32000001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131402880.32000001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3396445.6100000008</v>
      </c>
      <c r="F158" s="100">
        <v>3900501.35</v>
      </c>
      <c r="G158" s="100">
        <v>4156069.8400000003</v>
      </c>
      <c r="H158" s="100">
        <v>3709662.71</v>
      </c>
      <c r="I158" s="100">
        <v>3598872.3000000003</v>
      </c>
      <c r="J158" s="100">
        <v>3731059.5500000007</v>
      </c>
      <c r="K158" s="100">
        <v>3739407.2100000004</v>
      </c>
      <c r="L158" s="100">
        <v>3816887.3600000008</v>
      </c>
      <c r="M158" s="100">
        <v>4320410.549999998</v>
      </c>
      <c r="N158" s="100"/>
      <c r="O158" s="100"/>
      <c r="P158" s="100"/>
      <c r="Q158" s="100">
        <f t="shared" si="2"/>
        <v>34369316.480000004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34369316.480000004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9755335.2199999988</v>
      </c>
      <c r="F159" s="100">
        <v>11345692.720000003</v>
      </c>
      <c r="G159" s="100">
        <v>11277721.1</v>
      </c>
      <c r="H159" s="100">
        <v>11279015.920000006</v>
      </c>
      <c r="I159" s="100">
        <v>10574893.170000004</v>
      </c>
      <c r="J159" s="100">
        <v>10616336.589999998</v>
      </c>
      <c r="K159" s="100">
        <v>10112289.740000002</v>
      </c>
      <c r="L159" s="100">
        <v>12555168.220000003</v>
      </c>
      <c r="M159" s="100">
        <v>9517111.1599999964</v>
      </c>
      <c r="N159" s="100"/>
      <c r="O159" s="100"/>
      <c r="P159" s="100"/>
      <c r="Q159" s="100">
        <f t="shared" si="2"/>
        <v>97033563.840000004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97033563.840000004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>
        <v>5122616.5199999986</v>
      </c>
      <c r="G160" s="136">
        <v>4687651.4399999995</v>
      </c>
      <c r="H160" s="136">
        <v>5225613.6099999975</v>
      </c>
      <c r="I160" s="136">
        <v>4647809.1699999953</v>
      </c>
      <c r="J160" s="136">
        <v>4756253.1899999995</v>
      </c>
      <c r="K160" s="136">
        <v>4207188.8899999987</v>
      </c>
      <c r="L160" s="136">
        <v>4740982.0099999988</v>
      </c>
      <c r="M160" s="136">
        <v>4577069.4000000022</v>
      </c>
      <c r="N160" s="136"/>
      <c r="O160" s="136"/>
      <c r="P160" s="136"/>
      <c r="Q160" s="136">
        <f t="shared" si="2"/>
        <v>42046747.00999999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42046747.00999999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>
        <v>5122616.5199999986</v>
      </c>
      <c r="G162" s="100">
        <v>4687651.4399999995</v>
      </c>
      <c r="H162" s="100">
        <v>5225613.6099999975</v>
      </c>
      <c r="I162" s="100">
        <v>4647809.1699999953</v>
      </c>
      <c r="J162" s="100">
        <v>4756253.1899999995</v>
      </c>
      <c r="K162" s="100">
        <v>4207188.8899999987</v>
      </c>
      <c r="L162" s="100">
        <v>4740982.0099999988</v>
      </c>
      <c r="M162" s="100">
        <v>4577069.4000000022</v>
      </c>
      <c r="N162" s="100"/>
      <c r="O162" s="100"/>
      <c r="P162" s="100"/>
      <c r="Q162" s="100">
        <f t="shared" si="2"/>
        <v>42046747.00999999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42046747.00999999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>
        <v>3468592.9099999997</v>
      </c>
      <c r="M165" s="136">
        <v>3753416.1</v>
      </c>
      <c r="N165" s="136"/>
      <c r="O165" s="136"/>
      <c r="P165" s="136"/>
      <c r="Q165" s="136">
        <f t="shared" si="2"/>
        <v>28465699.540000007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28465699.540000007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>
        <v>3468592.9099999997</v>
      </c>
      <c r="M166" s="100">
        <v>3753416.1</v>
      </c>
      <c r="N166" s="100"/>
      <c r="O166" s="100"/>
      <c r="P166" s="100"/>
      <c r="Q166" s="100">
        <f t="shared" si="2"/>
        <v>28269376.420000006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28269376.420000006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/>
      <c r="O167" s="100"/>
      <c r="P167" s="100"/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4269201.1600000011</v>
      </c>
      <c r="H170" s="136">
        <v>3912606.2800000003</v>
      </c>
      <c r="I170" s="136">
        <v>3285682.78</v>
      </c>
      <c r="J170" s="136">
        <v>3335641.08</v>
      </c>
      <c r="K170" s="136">
        <v>2407651.1799999997</v>
      </c>
      <c r="L170" s="136">
        <v>2189608.8699999996</v>
      </c>
      <c r="M170" s="136">
        <v>3643949.51</v>
      </c>
      <c r="N170" s="136"/>
      <c r="O170" s="136"/>
      <c r="P170" s="136"/>
      <c r="Q170" s="136">
        <f t="shared" si="2"/>
        <v>26718116.410000004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26718116.410000004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4269201.1600000011</v>
      </c>
      <c r="H171" s="100">
        <v>3912606.2800000003</v>
      </c>
      <c r="I171" s="100">
        <v>3285682.78</v>
      </c>
      <c r="J171" s="100">
        <v>3335641.08</v>
      </c>
      <c r="K171" s="100">
        <v>2407651.1799999997</v>
      </c>
      <c r="L171" s="100">
        <v>2189608.8699999996</v>
      </c>
      <c r="M171" s="100">
        <v>3643949.51</v>
      </c>
      <c r="N171" s="100"/>
      <c r="O171" s="100"/>
      <c r="P171" s="100"/>
      <c r="Q171" s="100">
        <f t="shared" si="2"/>
        <v>26718116.410000004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26718116.410000004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1360969.9600000002</v>
      </c>
      <c r="H174" s="136">
        <v>788952.85999999964</v>
      </c>
      <c r="I174" s="136">
        <v>748456.27999999968</v>
      </c>
      <c r="J174" s="136">
        <v>810600.15999999992</v>
      </c>
      <c r="K174" s="136">
        <v>863934.72</v>
      </c>
      <c r="L174" s="136">
        <v>3190039.5300000003</v>
      </c>
      <c r="M174" s="136">
        <v>2861691.870000001</v>
      </c>
      <c r="N174" s="136"/>
      <c r="O174" s="136"/>
      <c r="P174" s="136"/>
      <c r="Q174" s="136">
        <f t="shared" si="2"/>
        <v>11923929.17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11923929.17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1360969.9600000002</v>
      </c>
      <c r="H175" s="100">
        <v>788952.85999999964</v>
      </c>
      <c r="I175" s="100">
        <v>748456.27999999968</v>
      </c>
      <c r="J175" s="100">
        <v>810600.15999999992</v>
      </c>
      <c r="K175" s="100">
        <v>863934.72</v>
      </c>
      <c r="L175" s="100">
        <v>3190039.5300000003</v>
      </c>
      <c r="M175" s="100">
        <v>2861691.870000001</v>
      </c>
      <c r="N175" s="100"/>
      <c r="O175" s="100"/>
      <c r="P175" s="100"/>
      <c r="Q175" s="100">
        <f t="shared" si="2"/>
        <v>11923929.17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11923929.17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84804914.839999959</v>
      </c>
      <c r="F176" s="135">
        <v>95440247.319999978</v>
      </c>
      <c r="G176" s="135">
        <v>96969623.559999987</v>
      </c>
      <c r="H176" s="135">
        <v>95673813.469999984</v>
      </c>
      <c r="I176" s="135">
        <v>94325007.010000005</v>
      </c>
      <c r="J176" s="135">
        <v>96891924.99000001</v>
      </c>
      <c r="K176" s="135">
        <v>97034710.659999996</v>
      </c>
      <c r="L176" s="135">
        <v>95436439.409999982</v>
      </c>
      <c r="M176" s="135">
        <v>93380683.539999992</v>
      </c>
      <c r="N176" s="135"/>
      <c r="O176" s="135"/>
      <c r="P176" s="135"/>
      <c r="Q176" s="135">
        <f t="shared" si="2"/>
        <v>849957364.79999971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849957364.79999971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63148705.04999996</v>
      </c>
      <c r="F180" s="136">
        <v>65718966.999999978</v>
      </c>
      <c r="G180" s="136">
        <v>65770349.189999983</v>
      </c>
      <c r="H180" s="136">
        <v>66171444.32</v>
      </c>
      <c r="I180" s="136">
        <v>65995561.739999987</v>
      </c>
      <c r="J180" s="136">
        <v>67345055.760000005</v>
      </c>
      <c r="K180" s="136">
        <v>67153451.819999993</v>
      </c>
      <c r="L180" s="136">
        <v>67245971.969999984</v>
      </c>
      <c r="M180" s="136">
        <v>67431779.359999985</v>
      </c>
      <c r="N180" s="136"/>
      <c r="O180" s="136"/>
      <c r="P180" s="136"/>
      <c r="Q180" s="136">
        <f t="shared" si="2"/>
        <v>595981286.2099998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595981286.2099998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63148705.04999996</v>
      </c>
      <c r="F181" s="100">
        <v>65718966.999999978</v>
      </c>
      <c r="G181" s="100">
        <v>65770349.189999983</v>
      </c>
      <c r="H181" s="100">
        <v>66171444.32</v>
      </c>
      <c r="I181" s="100">
        <v>65995561.739999987</v>
      </c>
      <c r="J181" s="100">
        <v>67345055.760000005</v>
      </c>
      <c r="K181" s="100">
        <v>67153451.819999993</v>
      </c>
      <c r="L181" s="100">
        <v>67245971.969999984</v>
      </c>
      <c r="M181" s="100">
        <v>67431779.359999985</v>
      </c>
      <c r="N181" s="100"/>
      <c r="O181" s="100"/>
      <c r="P181" s="100"/>
      <c r="Q181" s="100">
        <f t="shared" si="2"/>
        <v>595981286.2099998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595981286.2099998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1072208.2799999998</v>
      </c>
      <c r="F186" s="136">
        <v>5817501.3499999987</v>
      </c>
      <c r="G186" s="136">
        <v>7680353.9800000023</v>
      </c>
      <c r="H186" s="136">
        <v>6514182.219999996</v>
      </c>
      <c r="I186" s="136">
        <v>5769782.8299999982</v>
      </c>
      <c r="J186" s="136">
        <v>6441013.3099999977</v>
      </c>
      <c r="K186" s="136">
        <v>5846775.299999997</v>
      </c>
      <c r="L186" s="136">
        <v>4648129.01</v>
      </c>
      <c r="M186" s="136">
        <v>2557520.1299999994</v>
      </c>
      <c r="N186" s="136"/>
      <c r="O186" s="136"/>
      <c r="P186" s="136"/>
      <c r="Q186" s="136">
        <f t="shared" si="2"/>
        <v>46347466.409999996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46347466.409999996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1072208.2799999998</v>
      </c>
      <c r="F187" s="100">
        <v>5817501.3499999987</v>
      </c>
      <c r="G187" s="100">
        <v>7680353.9800000023</v>
      </c>
      <c r="H187" s="100">
        <v>6514182.219999996</v>
      </c>
      <c r="I187" s="100">
        <v>5769782.8299999982</v>
      </c>
      <c r="J187" s="100">
        <v>6441013.3099999977</v>
      </c>
      <c r="K187" s="100">
        <v>5846775.299999997</v>
      </c>
      <c r="L187" s="100">
        <v>4648129.01</v>
      </c>
      <c r="M187" s="100">
        <v>2557520.1299999994</v>
      </c>
      <c r="N187" s="100"/>
      <c r="O187" s="100"/>
      <c r="P187" s="100"/>
      <c r="Q187" s="100">
        <f t="shared" si="2"/>
        <v>46347466.409999996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46347466.409999996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>
        <v>0</v>
      </c>
      <c r="M190" s="136">
        <v>91229.06</v>
      </c>
      <c r="N190" s="136"/>
      <c r="O190" s="136"/>
      <c r="P190" s="136"/>
      <c r="Q190" s="136">
        <f t="shared" si="2"/>
        <v>296489.73000000004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296489.73000000004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>
        <v>0</v>
      </c>
      <c r="M191" s="100">
        <v>91229.06</v>
      </c>
      <c r="N191" s="100"/>
      <c r="O191" s="100"/>
      <c r="P191" s="100"/>
      <c r="Q191" s="100">
        <f t="shared" si="2"/>
        <v>296489.73000000004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296489.73000000004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20584001.510000002</v>
      </c>
      <c r="F194" s="136">
        <v>23898518.299999997</v>
      </c>
      <c r="G194" s="136">
        <v>23480326.390000004</v>
      </c>
      <c r="H194" s="136">
        <v>22954853.599999998</v>
      </c>
      <c r="I194" s="136">
        <v>22498256.430000003</v>
      </c>
      <c r="J194" s="136">
        <v>23072522.59</v>
      </c>
      <c r="K194" s="136">
        <v>24001150.210000001</v>
      </c>
      <c r="L194" s="136">
        <v>23542338.429999996</v>
      </c>
      <c r="M194" s="136">
        <v>23300154.990000006</v>
      </c>
      <c r="N194" s="136"/>
      <c r="O194" s="136"/>
      <c r="P194" s="136"/>
      <c r="Q194" s="136">
        <f t="shared" si="2"/>
        <v>207332122.45000002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207332122.45000002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20584001.510000002</v>
      </c>
      <c r="F195" s="100">
        <v>23898518.299999997</v>
      </c>
      <c r="G195" s="100">
        <v>23480326.390000004</v>
      </c>
      <c r="H195" s="100">
        <v>22954853.599999998</v>
      </c>
      <c r="I195" s="100">
        <v>22498256.430000003</v>
      </c>
      <c r="J195" s="100">
        <v>23072522.59</v>
      </c>
      <c r="K195" s="100">
        <v>24001150.210000001</v>
      </c>
      <c r="L195" s="100">
        <v>23542338.429999996</v>
      </c>
      <c r="M195" s="100">
        <v>23300154.990000006</v>
      </c>
      <c r="N195" s="100"/>
      <c r="O195" s="100"/>
      <c r="P195" s="100"/>
      <c r="Q195" s="100">
        <f t="shared" si="2"/>
        <v>207332122.45000002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207332122.45000002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f>E205+E227+E238+E251+E293+E306+E319+E340+E353+E373</f>
        <v>226473885.43000001</v>
      </c>
      <c r="F204" s="96">
        <f t="shared" ref="F204:P204" si="3">F205+F227+F238+F251+F293+F306+F319+F340+F353+F373</f>
        <v>217710873.49000001</v>
      </c>
      <c r="G204" s="96">
        <f t="shared" si="3"/>
        <v>307702707.52000004</v>
      </c>
      <c r="H204" s="96">
        <f t="shared" si="3"/>
        <v>792753938.45999992</v>
      </c>
      <c r="I204" s="96">
        <f t="shared" si="3"/>
        <v>309961110.41000003</v>
      </c>
      <c r="J204" s="96">
        <f t="shared" si="3"/>
        <v>281975374.79000002</v>
      </c>
      <c r="K204" s="96">
        <f t="shared" si="3"/>
        <v>319655308.02000004</v>
      </c>
      <c r="L204" s="96">
        <f t="shared" si="3"/>
        <v>347329601.0200001</v>
      </c>
      <c r="M204" s="96">
        <f t="shared" si="3"/>
        <v>302748947.90000004</v>
      </c>
      <c r="N204" s="96">
        <f t="shared" si="3"/>
        <v>305103558.04000002</v>
      </c>
      <c r="O204" s="96">
        <f t="shared" si="3"/>
        <v>298920892.88999999</v>
      </c>
      <c r="P204" s="96">
        <f t="shared" si="3"/>
        <v>316498831.71000016</v>
      </c>
      <c r="Q204" s="96">
        <f t="shared" ref="Q204:Q235" si="4">SUM(E204:P204)</f>
        <v>4026835029.6800003</v>
      </c>
      <c r="R204" s="97"/>
      <c r="T204" s="95"/>
      <c r="U204" s="96">
        <f>SUM(U205:U392)</f>
        <v>9318935241.1200008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54714455.870000005</v>
      </c>
      <c r="F205" s="135">
        <f t="shared" ref="F205:P205" si="5">+F206+F210+F213+F217+F219+F221+F223+F225</f>
        <v>24142482.369999997</v>
      </c>
      <c r="G205" s="135">
        <f t="shared" si="5"/>
        <v>90111011.49000001</v>
      </c>
      <c r="H205" s="135">
        <f t="shared" si="5"/>
        <v>575471786.04999995</v>
      </c>
      <c r="I205" s="135">
        <f t="shared" si="5"/>
        <v>81695846.900000006</v>
      </c>
      <c r="J205" s="135">
        <f t="shared" si="5"/>
        <v>63170130.290000021</v>
      </c>
      <c r="K205" s="135">
        <f t="shared" si="5"/>
        <v>74817011.780000031</v>
      </c>
      <c r="L205" s="135">
        <f t="shared" si="5"/>
        <v>70556393.930000007</v>
      </c>
      <c r="M205" s="135">
        <f t="shared" si="5"/>
        <v>68623185.360000014</v>
      </c>
      <c r="N205" s="135">
        <f t="shared" si="5"/>
        <v>57899269.769999981</v>
      </c>
      <c r="O205" s="135">
        <f t="shared" si="5"/>
        <v>50172725.969999984</v>
      </c>
      <c r="P205" s="135">
        <f t="shared" si="5"/>
        <v>67700322.99000001</v>
      </c>
      <c r="Q205" s="135">
        <f t="shared" si="4"/>
        <v>1279074622.77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1103302304.04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49774205.460000001</v>
      </c>
      <c r="F206" s="136">
        <f t="shared" ref="F206:P206" si="6">+F207+F208+F209</f>
        <v>19632820.989999998</v>
      </c>
      <c r="G206" s="136">
        <f t="shared" si="6"/>
        <v>62962733.830000006</v>
      </c>
      <c r="H206" s="136">
        <f t="shared" si="6"/>
        <v>537329634.65999997</v>
      </c>
      <c r="I206" s="136">
        <f t="shared" si="6"/>
        <v>66319222.270000003</v>
      </c>
      <c r="J206" s="136">
        <f t="shared" si="6"/>
        <v>50959467.540000014</v>
      </c>
      <c r="K206" s="136">
        <f t="shared" si="6"/>
        <v>67318925.250000015</v>
      </c>
      <c r="L206" s="136">
        <f t="shared" si="6"/>
        <v>52513912.390000015</v>
      </c>
      <c r="M206" s="136">
        <f t="shared" si="6"/>
        <v>50866568.800000012</v>
      </c>
      <c r="N206" s="136">
        <f t="shared" si="6"/>
        <v>40055405.199999988</v>
      </c>
      <c r="O206" s="136">
        <f t="shared" si="6"/>
        <v>32281055.969999995</v>
      </c>
      <c r="P206" s="136">
        <f t="shared" si="6"/>
        <v>49720144.670000024</v>
      </c>
      <c r="Q206" s="135">
        <f t="shared" si="4"/>
        <v>1079734097.03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957677491.18999982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1947230.7700000012</v>
      </c>
      <c r="F207" s="100">
        <v>2172916.9400000009</v>
      </c>
      <c r="G207" s="100">
        <v>5262648.1599999974</v>
      </c>
      <c r="H207" s="100">
        <v>3414013.7799999984</v>
      </c>
      <c r="I207" s="100">
        <v>4589062.2200000016</v>
      </c>
      <c r="J207" s="100">
        <v>2949108.7000000007</v>
      </c>
      <c r="K207" s="100">
        <v>2820905.9800000014</v>
      </c>
      <c r="L207" s="100">
        <v>4388711.0400000159</v>
      </c>
      <c r="M207" s="100">
        <v>4746470.2400000161</v>
      </c>
      <c r="N207" s="100">
        <v>4615184.7700000154</v>
      </c>
      <c r="O207" s="100">
        <v>4442154.2200000165</v>
      </c>
      <c r="P207" s="100">
        <v>4433653.4800000219</v>
      </c>
      <c r="Q207" s="135">
        <f t="shared" si="4"/>
        <v>45782060.300000086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32291067.830000035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46232317.43</v>
      </c>
      <c r="F208" s="100">
        <v>15879219.92</v>
      </c>
      <c r="G208" s="100">
        <v>55652785.250000007</v>
      </c>
      <c r="H208" s="100">
        <v>531920293.30999994</v>
      </c>
      <c r="I208" s="100">
        <v>59494930.600000001</v>
      </c>
      <c r="J208" s="100">
        <v>45845130.45000001</v>
      </c>
      <c r="K208" s="100">
        <v>62443089.150000006</v>
      </c>
      <c r="L208" s="100">
        <v>45202844.999999993</v>
      </c>
      <c r="M208" s="100">
        <v>43533424.909999989</v>
      </c>
      <c r="N208" s="100">
        <v>33298654.32999998</v>
      </c>
      <c r="O208" s="100">
        <v>25741021.62999998</v>
      </c>
      <c r="P208" s="100">
        <v>43355022.510000005</v>
      </c>
      <c r="Q208" s="135">
        <f t="shared" si="4"/>
        <v>1008598734.4899999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906204036.01999998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1594657.2599999998</v>
      </c>
      <c r="F209" s="100">
        <v>1580684.1299999997</v>
      </c>
      <c r="G209" s="100">
        <v>2047300.4200000006</v>
      </c>
      <c r="H209" s="100">
        <v>1995327.5700000005</v>
      </c>
      <c r="I209" s="100">
        <v>2235229.450000002</v>
      </c>
      <c r="J209" s="100">
        <v>2165228.3899999992</v>
      </c>
      <c r="K209" s="100">
        <v>2054930.1199999999</v>
      </c>
      <c r="L209" s="100">
        <v>2922356.3500000075</v>
      </c>
      <c r="M209" s="100">
        <v>2586673.6500000069</v>
      </c>
      <c r="N209" s="100">
        <v>2141566.0999999978</v>
      </c>
      <c r="O209" s="100">
        <v>2097880.1199999973</v>
      </c>
      <c r="P209" s="100">
        <v>1931468.6799999964</v>
      </c>
      <c r="Q209" s="135">
        <f t="shared" si="4"/>
        <v>25353302.240000006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19182387.340000015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678071.24000000022</v>
      </c>
      <c r="F213" s="136">
        <f t="shared" ref="F213:P213" si="8">+F214+F215+F216</f>
        <v>746816.65999999992</v>
      </c>
      <c r="G213" s="136">
        <f t="shared" si="8"/>
        <v>1401944.97</v>
      </c>
      <c r="H213" s="136">
        <f t="shared" si="8"/>
        <v>1882182.8600000003</v>
      </c>
      <c r="I213" s="136">
        <f t="shared" si="8"/>
        <v>2678589.0400000014</v>
      </c>
      <c r="J213" s="136">
        <f t="shared" si="8"/>
        <v>1105522.5</v>
      </c>
      <c r="K213" s="136">
        <f t="shared" si="8"/>
        <v>1314440.6800000002</v>
      </c>
      <c r="L213" s="136">
        <f t="shared" si="8"/>
        <v>1599175.2000000002</v>
      </c>
      <c r="M213" s="136">
        <f t="shared" si="8"/>
        <v>1563935.5299999998</v>
      </c>
      <c r="N213" s="136">
        <f t="shared" si="8"/>
        <v>1681756.99</v>
      </c>
      <c r="O213" s="136">
        <f t="shared" si="8"/>
        <v>1694316.74</v>
      </c>
      <c r="P213" s="136">
        <f t="shared" si="8"/>
        <v>1899231.8300000003</v>
      </c>
      <c r="Q213" s="135">
        <f t="shared" si="4"/>
        <v>18245984.240000002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12970678.680000002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185992.99000000002</v>
      </c>
      <c r="F214" s="100">
        <v>199732.45999999996</v>
      </c>
      <c r="G214" s="100">
        <v>308077.99999999994</v>
      </c>
      <c r="H214" s="100">
        <v>250355.75000000006</v>
      </c>
      <c r="I214" s="100">
        <v>260122.53000000006</v>
      </c>
      <c r="J214" s="100">
        <v>280230.6399999999</v>
      </c>
      <c r="K214" s="100">
        <v>278525.97000000009</v>
      </c>
      <c r="L214" s="100">
        <v>198004.61999999997</v>
      </c>
      <c r="M214" s="100">
        <v>244756.72000000003</v>
      </c>
      <c r="N214" s="100">
        <v>259780.12000000002</v>
      </c>
      <c r="O214" s="100">
        <v>260225.55</v>
      </c>
      <c r="P214" s="100">
        <v>260355.03000000003</v>
      </c>
      <c r="Q214" s="135">
        <f t="shared" si="4"/>
        <v>2986160.38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2205799.6799999997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113599.71000000002</v>
      </c>
      <c r="F215" s="100">
        <v>138714.87</v>
      </c>
      <c r="G215" s="100">
        <v>192941.87000000002</v>
      </c>
      <c r="H215" s="100">
        <v>162836.35</v>
      </c>
      <c r="I215" s="100">
        <v>184584.3</v>
      </c>
      <c r="J215" s="100">
        <v>161084.62000000002</v>
      </c>
      <c r="K215" s="100">
        <v>194961.15</v>
      </c>
      <c r="L215" s="100">
        <v>362134.99000000005</v>
      </c>
      <c r="M215" s="100">
        <v>296640.83000000007</v>
      </c>
      <c r="N215" s="100">
        <v>314927.50000000012</v>
      </c>
      <c r="O215" s="100">
        <v>324198.76000000013</v>
      </c>
      <c r="P215" s="100">
        <v>534372.31000000006</v>
      </c>
      <c r="Q215" s="135">
        <f t="shared" si="4"/>
        <v>2980997.2600000007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1807498.6900000002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378478.5400000001</v>
      </c>
      <c r="F216" s="100">
        <v>408369.33</v>
      </c>
      <c r="G216" s="100">
        <v>900925.1</v>
      </c>
      <c r="H216" s="100">
        <v>1468990.7600000002</v>
      </c>
      <c r="I216" s="100">
        <v>2233882.2100000014</v>
      </c>
      <c r="J216" s="100">
        <v>664207.24000000022</v>
      </c>
      <c r="K216" s="100">
        <v>840953.56</v>
      </c>
      <c r="L216" s="100">
        <v>1039035.5900000001</v>
      </c>
      <c r="M216" s="100">
        <v>1022537.9799999999</v>
      </c>
      <c r="N216" s="100">
        <v>1107049.3699999999</v>
      </c>
      <c r="O216" s="100">
        <v>1109892.43</v>
      </c>
      <c r="P216" s="100">
        <v>1104504.4900000002</v>
      </c>
      <c r="Q216" s="135">
        <f t="shared" si="4"/>
        <v>12278826.600000001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8957380.3100000024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210866.25000000006</v>
      </c>
      <c r="F217" s="136">
        <f t="shared" ref="F217:P217" si="9">+F218</f>
        <v>131383.24000000002</v>
      </c>
      <c r="G217" s="136">
        <f t="shared" si="9"/>
        <v>602064.41999999993</v>
      </c>
      <c r="H217" s="136">
        <f t="shared" si="9"/>
        <v>769417.90999999957</v>
      </c>
      <c r="I217" s="136">
        <f t="shared" si="9"/>
        <v>1931276.8699999999</v>
      </c>
      <c r="J217" s="136">
        <f t="shared" si="9"/>
        <v>4346231.7699999996</v>
      </c>
      <c r="K217" s="136">
        <f t="shared" si="9"/>
        <v>916994.49999999988</v>
      </c>
      <c r="L217" s="136">
        <f t="shared" si="9"/>
        <v>1422776.69</v>
      </c>
      <c r="M217" s="136">
        <f t="shared" si="9"/>
        <v>1013607.25</v>
      </c>
      <c r="N217" s="136">
        <f t="shared" si="9"/>
        <v>1169360.5999999999</v>
      </c>
      <c r="O217" s="136">
        <f t="shared" si="9"/>
        <v>1201736.8699999999</v>
      </c>
      <c r="P217" s="136">
        <f t="shared" si="9"/>
        <v>1174507.5</v>
      </c>
      <c r="Q217" s="135">
        <f t="shared" si="4"/>
        <v>14890223.869999997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11344618.899999999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210866.25000000006</v>
      </c>
      <c r="F218" s="100">
        <v>131383.24000000002</v>
      </c>
      <c r="G218" s="100">
        <v>602064.41999999993</v>
      </c>
      <c r="H218" s="100">
        <v>769417.90999999957</v>
      </c>
      <c r="I218" s="100">
        <v>1931276.8699999999</v>
      </c>
      <c r="J218" s="100">
        <v>4346231.7699999996</v>
      </c>
      <c r="K218" s="100">
        <v>916994.49999999988</v>
      </c>
      <c r="L218" s="100">
        <v>1422776.69</v>
      </c>
      <c r="M218" s="100">
        <v>1013607.25</v>
      </c>
      <c r="N218" s="100">
        <v>1169360.5999999999</v>
      </c>
      <c r="O218" s="100">
        <v>1201736.8699999999</v>
      </c>
      <c r="P218" s="100">
        <v>1174507.5</v>
      </c>
      <c r="Q218" s="135">
        <f t="shared" si="4"/>
        <v>14890223.869999997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11344618.899999999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190347.70999999996</v>
      </c>
      <c r="F221" s="136">
        <f t="shared" ref="F221:P221" si="11">+F222</f>
        <v>206557.59999999995</v>
      </c>
      <c r="G221" s="136">
        <f t="shared" si="11"/>
        <v>348107.11000000004</v>
      </c>
      <c r="H221" s="136">
        <f t="shared" si="11"/>
        <v>247143.05000000008</v>
      </c>
      <c r="I221" s="136">
        <f t="shared" si="11"/>
        <v>220228.77</v>
      </c>
      <c r="J221" s="136">
        <f t="shared" si="11"/>
        <v>244217.76999999996</v>
      </c>
      <c r="K221" s="136">
        <f t="shared" si="11"/>
        <v>231683.33999999991</v>
      </c>
      <c r="L221" s="136">
        <f t="shared" si="11"/>
        <v>418854.14999999997</v>
      </c>
      <c r="M221" s="136">
        <f t="shared" si="11"/>
        <v>577398.28</v>
      </c>
      <c r="N221" s="136">
        <f t="shared" si="11"/>
        <v>391071.4800000001</v>
      </c>
      <c r="O221" s="136">
        <f t="shared" si="11"/>
        <v>393940.89000000007</v>
      </c>
      <c r="P221" s="136">
        <f t="shared" si="11"/>
        <v>304763.48000000004</v>
      </c>
      <c r="Q221" s="135">
        <f t="shared" si="4"/>
        <v>3774313.6300000004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2684537.7800000003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190347.70999999996</v>
      </c>
      <c r="F222" s="100">
        <v>206557.59999999995</v>
      </c>
      <c r="G222" s="100">
        <v>348107.11000000004</v>
      </c>
      <c r="H222" s="100">
        <v>247143.05000000008</v>
      </c>
      <c r="I222" s="100">
        <v>220228.77</v>
      </c>
      <c r="J222" s="100">
        <v>244217.76999999996</v>
      </c>
      <c r="K222" s="100">
        <v>231683.33999999991</v>
      </c>
      <c r="L222" s="100">
        <v>418854.14999999997</v>
      </c>
      <c r="M222" s="100">
        <v>577398.28</v>
      </c>
      <c r="N222" s="100">
        <v>391071.4800000001</v>
      </c>
      <c r="O222" s="100">
        <v>393940.89000000007</v>
      </c>
      <c r="P222" s="100">
        <v>304763.48000000004</v>
      </c>
      <c r="Q222" s="135">
        <f t="shared" si="4"/>
        <v>3774313.6300000004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2684537.7800000003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3860965.21</v>
      </c>
      <c r="F223" s="136">
        <f t="shared" ref="F223:P223" si="12">+F224</f>
        <v>3424903.88</v>
      </c>
      <c r="G223" s="136">
        <f t="shared" si="12"/>
        <v>24796161.16</v>
      </c>
      <c r="H223" s="136">
        <f t="shared" si="12"/>
        <v>35243407.57</v>
      </c>
      <c r="I223" s="136">
        <f t="shared" si="12"/>
        <v>10546529.949999999</v>
      </c>
      <c r="J223" s="136">
        <f t="shared" si="12"/>
        <v>6514690.71</v>
      </c>
      <c r="K223" s="136">
        <f t="shared" si="12"/>
        <v>5034968.0100000007</v>
      </c>
      <c r="L223" s="136">
        <f t="shared" si="12"/>
        <v>14601675.499999996</v>
      </c>
      <c r="M223" s="136">
        <f t="shared" si="12"/>
        <v>14601675.499999996</v>
      </c>
      <c r="N223" s="136">
        <f t="shared" si="12"/>
        <v>14601675.499999996</v>
      </c>
      <c r="O223" s="136">
        <f t="shared" si="12"/>
        <v>14601675.499999996</v>
      </c>
      <c r="P223" s="136">
        <f t="shared" si="12"/>
        <v>14601675.509999996</v>
      </c>
      <c r="Q223" s="135">
        <f t="shared" si="4"/>
        <v>162430003.99999997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118624977.48999999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3860965.21</v>
      </c>
      <c r="F224" s="100">
        <v>3424903.88</v>
      </c>
      <c r="G224" s="100">
        <v>24796161.16</v>
      </c>
      <c r="H224" s="100">
        <v>35243407.57</v>
      </c>
      <c r="I224" s="100">
        <v>10546529.949999999</v>
      </c>
      <c r="J224" s="100">
        <v>6514690.71</v>
      </c>
      <c r="K224" s="100">
        <v>5034968.0100000007</v>
      </c>
      <c r="L224" s="100">
        <v>14601675.499999996</v>
      </c>
      <c r="M224" s="100">
        <v>14601675.499999996</v>
      </c>
      <c r="N224" s="100">
        <v>14601675.499999996</v>
      </c>
      <c r="O224" s="100">
        <v>14601675.499999996</v>
      </c>
      <c r="P224" s="100">
        <v>14601675.509999996</v>
      </c>
      <c r="Q224" s="135">
        <f t="shared" si="4"/>
        <v>162430003.99999997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118624977.48999999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4686221.910000002</v>
      </c>
      <c r="F227" s="135">
        <f t="shared" ref="F227:P227" si="14">+F228+F230+F232+F234+F236</f>
        <v>5098567.5600000033</v>
      </c>
      <c r="G227" s="135">
        <f t="shared" si="14"/>
        <v>5356737.99</v>
      </c>
      <c r="H227" s="135">
        <f t="shared" si="14"/>
        <v>7876485.2599999988</v>
      </c>
      <c r="I227" s="135">
        <f t="shared" si="14"/>
        <v>6571916.020000007</v>
      </c>
      <c r="J227" s="135">
        <f t="shared" si="14"/>
        <v>12450402.819999997</v>
      </c>
      <c r="K227" s="135">
        <f t="shared" si="14"/>
        <v>7194495.3300000029</v>
      </c>
      <c r="L227" s="135">
        <f t="shared" si="14"/>
        <v>11511046.889999993</v>
      </c>
      <c r="M227" s="135">
        <f t="shared" si="14"/>
        <v>8271575.2999999961</v>
      </c>
      <c r="N227" s="135">
        <f t="shared" si="14"/>
        <v>8184427.179999996</v>
      </c>
      <c r="O227" s="135">
        <f t="shared" si="14"/>
        <v>8186454.2999999952</v>
      </c>
      <c r="P227" s="135">
        <f t="shared" si="14"/>
        <v>7870935.0699999966</v>
      </c>
      <c r="Q227" s="135">
        <f t="shared" si="4"/>
        <v>93259265.62999998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69017449.079999998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4652545.5800000019</v>
      </c>
      <c r="F228" s="136">
        <f t="shared" ref="F228:P228" si="15">+F229</f>
        <v>5064083.7100000037</v>
      </c>
      <c r="G228" s="136">
        <f t="shared" si="15"/>
        <v>5294944.21</v>
      </c>
      <c r="H228" s="136">
        <f t="shared" si="15"/>
        <v>7839877.629999999</v>
      </c>
      <c r="I228" s="136">
        <f t="shared" si="15"/>
        <v>6534181.2900000066</v>
      </c>
      <c r="J228" s="136">
        <f t="shared" si="15"/>
        <v>12417048.339999996</v>
      </c>
      <c r="K228" s="136">
        <f t="shared" si="15"/>
        <v>7163197.1000000024</v>
      </c>
      <c r="L228" s="136">
        <f t="shared" si="15"/>
        <v>11237996.149999993</v>
      </c>
      <c r="M228" s="136">
        <f t="shared" si="15"/>
        <v>7995712.2999999961</v>
      </c>
      <c r="N228" s="136">
        <f t="shared" si="15"/>
        <v>7919959.0499999961</v>
      </c>
      <c r="O228" s="136">
        <f t="shared" si="15"/>
        <v>7921986.1699999953</v>
      </c>
      <c r="P228" s="136">
        <f t="shared" si="15"/>
        <v>7594436.6999999965</v>
      </c>
      <c r="Q228" s="135">
        <f t="shared" si="4"/>
        <v>91635968.229999989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68199586.309999987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4652545.5800000019</v>
      </c>
      <c r="F229" s="100">
        <v>5064083.7100000037</v>
      </c>
      <c r="G229" s="100">
        <v>5294944.21</v>
      </c>
      <c r="H229" s="100">
        <v>7839877.629999999</v>
      </c>
      <c r="I229" s="100">
        <v>6534181.2900000066</v>
      </c>
      <c r="J229" s="100">
        <v>12417048.339999996</v>
      </c>
      <c r="K229" s="100">
        <v>7163197.1000000024</v>
      </c>
      <c r="L229" s="100">
        <v>11237996.149999993</v>
      </c>
      <c r="M229" s="100">
        <v>7995712.2999999961</v>
      </c>
      <c r="N229" s="100">
        <v>7919959.0499999961</v>
      </c>
      <c r="O229" s="100">
        <v>7921986.1699999953</v>
      </c>
      <c r="P229" s="100">
        <v>7594436.6999999965</v>
      </c>
      <c r="Q229" s="135">
        <f t="shared" si="4"/>
        <v>91635968.229999989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68199586.309999987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33676.33</v>
      </c>
      <c r="F236" s="136">
        <f t="shared" ref="F236:P236" si="16">+F237</f>
        <v>34483.850000000006</v>
      </c>
      <c r="G236" s="136">
        <f t="shared" si="16"/>
        <v>61793.78</v>
      </c>
      <c r="H236" s="136">
        <f t="shared" si="16"/>
        <v>36607.630000000005</v>
      </c>
      <c r="I236" s="136">
        <f t="shared" si="16"/>
        <v>37734.729999999989</v>
      </c>
      <c r="J236" s="136">
        <f t="shared" si="16"/>
        <v>33354.480000000003</v>
      </c>
      <c r="K236" s="136">
        <f t="shared" si="16"/>
        <v>31298.230000000003</v>
      </c>
      <c r="L236" s="136">
        <f t="shared" si="16"/>
        <v>273050.74</v>
      </c>
      <c r="M236" s="136">
        <f t="shared" si="16"/>
        <v>275863</v>
      </c>
      <c r="N236" s="136">
        <f t="shared" si="16"/>
        <v>264468.13</v>
      </c>
      <c r="O236" s="136">
        <f t="shared" si="16"/>
        <v>264468.13</v>
      </c>
      <c r="P236" s="136">
        <f t="shared" si="16"/>
        <v>276498.37</v>
      </c>
      <c r="Q236" s="135">
        <f t="shared" ref="Q236:Q267" si="17">SUM(E236:P236)</f>
        <v>1623297.4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817862.77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33676.33</v>
      </c>
      <c r="F237" s="100">
        <v>34483.850000000006</v>
      </c>
      <c r="G237" s="100">
        <v>61793.78</v>
      </c>
      <c r="H237" s="100">
        <v>36607.630000000005</v>
      </c>
      <c r="I237" s="100">
        <v>37734.729999999989</v>
      </c>
      <c r="J237" s="100">
        <v>33354.480000000003</v>
      </c>
      <c r="K237" s="100">
        <v>31298.230000000003</v>
      </c>
      <c r="L237" s="100">
        <v>273050.74</v>
      </c>
      <c r="M237" s="100">
        <v>275863</v>
      </c>
      <c r="N237" s="100">
        <v>264468.13</v>
      </c>
      <c r="O237" s="100">
        <v>264468.13</v>
      </c>
      <c r="P237" s="100">
        <v>276498.37</v>
      </c>
      <c r="Q237" s="135">
        <f t="shared" si="17"/>
        <v>1623297.4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817862.77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12573426.59</v>
      </c>
      <c r="F238" s="135">
        <f t="shared" ref="F238:P238" si="18">+F239+F241+F243+F245+F247+F249</f>
        <v>14910659.169999994</v>
      </c>
      <c r="G238" s="135">
        <f t="shared" si="18"/>
        <v>15761338.430000005</v>
      </c>
      <c r="H238" s="135">
        <f t="shared" si="18"/>
        <v>16340627.550000003</v>
      </c>
      <c r="I238" s="135">
        <f t="shared" si="18"/>
        <v>16782222.790000007</v>
      </c>
      <c r="J238" s="135">
        <f t="shared" si="18"/>
        <v>17001829.640000008</v>
      </c>
      <c r="K238" s="135">
        <f t="shared" si="18"/>
        <v>17790986.199999996</v>
      </c>
      <c r="L238" s="135">
        <f t="shared" si="18"/>
        <v>26266647.030000053</v>
      </c>
      <c r="M238" s="135">
        <f t="shared" si="18"/>
        <v>22341593.820000041</v>
      </c>
      <c r="N238" s="135">
        <f t="shared" si="18"/>
        <v>22902862.930000048</v>
      </c>
      <c r="O238" s="135">
        <f t="shared" si="18"/>
        <v>22396256.330000043</v>
      </c>
      <c r="P238" s="135">
        <f t="shared" si="18"/>
        <v>19142931.920000046</v>
      </c>
      <c r="Q238" s="135">
        <f t="shared" si="17"/>
        <v>224211382.40000024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159769331.22000012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6681450.3099999987</v>
      </c>
      <c r="F239" s="136">
        <f t="shared" ref="F239:P239" si="19">+F240</f>
        <v>8545718.9099999983</v>
      </c>
      <c r="G239" s="136">
        <f t="shared" si="19"/>
        <v>7900245.3500000024</v>
      </c>
      <c r="H239" s="136">
        <f t="shared" si="19"/>
        <v>8578097.6600000001</v>
      </c>
      <c r="I239" s="136">
        <f t="shared" si="19"/>
        <v>8917295.1000000052</v>
      </c>
      <c r="J239" s="136">
        <f t="shared" si="19"/>
        <v>8531201.2800000049</v>
      </c>
      <c r="K239" s="136">
        <f t="shared" si="19"/>
        <v>8654407.0799999982</v>
      </c>
      <c r="L239" s="136">
        <f t="shared" si="19"/>
        <v>13892595.079999996</v>
      </c>
      <c r="M239" s="136">
        <f t="shared" si="19"/>
        <v>10957828.059999997</v>
      </c>
      <c r="N239" s="136">
        <f t="shared" si="19"/>
        <v>10608873.959999997</v>
      </c>
      <c r="O239" s="136">
        <f t="shared" si="19"/>
        <v>10103036.119999995</v>
      </c>
      <c r="P239" s="136">
        <f t="shared" si="19"/>
        <v>8345906.240000003</v>
      </c>
      <c r="Q239" s="135">
        <f t="shared" si="17"/>
        <v>111716655.15000001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82658838.830000013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6681450.3099999987</v>
      </c>
      <c r="F240" s="100">
        <v>8545718.9099999983</v>
      </c>
      <c r="G240" s="100">
        <v>7900245.3500000024</v>
      </c>
      <c r="H240" s="100">
        <v>8578097.6600000001</v>
      </c>
      <c r="I240" s="100">
        <v>8917295.1000000052</v>
      </c>
      <c r="J240" s="100">
        <v>8531201.2800000049</v>
      </c>
      <c r="K240" s="100">
        <v>8654407.0799999982</v>
      </c>
      <c r="L240" s="100">
        <v>13892595.079999996</v>
      </c>
      <c r="M240" s="100">
        <v>10957828.059999997</v>
      </c>
      <c r="N240" s="100">
        <v>10608873.959999997</v>
      </c>
      <c r="O240" s="100">
        <v>10103036.119999995</v>
      </c>
      <c r="P240" s="100">
        <v>8345906.240000003</v>
      </c>
      <c r="Q240" s="135">
        <f t="shared" si="17"/>
        <v>111716655.15000001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82658838.830000013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3105339.290000001</v>
      </c>
      <c r="F243" s="136">
        <f t="shared" ref="F243:P243" si="20">+F244</f>
        <v>3106701.1199999978</v>
      </c>
      <c r="G243" s="136">
        <f t="shared" si="20"/>
        <v>3972494.0800000033</v>
      </c>
      <c r="H243" s="136">
        <f t="shared" si="20"/>
        <v>3886412.1700000032</v>
      </c>
      <c r="I243" s="136">
        <f t="shared" si="20"/>
        <v>3680835.2200000011</v>
      </c>
      <c r="J243" s="136">
        <f t="shared" si="20"/>
        <v>3955334.4900000016</v>
      </c>
      <c r="K243" s="136">
        <f t="shared" si="20"/>
        <v>3840829.84</v>
      </c>
      <c r="L243" s="136">
        <f t="shared" si="20"/>
        <v>5666062.9600000512</v>
      </c>
      <c r="M243" s="136">
        <f t="shared" si="20"/>
        <v>4857813.7700000424</v>
      </c>
      <c r="N243" s="136">
        <f t="shared" si="20"/>
        <v>5936436.810000048</v>
      </c>
      <c r="O243" s="136">
        <f t="shared" si="20"/>
        <v>5930978.4100000486</v>
      </c>
      <c r="P243" s="136">
        <f t="shared" si="20"/>
        <v>5206148.2500000438</v>
      </c>
      <c r="Q243" s="135">
        <f t="shared" si="17"/>
        <v>53145386.410000242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36071822.940000102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3105339.290000001</v>
      </c>
      <c r="F244" s="100">
        <v>3106701.1199999978</v>
      </c>
      <c r="G244" s="100">
        <v>3972494.0800000033</v>
      </c>
      <c r="H244" s="100">
        <v>3886412.1700000032</v>
      </c>
      <c r="I244" s="100">
        <v>3680835.2200000011</v>
      </c>
      <c r="J244" s="100">
        <v>3955334.4900000016</v>
      </c>
      <c r="K244" s="100">
        <v>3840829.84</v>
      </c>
      <c r="L244" s="100">
        <v>5666062.9600000512</v>
      </c>
      <c r="M244" s="100">
        <v>4857813.7700000424</v>
      </c>
      <c r="N244" s="100">
        <v>5936436.810000048</v>
      </c>
      <c r="O244" s="100">
        <v>5930978.4100000486</v>
      </c>
      <c r="P244" s="100">
        <v>5206148.2500000438</v>
      </c>
      <c r="Q244" s="135">
        <f t="shared" si="17"/>
        <v>53145386.410000242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36071822.940000102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875103.55000000016</v>
      </c>
      <c r="F245" s="136">
        <f t="shared" ref="F245:P245" si="21">+F246</f>
        <v>1104452.8400000003</v>
      </c>
      <c r="G245" s="136">
        <f t="shared" si="21"/>
        <v>1273779.4999999995</v>
      </c>
      <c r="H245" s="136">
        <f t="shared" si="21"/>
        <v>1053629.2899999996</v>
      </c>
      <c r="I245" s="136">
        <f t="shared" si="21"/>
        <v>1049727.0099999998</v>
      </c>
      <c r="J245" s="136">
        <f t="shared" si="21"/>
        <v>1324970.69</v>
      </c>
      <c r="K245" s="136">
        <f t="shared" si="21"/>
        <v>1530113.7699999996</v>
      </c>
      <c r="L245" s="136">
        <f t="shared" si="21"/>
        <v>1463786.5499999998</v>
      </c>
      <c r="M245" s="136">
        <f t="shared" si="21"/>
        <v>1597496.4499999997</v>
      </c>
      <c r="N245" s="136">
        <f t="shared" si="21"/>
        <v>1750830.94</v>
      </c>
      <c r="O245" s="136">
        <f t="shared" si="21"/>
        <v>1768403.5499999998</v>
      </c>
      <c r="P245" s="136">
        <f t="shared" si="21"/>
        <v>1843092.4299999992</v>
      </c>
      <c r="Q245" s="135">
        <f t="shared" si="17"/>
        <v>16635386.569999997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11273059.649999999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875103.55000000016</v>
      </c>
      <c r="F246" s="100">
        <v>1104452.8400000003</v>
      </c>
      <c r="G246" s="100">
        <v>1273779.4999999995</v>
      </c>
      <c r="H246" s="100">
        <v>1053629.2899999996</v>
      </c>
      <c r="I246" s="100">
        <v>1049727.0099999998</v>
      </c>
      <c r="J246" s="100">
        <v>1324970.69</v>
      </c>
      <c r="K246" s="100">
        <v>1530113.7699999996</v>
      </c>
      <c r="L246" s="100">
        <v>1463786.5499999998</v>
      </c>
      <c r="M246" s="100">
        <v>1597496.4499999997</v>
      </c>
      <c r="N246" s="100">
        <v>1750830.94</v>
      </c>
      <c r="O246" s="100">
        <v>1768403.5499999998</v>
      </c>
      <c r="P246" s="100">
        <v>1843092.4299999992</v>
      </c>
      <c r="Q246" s="135">
        <f t="shared" si="17"/>
        <v>16635386.569999997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11273059.649999999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1911533.4399999988</v>
      </c>
      <c r="F249" s="136">
        <f t="shared" ref="F249:P249" si="22">+F250</f>
        <v>2153786.2999999998</v>
      </c>
      <c r="G249" s="136">
        <f t="shared" si="22"/>
        <v>2614819.4999999995</v>
      </c>
      <c r="H249" s="136">
        <f t="shared" si="22"/>
        <v>2822488.4299999992</v>
      </c>
      <c r="I249" s="136">
        <f t="shared" si="22"/>
        <v>3134365.4600000009</v>
      </c>
      <c r="J249" s="136">
        <f t="shared" si="22"/>
        <v>3190323.1799999997</v>
      </c>
      <c r="K249" s="136">
        <f t="shared" si="22"/>
        <v>3765635.5099999974</v>
      </c>
      <c r="L249" s="136">
        <f t="shared" si="22"/>
        <v>5244202.4400000041</v>
      </c>
      <c r="M249" s="136">
        <f t="shared" si="22"/>
        <v>4928455.5400000038</v>
      </c>
      <c r="N249" s="136">
        <f t="shared" si="22"/>
        <v>4606721.2200000025</v>
      </c>
      <c r="O249" s="136">
        <f t="shared" si="22"/>
        <v>4593838.2500000019</v>
      </c>
      <c r="P249" s="136">
        <f t="shared" si="22"/>
        <v>3747785</v>
      </c>
      <c r="Q249" s="135">
        <f t="shared" si="17"/>
        <v>42713954.270000011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29765609.800000004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1911533.4399999988</v>
      </c>
      <c r="F250" s="100">
        <v>2153786.2999999998</v>
      </c>
      <c r="G250" s="100">
        <v>2614819.4999999995</v>
      </c>
      <c r="H250" s="100">
        <v>2822488.4299999992</v>
      </c>
      <c r="I250" s="100">
        <v>3134365.4600000009</v>
      </c>
      <c r="J250" s="100">
        <v>3190323.1799999997</v>
      </c>
      <c r="K250" s="100">
        <v>3765635.5099999974</v>
      </c>
      <c r="L250" s="100">
        <v>5244202.4400000041</v>
      </c>
      <c r="M250" s="100">
        <v>4928455.5400000038</v>
      </c>
      <c r="N250" s="100">
        <v>4606721.2200000025</v>
      </c>
      <c r="O250" s="100">
        <v>4593838.2500000019</v>
      </c>
      <c r="P250" s="100">
        <v>3747785</v>
      </c>
      <c r="Q250" s="135">
        <f t="shared" si="17"/>
        <v>42713954.270000011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29765609.800000004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10097523.550000003</v>
      </c>
      <c r="F251" s="135">
        <f t="shared" ref="F251:P251" si="23">+F252+F255+F259+F266+F270+F276+F278+F283+F291</f>
        <v>11701470.809999999</v>
      </c>
      <c r="G251" s="135">
        <f t="shared" si="23"/>
        <v>22861657.270000007</v>
      </c>
      <c r="H251" s="135">
        <f t="shared" si="23"/>
        <v>29161586.169999994</v>
      </c>
      <c r="I251" s="135">
        <f t="shared" si="23"/>
        <v>25914641.609999988</v>
      </c>
      <c r="J251" s="135">
        <f t="shared" si="23"/>
        <v>23386681.990000002</v>
      </c>
      <c r="K251" s="135">
        <f t="shared" si="23"/>
        <v>44952003.690000005</v>
      </c>
      <c r="L251" s="135">
        <f t="shared" si="23"/>
        <v>43176032.090000004</v>
      </c>
      <c r="M251" s="135">
        <f t="shared" si="23"/>
        <v>43413500.68</v>
      </c>
      <c r="N251" s="135">
        <f t="shared" si="23"/>
        <v>40722430.019999996</v>
      </c>
      <c r="O251" s="135">
        <f t="shared" si="23"/>
        <v>43801553.610000014</v>
      </c>
      <c r="P251" s="135">
        <f t="shared" si="23"/>
        <v>75856057.350000039</v>
      </c>
      <c r="Q251" s="135">
        <f t="shared" si="17"/>
        <v>415045138.84000003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254665097.86000001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1685806.9200000018</v>
      </c>
      <c r="F252" s="136">
        <f t="shared" ref="F252:P252" si="24">+F253+F254</f>
        <v>1760387.5599999998</v>
      </c>
      <c r="G252" s="136">
        <f t="shared" si="24"/>
        <v>3265049.7300000032</v>
      </c>
      <c r="H252" s="136">
        <f t="shared" si="24"/>
        <v>2973420.7499999991</v>
      </c>
      <c r="I252" s="136">
        <f t="shared" si="24"/>
        <v>3923602.88</v>
      </c>
      <c r="J252" s="136">
        <f t="shared" si="24"/>
        <v>2516348.109999998</v>
      </c>
      <c r="K252" s="136">
        <f t="shared" si="24"/>
        <v>5107064.2499999963</v>
      </c>
      <c r="L252" s="136">
        <f t="shared" si="24"/>
        <v>7481349.6600000123</v>
      </c>
      <c r="M252" s="136">
        <f t="shared" si="24"/>
        <v>7745450.2600000082</v>
      </c>
      <c r="N252" s="136">
        <f t="shared" si="24"/>
        <v>7626818.230000006</v>
      </c>
      <c r="O252" s="136">
        <f t="shared" si="24"/>
        <v>7622690.5600000052</v>
      </c>
      <c r="P252" s="136">
        <f t="shared" si="24"/>
        <v>6878334.5100000137</v>
      </c>
      <c r="Q252" s="135">
        <f t="shared" si="17"/>
        <v>58586323.420000032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36458480.120000012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1685806.9200000018</v>
      </c>
      <c r="F253" s="100">
        <v>1760387.5599999998</v>
      </c>
      <c r="G253" s="100">
        <v>3265049.7300000032</v>
      </c>
      <c r="H253" s="100">
        <v>2973420.7499999991</v>
      </c>
      <c r="I253" s="100">
        <v>3923602.88</v>
      </c>
      <c r="J253" s="100">
        <v>2516348.109999998</v>
      </c>
      <c r="K253" s="100">
        <v>5107064.2499999963</v>
      </c>
      <c r="L253" s="100">
        <v>7481349.6600000123</v>
      </c>
      <c r="M253" s="100">
        <v>7745450.2600000082</v>
      </c>
      <c r="N253" s="100">
        <v>7626818.230000006</v>
      </c>
      <c r="O253" s="100">
        <v>7622690.5600000052</v>
      </c>
      <c r="P253" s="100">
        <v>6878334.5100000137</v>
      </c>
      <c r="Q253" s="135">
        <f t="shared" si="17"/>
        <v>58586323.420000032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36458480.120000012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2590705.9300000002</v>
      </c>
      <c r="F255" s="136">
        <f t="shared" ref="F255:P255" si="25">+F256+F257+F258</f>
        <v>815828.74999999988</v>
      </c>
      <c r="G255" s="136">
        <f t="shared" si="25"/>
        <v>1031262.2799999999</v>
      </c>
      <c r="H255" s="136">
        <f t="shared" si="25"/>
        <v>4967497.2399999974</v>
      </c>
      <c r="I255" s="136">
        <f t="shared" si="25"/>
        <v>3687084.2699999996</v>
      </c>
      <c r="J255" s="136">
        <f t="shared" si="25"/>
        <v>3282571.9400000009</v>
      </c>
      <c r="K255" s="136">
        <f t="shared" si="25"/>
        <v>3172453.4100000011</v>
      </c>
      <c r="L255" s="136">
        <f t="shared" si="25"/>
        <v>6908458.2200000016</v>
      </c>
      <c r="M255" s="136">
        <f t="shared" si="25"/>
        <v>6481582.9900000021</v>
      </c>
      <c r="N255" s="136">
        <f t="shared" si="25"/>
        <v>6460308.030000004</v>
      </c>
      <c r="O255" s="136">
        <f t="shared" si="25"/>
        <v>6480695.7500000037</v>
      </c>
      <c r="P255" s="136">
        <f t="shared" si="25"/>
        <v>6330596.1399999959</v>
      </c>
      <c r="Q255" s="135">
        <f t="shared" si="17"/>
        <v>52209044.95000001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32937445.030000005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2556946.0100000002</v>
      </c>
      <c r="F256" s="100">
        <v>788660.27999999991</v>
      </c>
      <c r="G256" s="100">
        <v>978485.83</v>
      </c>
      <c r="H256" s="100">
        <v>4933586.6099999975</v>
      </c>
      <c r="I256" s="100">
        <v>3602426.0599999996</v>
      </c>
      <c r="J256" s="100">
        <v>3187746.3600000008</v>
      </c>
      <c r="K256" s="100">
        <v>3048071.080000001</v>
      </c>
      <c r="L256" s="100">
        <v>6651492.870000002</v>
      </c>
      <c r="M256" s="100">
        <v>6207191.9400000023</v>
      </c>
      <c r="N256" s="100">
        <v>6187584.1000000043</v>
      </c>
      <c r="O256" s="100">
        <v>6207961.820000004</v>
      </c>
      <c r="P256" s="100">
        <v>6090909.7799999965</v>
      </c>
      <c r="Q256" s="135">
        <f t="shared" si="17"/>
        <v>50441062.740000002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31954607.039999999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17466.02</v>
      </c>
      <c r="F257" s="100">
        <v>10758.499999999998</v>
      </c>
      <c r="G257" s="100">
        <v>29132.309999999998</v>
      </c>
      <c r="H257" s="100">
        <v>12422.389999999998</v>
      </c>
      <c r="I257" s="100">
        <v>18112.28</v>
      </c>
      <c r="J257" s="100">
        <v>22556.75</v>
      </c>
      <c r="K257" s="100">
        <v>35977.94000000001</v>
      </c>
      <c r="L257" s="100">
        <v>43604.959999999992</v>
      </c>
      <c r="M257" s="100">
        <v>55328.45</v>
      </c>
      <c r="N257" s="100">
        <v>53511.329999999994</v>
      </c>
      <c r="O257" s="100">
        <v>53521.329999999994</v>
      </c>
      <c r="P257" s="100">
        <v>29434.68</v>
      </c>
      <c r="Q257" s="135">
        <f t="shared" si="17"/>
        <v>381826.94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245359.59999999998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16293.9</v>
      </c>
      <c r="F258" s="100">
        <v>16409.969999999998</v>
      </c>
      <c r="G258" s="100">
        <v>23644.140000000003</v>
      </c>
      <c r="H258" s="100">
        <v>21488.240000000002</v>
      </c>
      <c r="I258" s="100">
        <v>66545.929999999993</v>
      </c>
      <c r="J258" s="100">
        <v>72268.830000000016</v>
      </c>
      <c r="K258" s="100">
        <v>88404.39</v>
      </c>
      <c r="L258" s="100">
        <v>213360.39</v>
      </c>
      <c r="M258" s="100">
        <v>219062.6</v>
      </c>
      <c r="N258" s="100">
        <v>219212.6</v>
      </c>
      <c r="O258" s="100">
        <v>219212.6</v>
      </c>
      <c r="P258" s="100">
        <v>210251.68</v>
      </c>
      <c r="Q258" s="135">
        <f t="shared" si="17"/>
        <v>1386155.27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737478.39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10074.780000000001</v>
      </c>
      <c r="F259" s="136">
        <f t="shared" ref="F259:P259" si="26">+F260+F261+F262+F263+F264+F265</f>
        <v>48000.93</v>
      </c>
      <c r="G259" s="136">
        <f t="shared" si="26"/>
        <v>64545.879999999983</v>
      </c>
      <c r="H259" s="136">
        <f t="shared" si="26"/>
        <v>30091.18</v>
      </c>
      <c r="I259" s="136">
        <f t="shared" si="26"/>
        <v>26321.109999999997</v>
      </c>
      <c r="J259" s="136">
        <f t="shared" si="26"/>
        <v>20603.250000000007</v>
      </c>
      <c r="K259" s="136">
        <f t="shared" si="26"/>
        <v>20687.91</v>
      </c>
      <c r="L259" s="136">
        <f t="shared" si="26"/>
        <v>99589.439999999988</v>
      </c>
      <c r="M259" s="136">
        <f t="shared" si="26"/>
        <v>99285.73</v>
      </c>
      <c r="N259" s="136">
        <f t="shared" si="26"/>
        <v>99190.68</v>
      </c>
      <c r="O259" s="136">
        <f t="shared" si="26"/>
        <v>98939.12999999999</v>
      </c>
      <c r="P259" s="136">
        <f t="shared" si="26"/>
        <v>85683.409999999974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419200.20999999996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10074.780000000001</v>
      </c>
      <c r="F261" s="100">
        <v>48000.93</v>
      </c>
      <c r="G261" s="100">
        <v>64545.879999999983</v>
      </c>
      <c r="H261" s="100">
        <v>30091.18</v>
      </c>
      <c r="I261" s="100">
        <v>26321.109999999997</v>
      </c>
      <c r="J261" s="100">
        <v>20603.250000000007</v>
      </c>
      <c r="K261" s="100">
        <v>20687.91</v>
      </c>
      <c r="L261" s="100">
        <v>99589.439999999988</v>
      </c>
      <c r="M261" s="100">
        <v>99285.73</v>
      </c>
      <c r="N261" s="100">
        <v>99190.68</v>
      </c>
      <c r="O261" s="100">
        <v>98939.12999999999</v>
      </c>
      <c r="P261" s="100">
        <v>85683.409999999974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419200.20999999996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60745.59</v>
      </c>
      <c r="F266" s="136">
        <f t="shared" ref="F266:P266" si="27">+F267+F268+F269</f>
        <v>103986.16000000002</v>
      </c>
      <c r="G266" s="136">
        <f t="shared" si="27"/>
        <v>181472.66999999998</v>
      </c>
      <c r="H266" s="136">
        <f t="shared" si="27"/>
        <v>239707.14</v>
      </c>
      <c r="I266" s="136">
        <f t="shared" si="27"/>
        <v>270741.06</v>
      </c>
      <c r="J266" s="136">
        <f t="shared" si="27"/>
        <v>141789.79</v>
      </c>
      <c r="K266" s="136">
        <f t="shared" si="27"/>
        <v>262550.96999999997</v>
      </c>
      <c r="L266" s="136">
        <f t="shared" si="27"/>
        <v>286043.50000000012</v>
      </c>
      <c r="M266" s="136">
        <f t="shared" si="27"/>
        <v>320185.41000000003</v>
      </c>
      <c r="N266" s="136">
        <f t="shared" si="27"/>
        <v>321582.14</v>
      </c>
      <c r="O266" s="136">
        <f t="shared" si="27"/>
        <v>321582.14</v>
      </c>
      <c r="P266" s="136">
        <f t="shared" si="27"/>
        <v>315866.40000000008</v>
      </c>
      <c r="Q266" s="135">
        <f t="shared" si="17"/>
        <v>2826252.9700000007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1867222.2900000005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28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60745.59</v>
      </c>
      <c r="F269" s="100">
        <v>103986.16000000002</v>
      </c>
      <c r="G269" s="100">
        <v>181472.66999999998</v>
      </c>
      <c r="H269" s="100">
        <v>239707.14</v>
      </c>
      <c r="I269" s="100">
        <v>270741.06</v>
      </c>
      <c r="J269" s="100">
        <v>141789.79</v>
      </c>
      <c r="K269" s="100">
        <v>262550.96999999997</v>
      </c>
      <c r="L269" s="100">
        <v>286043.50000000012</v>
      </c>
      <c r="M269" s="100">
        <v>320185.41000000003</v>
      </c>
      <c r="N269" s="100">
        <v>321582.14</v>
      </c>
      <c r="O269" s="100">
        <v>321582.14</v>
      </c>
      <c r="P269" s="100">
        <v>315866.40000000008</v>
      </c>
      <c r="Q269" s="135">
        <f t="shared" si="28"/>
        <v>2826252.9700000007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1867222.2900000005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3002118.07</v>
      </c>
      <c r="F270" s="136">
        <f t="shared" ref="F270:P270" si="29">+F271+F272+F273+F274+F275</f>
        <v>5078057.7699999996</v>
      </c>
      <c r="G270" s="136">
        <f t="shared" si="29"/>
        <v>13992282.980000002</v>
      </c>
      <c r="H270" s="136">
        <f t="shared" si="29"/>
        <v>18063027.340000004</v>
      </c>
      <c r="I270" s="136">
        <f t="shared" si="29"/>
        <v>14473554.649999993</v>
      </c>
      <c r="J270" s="136">
        <f t="shared" si="29"/>
        <v>14132993.680000002</v>
      </c>
      <c r="K270" s="136">
        <f t="shared" si="29"/>
        <v>23224684.710000008</v>
      </c>
      <c r="L270" s="136">
        <f t="shared" si="29"/>
        <v>21425421.039999992</v>
      </c>
      <c r="M270" s="136">
        <f t="shared" si="29"/>
        <v>23672530.04999999</v>
      </c>
      <c r="N270" s="136">
        <f t="shared" si="29"/>
        <v>21127643.809999995</v>
      </c>
      <c r="O270" s="136">
        <f t="shared" si="29"/>
        <v>24175093.060000006</v>
      </c>
      <c r="P270" s="136">
        <f t="shared" si="29"/>
        <v>54527075.410000034</v>
      </c>
      <c r="Q270" s="135">
        <f t="shared" si="28"/>
        <v>236894482.57000002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137064670.28999999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1574778.4</v>
      </c>
      <c r="F271" s="100">
        <v>4037208.1099999994</v>
      </c>
      <c r="G271" s="100">
        <v>11756857.230000002</v>
      </c>
      <c r="H271" s="100">
        <v>16412797.120000003</v>
      </c>
      <c r="I271" s="100">
        <v>12817869.509999994</v>
      </c>
      <c r="J271" s="100">
        <v>12434342.270000001</v>
      </c>
      <c r="K271" s="100">
        <v>21565320.170000009</v>
      </c>
      <c r="L271" s="100">
        <v>17229138.359999988</v>
      </c>
      <c r="M271" s="100">
        <v>19249146.609999988</v>
      </c>
      <c r="N271" s="100">
        <v>17526590.619999994</v>
      </c>
      <c r="O271" s="100">
        <v>21052225.130000003</v>
      </c>
      <c r="P271" s="100">
        <v>51250343.580000028</v>
      </c>
      <c r="Q271" s="135">
        <f t="shared" si="28"/>
        <v>206906617.11000001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117077457.77999999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168653.9899999999</v>
      </c>
      <c r="F272" s="100">
        <v>142237.99999999997</v>
      </c>
      <c r="G272" s="100">
        <v>186679.46000000005</v>
      </c>
      <c r="H272" s="100">
        <v>233792.54999999996</v>
      </c>
      <c r="I272" s="100">
        <v>205015.19999999992</v>
      </c>
      <c r="J272" s="100">
        <v>189412.96</v>
      </c>
      <c r="K272" s="100">
        <v>212959.51999999993</v>
      </c>
      <c r="L272" s="100">
        <v>598312.51000000013</v>
      </c>
      <c r="M272" s="100">
        <v>476707.75000000012</v>
      </c>
      <c r="N272" s="100">
        <v>467363.82000000007</v>
      </c>
      <c r="O272" s="100">
        <v>460167.7300000001</v>
      </c>
      <c r="P272" s="100">
        <v>537330.35000000009</v>
      </c>
      <c r="Q272" s="135">
        <f t="shared" si="28"/>
        <v>3878633.84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2413771.94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1228022.3199999998</v>
      </c>
      <c r="F273" s="100">
        <v>892860.44000000006</v>
      </c>
      <c r="G273" s="100">
        <v>1937975.19</v>
      </c>
      <c r="H273" s="100">
        <v>1249452.3700000003</v>
      </c>
      <c r="I273" s="100">
        <v>1434715.1100000003</v>
      </c>
      <c r="J273" s="100">
        <v>1493854.16</v>
      </c>
      <c r="K273" s="100">
        <v>1399694.96</v>
      </c>
      <c r="L273" s="100">
        <v>3523314.810000001</v>
      </c>
      <c r="M273" s="100">
        <v>3870285.2500000009</v>
      </c>
      <c r="N273" s="100">
        <v>3055278.5600000015</v>
      </c>
      <c r="O273" s="100">
        <v>2583519.1700000009</v>
      </c>
      <c r="P273" s="100">
        <v>2602212.3500000006</v>
      </c>
      <c r="Q273" s="135">
        <f t="shared" si="28"/>
        <v>25271184.690000009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17030174.610000003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30663.359999999993</v>
      </c>
      <c r="F274" s="100">
        <v>5751.22</v>
      </c>
      <c r="G274" s="100">
        <v>110771.1</v>
      </c>
      <c r="H274" s="100">
        <v>166985.30000000002</v>
      </c>
      <c r="I274" s="100">
        <v>15954.83</v>
      </c>
      <c r="J274" s="100">
        <v>15384.289999999999</v>
      </c>
      <c r="K274" s="100">
        <v>46710.06</v>
      </c>
      <c r="L274" s="100">
        <v>74655.360000000001</v>
      </c>
      <c r="M274" s="100">
        <v>76390.44</v>
      </c>
      <c r="N274" s="100">
        <v>78410.81</v>
      </c>
      <c r="O274" s="100">
        <v>79181.03</v>
      </c>
      <c r="P274" s="100">
        <v>137189.13</v>
      </c>
      <c r="Q274" s="135">
        <f t="shared" si="28"/>
        <v>838046.93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543265.96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28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30">+F277</f>
        <v>1559333.33</v>
      </c>
      <c r="G276" s="136">
        <f t="shared" si="30"/>
        <v>1696133.37</v>
      </c>
      <c r="H276" s="136">
        <f t="shared" si="30"/>
        <v>1696133.33</v>
      </c>
      <c r="I276" s="136">
        <f t="shared" si="30"/>
        <v>1696133.33</v>
      </c>
      <c r="J276" s="136">
        <f t="shared" si="30"/>
        <v>1696133.33</v>
      </c>
      <c r="K276" s="136">
        <f t="shared" si="30"/>
        <v>1696133.33</v>
      </c>
      <c r="L276" s="136">
        <f t="shared" si="30"/>
        <v>1696133.33</v>
      </c>
      <c r="M276" s="136">
        <f t="shared" si="30"/>
        <v>1696133.33</v>
      </c>
      <c r="N276" s="136">
        <f t="shared" si="30"/>
        <v>1696133.33</v>
      </c>
      <c r="O276" s="136">
        <f t="shared" si="30"/>
        <v>1696133.33</v>
      </c>
      <c r="P276" s="136">
        <f t="shared" si="30"/>
        <v>1696133.33</v>
      </c>
      <c r="Q276" s="135">
        <f t="shared" si="28"/>
        <v>20080000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14991600.01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1696133.37</v>
      </c>
      <c r="H277" s="100">
        <v>1696133.33</v>
      </c>
      <c r="I277" s="100">
        <v>1696133.33</v>
      </c>
      <c r="J277" s="100">
        <v>1696133.33</v>
      </c>
      <c r="K277" s="100">
        <v>1696133.33</v>
      </c>
      <c r="L277" s="100">
        <v>1696133.33</v>
      </c>
      <c r="M277" s="100">
        <v>1696133.33</v>
      </c>
      <c r="N277" s="100">
        <v>1696133.33</v>
      </c>
      <c r="O277" s="100">
        <v>1696133.33</v>
      </c>
      <c r="P277" s="100">
        <v>1696133.33</v>
      </c>
      <c r="Q277" s="135">
        <f t="shared" si="28"/>
        <v>20080000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14991600.01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640730.56000000006</v>
      </c>
      <c r="F278" s="136">
        <f t="shared" ref="F278:P278" si="31">+F279+F280+F281+F282</f>
        <v>1802654.77</v>
      </c>
      <c r="G278" s="136">
        <f t="shared" si="31"/>
        <v>2062506.7300000002</v>
      </c>
      <c r="H278" s="136">
        <f t="shared" si="31"/>
        <v>620177.14</v>
      </c>
      <c r="I278" s="136">
        <f t="shared" si="31"/>
        <v>1237720.33</v>
      </c>
      <c r="J278" s="136">
        <f t="shared" si="31"/>
        <v>899094.21999999974</v>
      </c>
      <c r="K278" s="136">
        <f t="shared" si="31"/>
        <v>1569819.54</v>
      </c>
      <c r="L278" s="136">
        <f t="shared" si="31"/>
        <v>4135100.4300000034</v>
      </c>
      <c r="M278" s="136">
        <f t="shared" si="31"/>
        <v>2263545.0599999987</v>
      </c>
      <c r="N278" s="136">
        <f t="shared" si="31"/>
        <v>2263674.149999999</v>
      </c>
      <c r="O278" s="136">
        <f t="shared" si="31"/>
        <v>2278330.5599999987</v>
      </c>
      <c r="P278" s="136">
        <f t="shared" si="31"/>
        <v>5281070.2200000035</v>
      </c>
      <c r="Q278" s="135">
        <f t="shared" si="28"/>
        <v>25054423.710000001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15231348.780000001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28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28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182324.93000000002</v>
      </c>
      <c r="F281" s="100">
        <v>1308349.8600000001</v>
      </c>
      <c r="G281" s="100">
        <v>566917.99</v>
      </c>
      <c r="H281" s="100">
        <v>479637.16000000003</v>
      </c>
      <c r="I281" s="100">
        <v>779714.69</v>
      </c>
      <c r="J281" s="100">
        <v>341624.21999999991</v>
      </c>
      <c r="K281" s="100">
        <v>979669.69</v>
      </c>
      <c r="L281" s="100">
        <v>3360918.7300000037</v>
      </c>
      <c r="M281" s="100">
        <v>1580689.3499999989</v>
      </c>
      <c r="N281" s="100">
        <v>1580547.209999999</v>
      </c>
      <c r="O281" s="100">
        <v>1590547.209999999</v>
      </c>
      <c r="P281" s="100">
        <v>4340490.5100000035</v>
      </c>
      <c r="Q281" s="135">
        <f t="shared" si="28"/>
        <v>17091431.550000004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9579846.6200000029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458405.63</v>
      </c>
      <c r="F282" s="100">
        <v>494304.91000000003</v>
      </c>
      <c r="G282" s="100">
        <v>1495588.7400000002</v>
      </c>
      <c r="H282" s="100">
        <v>140539.98000000001</v>
      </c>
      <c r="I282" s="100">
        <v>458005.64</v>
      </c>
      <c r="J282" s="100">
        <v>557469.99999999988</v>
      </c>
      <c r="K282" s="100">
        <v>590149.85</v>
      </c>
      <c r="L282" s="100">
        <v>774181.69999999984</v>
      </c>
      <c r="M282" s="100">
        <v>682855.71</v>
      </c>
      <c r="N282" s="100">
        <v>683126.94</v>
      </c>
      <c r="O282" s="100">
        <v>687783.34999999986</v>
      </c>
      <c r="P282" s="100">
        <v>940579.71</v>
      </c>
      <c r="Q282" s="135">
        <f t="shared" si="28"/>
        <v>7962992.1599999992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5651502.1600000001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533219.80000000005</v>
      </c>
      <c r="F283" s="136">
        <f t="shared" ref="F283:P283" si="32">+F284+F285+F286+F287+F288+F289+F290</f>
        <v>517761.36</v>
      </c>
      <c r="G283" s="136">
        <f t="shared" si="32"/>
        <v>541263.54999999993</v>
      </c>
      <c r="H283" s="136">
        <f t="shared" si="32"/>
        <v>551999.81000000006</v>
      </c>
      <c r="I283" s="136">
        <f t="shared" si="32"/>
        <v>577392.51000000013</v>
      </c>
      <c r="J283" s="136">
        <f t="shared" si="32"/>
        <v>654794.14000000013</v>
      </c>
      <c r="K283" s="136">
        <f t="shared" si="32"/>
        <v>614911.46999999974</v>
      </c>
      <c r="L283" s="136">
        <f t="shared" si="32"/>
        <v>917053.00999999989</v>
      </c>
      <c r="M283" s="136">
        <f t="shared" si="32"/>
        <v>898456.82</v>
      </c>
      <c r="N283" s="136">
        <f t="shared" si="32"/>
        <v>897047.96999999986</v>
      </c>
      <c r="O283" s="136">
        <f t="shared" si="32"/>
        <v>897971.17</v>
      </c>
      <c r="P283" s="136">
        <f t="shared" si="32"/>
        <v>532087.11</v>
      </c>
      <c r="Q283" s="135">
        <f t="shared" si="28"/>
        <v>8133958.7200000007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5806852.4700000007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28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494929.58000000007</v>
      </c>
      <c r="F285" s="100">
        <v>483730.69</v>
      </c>
      <c r="G285" s="100">
        <v>488046.70999999996</v>
      </c>
      <c r="H285" s="100">
        <v>516752.80000000005</v>
      </c>
      <c r="I285" s="100">
        <v>543955.84000000008</v>
      </c>
      <c r="J285" s="100">
        <v>587600.63000000012</v>
      </c>
      <c r="K285" s="100">
        <v>552902.89999999979</v>
      </c>
      <c r="L285" s="100">
        <v>861099.85999999987</v>
      </c>
      <c r="M285" s="100">
        <v>843118.39999999991</v>
      </c>
      <c r="N285" s="100">
        <v>829108.95999999985</v>
      </c>
      <c r="O285" s="100">
        <v>830032.16</v>
      </c>
      <c r="P285" s="100">
        <v>466680.91</v>
      </c>
      <c r="Q285" s="135">
        <f t="shared" si="28"/>
        <v>7497959.4400000004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5372137.4100000001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28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28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28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28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38290.219999999987</v>
      </c>
      <c r="F290" s="100">
        <v>34030.67</v>
      </c>
      <c r="G290" s="100">
        <v>53216.840000000011</v>
      </c>
      <c r="H290" s="100">
        <v>35247.010000000009</v>
      </c>
      <c r="I290" s="100">
        <v>33436.670000000006</v>
      </c>
      <c r="J290" s="100">
        <v>67193.510000000009</v>
      </c>
      <c r="K290" s="100">
        <v>62008.57</v>
      </c>
      <c r="L290" s="100">
        <v>55953.15</v>
      </c>
      <c r="M290" s="100">
        <v>55338.42</v>
      </c>
      <c r="N290" s="100">
        <v>67939.009999999995</v>
      </c>
      <c r="O290" s="100">
        <v>67939.009999999995</v>
      </c>
      <c r="P290" s="100">
        <v>65406.200000000004</v>
      </c>
      <c r="Q290" s="135">
        <f t="shared" si="28"/>
        <v>635999.27999999991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434715.06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14788.57</v>
      </c>
      <c r="F291" s="136">
        <f t="shared" ref="F291:P291" si="33">+F292</f>
        <v>15460.18</v>
      </c>
      <c r="G291" s="136">
        <f t="shared" si="33"/>
        <v>27140.079999999998</v>
      </c>
      <c r="H291" s="136">
        <f t="shared" si="33"/>
        <v>19532.240000000002</v>
      </c>
      <c r="I291" s="136">
        <f t="shared" si="33"/>
        <v>22091.469999999998</v>
      </c>
      <c r="J291" s="136">
        <f t="shared" si="33"/>
        <v>42353.530000000006</v>
      </c>
      <c r="K291" s="136">
        <f t="shared" si="33"/>
        <v>9283698.0999999996</v>
      </c>
      <c r="L291" s="136">
        <f t="shared" si="33"/>
        <v>226883.46000000002</v>
      </c>
      <c r="M291" s="136">
        <f t="shared" si="33"/>
        <v>236331.03000000012</v>
      </c>
      <c r="N291" s="136">
        <f t="shared" si="33"/>
        <v>230031.68000000005</v>
      </c>
      <c r="O291" s="136">
        <f t="shared" si="33"/>
        <v>230117.91000000006</v>
      </c>
      <c r="P291" s="136">
        <f t="shared" si="33"/>
        <v>209210.82000000004</v>
      </c>
      <c r="Q291" s="135">
        <f t="shared" si="28"/>
        <v>10557639.07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9888278.6600000001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14788.57</v>
      </c>
      <c r="F292" s="100">
        <v>15460.18</v>
      </c>
      <c r="G292" s="100">
        <v>27140.079999999998</v>
      </c>
      <c r="H292" s="100">
        <v>19532.240000000002</v>
      </c>
      <c r="I292" s="100">
        <v>22091.469999999998</v>
      </c>
      <c r="J292" s="100">
        <v>42353.530000000006</v>
      </c>
      <c r="K292" s="100">
        <v>9283698.0999999996</v>
      </c>
      <c r="L292" s="100">
        <v>226883.46000000002</v>
      </c>
      <c r="M292" s="100">
        <v>236331.03000000012</v>
      </c>
      <c r="N292" s="100">
        <v>230031.68000000005</v>
      </c>
      <c r="O292" s="100">
        <v>230117.91000000006</v>
      </c>
      <c r="P292" s="100">
        <v>209210.82000000004</v>
      </c>
      <c r="Q292" s="135">
        <f t="shared" si="28"/>
        <v>10557639.07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9888278.6600000001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758158.43</v>
      </c>
      <c r="F293" s="135">
        <f t="shared" ref="F293:P293" si="34">+F294+F296++F298+F300+F302+F304</f>
        <v>556797.88000000012</v>
      </c>
      <c r="G293" s="135">
        <f t="shared" si="34"/>
        <v>626085.79999999993</v>
      </c>
      <c r="H293" s="135">
        <f t="shared" si="34"/>
        <v>423658.46999999986</v>
      </c>
      <c r="I293" s="135">
        <f t="shared" si="34"/>
        <v>2144449.42</v>
      </c>
      <c r="J293" s="135">
        <f t="shared" si="34"/>
        <v>836494.86999999988</v>
      </c>
      <c r="K293" s="135">
        <f t="shared" si="34"/>
        <v>3018352.8100000005</v>
      </c>
      <c r="L293" s="135">
        <f t="shared" si="34"/>
        <v>3182182.3600000013</v>
      </c>
      <c r="M293" s="135">
        <f t="shared" si="34"/>
        <v>2333176.7399999998</v>
      </c>
      <c r="N293" s="135">
        <f t="shared" si="34"/>
        <v>2231363.2699999996</v>
      </c>
      <c r="O293" s="135">
        <f t="shared" si="34"/>
        <v>2358082.7099999995</v>
      </c>
      <c r="P293" s="135">
        <f t="shared" si="34"/>
        <v>3965154.2500000019</v>
      </c>
      <c r="Q293" s="135">
        <f t="shared" si="28"/>
        <v>22433957.010000005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13879356.780000003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5">+F295</f>
        <v>0</v>
      </c>
      <c r="G294" s="136">
        <f t="shared" si="35"/>
        <v>0</v>
      </c>
      <c r="H294" s="136">
        <f t="shared" si="35"/>
        <v>0</v>
      </c>
      <c r="I294" s="136">
        <f t="shared" si="35"/>
        <v>0</v>
      </c>
      <c r="J294" s="136">
        <f t="shared" si="35"/>
        <v>0</v>
      </c>
      <c r="K294" s="136">
        <f t="shared" si="35"/>
        <v>0</v>
      </c>
      <c r="L294" s="136">
        <f t="shared" si="35"/>
        <v>0</v>
      </c>
      <c r="M294" s="136">
        <f t="shared" si="35"/>
        <v>0</v>
      </c>
      <c r="N294" s="136">
        <f t="shared" si="35"/>
        <v>0</v>
      </c>
      <c r="O294" s="136">
        <f t="shared" si="35"/>
        <v>0</v>
      </c>
      <c r="P294" s="136">
        <f t="shared" si="35"/>
        <v>0</v>
      </c>
      <c r="Q294" s="135">
        <f t="shared" si="28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28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28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28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28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28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3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758158.43</v>
      </c>
      <c r="F304" s="136">
        <f t="shared" ref="F304:P304" si="37">+F305</f>
        <v>556797.88000000012</v>
      </c>
      <c r="G304" s="136">
        <f t="shared" si="37"/>
        <v>626085.79999999993</v>
      </c>
      <c r="H304" s="136">
        <f t="shared" si="37"/>
        <v>423658.46999999986</v>
      </c>
      <c r="I304" s="136">
        <f t="shared" si="37"/>
        <v>2144449.42</v>
      </c>
      <c r="J304" s="136">
        <f t="shared" si="37"/>
        <v>836494.86999999988</v>
      </c>
      <c r="K304" s="136">
        <f t="shared" si="37"/>
        <v>3018352.8100000005</v>
      </c>
      <c r="L304" s="136">
        <f t="shared" si="37"/>
        <v>3182182.3600000013</v>
      </c>
      <c r="M304" s="136">
        <f t="shared" si="37"/>
        <v>2333176.7399999998</v>
      </c>
      <c r="N304" s="136">
        <f t="shared" si="37"/>
        <v>2231363.2699999996</v>
      </c>
      <c r="O304" s="136">
        <f t="shared" si="37"/>
        <v>2358082.7099999995</v>
      </c>
      <c r="P304" s="136">
        <f t="shared" si="37"/>
        <v>3965154.2500000019</v>
      </c>
      <c r="Q304" s="135">
        <f t="shared" si="36"/>
        <v>22433957.010000005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13879356.780000003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758158.43</v>
      </c>
      <c r="F305" s="100">
        <v>556797.88000000012</v>
      </c>
      <c r="G305" s="100">
        <v>626085.79999999993</v>
      </c>
      <c r="H305" s="100">
        <v>423658.46999999986</v>
      </c>
      <c r="I305" s="100">
        <v>2144449.42</v>
      </c>
      <c r="J305" s="100">
        <v>836494.86999999988</v>
      </c>
      <c r="K305" s="100">
        <v>3018352.8100000005</v>
      </c>
      <c r="L305" s="100">
        <v>3182182.3600000013</v>
      </c>
      <c r="M305" s="100">
        <v>2333176.7399999998</v>
      </c>
      <c r="N305" s="100">
        <v>2231363.2699999996</v>
      </c>
      <c r="O305" s="100">
        <v>2358082.7099999995</v>
      </c>
      <c r="P305" s="100">
        <v>3965154.2500000019</v>
      </c>
      <c r="Q305" s="135">
        <f t="shared" si="36"/>
        <v>22433957.010000005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13879356.780000003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388580.98000000004</v>
      </c>
      <c r="F306" s="135">
        <f t="shared" ref="F306:P306" si="38">+F307+F309+F311+F313+F315+F317</f>
        <v>408063.20999999996</v>
      </c>
      <c r="G306" s="135">
        <f t="shared" si="38"/>
        <v>515699.38999999978</v>
      </c>
      <c r="H306" s="135">
        <f t="shared" si="38"/>
        <v>484003.8400000002</v>
      </c>
      <c r="I306" s="135">
        <f t="shared" si="38"/>
        <v>489039.39999999979</v>
      </c>
      <c r="J306" s="135">
        <f t="shared" si="38"/>
        <v>472546.08999999973</v>
      </c>
      <c r="K306" s="135">
        <f t="shared" si="38"/>
        <v>531767.64000000013</v>
      </c>
      <c r="L306" s="135">
        <f t="shared" si="38"/>
        <v>927975.77</v>
      </c>
      <c r="M306" s="135">
        <f t="shared" si="38"/>
        <v>915793.45999999973</v>
      </c>
      <c r="N306" s="135">
        <f t="shared" si="38"/>
        <v>910019.2699999999</v>
      </c>
      <c r="O306" s="135">
        <f t="shared" si="38"/>
        <v>1393345.1099999999</v>
      </c>
      <c r="P306" s="135">
        <f t="shared" si="38"/>
        <v>1742195.6300000004</v>
      </c>
      <c r="Q306" s="135">
        <f t="shared" si="36"/>
        <v>9179029.790000001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5133469.78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388580.98000000004</v>
      </c>
      <c r="F317" s="136">
        <f t="shared" ref="F317:P317" si="39">+F318</f>
        <v>408063.20999999996</v>
      </c>
      <c r="G317" s="136">
        <f t="shared" si="39"/>
        <v>515699.38999999978</v>
      </c>
      <c r="H317" s="136">
        <f t="shared" si="39"/>
        <v>484003.8400000002</v>
      </c>
      <c r="I317" s="136">
        <f t="shared" si="39"/>
        <v>489039.39999999979</v>
      </c>
      <c r="J317" s="136">
        <f t="shared" si="39"/>
        <v>472546.08999999973</v>
      </c>
      <c r="K317" s="136">
        <f t="shared" si="39"/>
        <v>531767.64000000013</v>
      </c>
      <c r="L317" s="136">
        <f t="shared" si="39"/>
        <v>927975.77</v>
      </c>
      <c r="M317" s="136">
        <f t="shared" si="39"/>
        <v>915793.45999999973</v>
      </c>
      <c r="N317" s="136">
        <f t="shared" si="39"/>
        <v>910019.2699999999</v>
      </c>
      <c r="O317" s="136">
        <f t="shared" si="39"/>
        <v>1393345.1099999999</v>
      </c>
      <c r="P317" s="136">
        <f t="shared" si="39"/>
        <v>1742195.6300000004</v>
      </c>
      <c r="Q317" s="135">
        <f t="shared" si="36"/>
        <v>9179029.790000001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5133469.78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388580.98000000004</v>
      </c>
      <c r="F318" s="100">
        <v>408063.20999999996</v>
      </c>
      <c r="G318" s="100">
        <v>515699.38999999978</v>
      </c>
      <c r="H318" s="100">
        <v>484003.8400000002</v>
      </c>
      <c r="I318" s="100">
        <v>489039.39999999979</v>
      </c>
      <c r="J318" s="100">
        <v>472546.08999999973</v>
      </c>
      <c r="K318" s="100">
        <v>531767.64000000013</v>
      </c>
      <c r="L318" s="100">
        <v>927975.77</v>
      </c>
      <c r="M318" s="100">
        <v>915793.45999999973</v>
      </c>
      <c r="N318" s="100">
        <v>910019.2699999999</v>
      </c>
      <c r="O318" s="100">
        <v>1393345.1099999999</v>
      </c>
      <c r="P318" s="100">
        <v>1742195.6300000004</v>
      </c>
      <c r="Q318" s="135">
        <f t="shared" si="36"/>
        <v>9179029.790000001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5133469.78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29191659.070000011</v>
      </c>
      <c r="F319" s="135">
        <f t="shared" ref="F319:P319" si="40">+F320+F324+F329+F334+F336+F338</f>
        <v>34938451.080000013</v>
      </c>
      <c r="G319" s="135">
        <f t="shared" si="40"/>
        <v>37755592.420000002</v>
      </c>
      <c r="H319" s="135">
        <f t="shared" si="40"/>
        <v>36678187.780000009</v>
      </c>
      <c r="I319" s="135">
        <f t="shared" si="40"/>
        <v>50383543.640000001</v>
      </c>
      <c r="J319" s="135">
        <f t="shared" si="40"/>
        <v>38919446.309999987</v>
      </c>
      <c r="K319" s="135">
        <f t="shared" si="40"/>
        <v>40708875.140000008</v>
      </c>
      <c r="L319" s="135">
        <f t="shared" si="40"/>
        <v>49894734.750000015</v>
      </c>
      <c r="M319" s="135">
        <f t="shared" si="40"/>
        <v>46338140.12000002</v>
      </c>
      <c r="N319" s="135">
        <f t="shared" si="40"/>
        <v>45780308.540000021</v>
      </c>
      <c r="O319" s="135">
        <f t="shared" si="40"/>
        <v>43530658.000000007</v>
      </c>
      <c r="P319" s="135">
        <f t="shared" si="40"/>
        <v>22719576.749999993</v>
      </c>
      <c r="Q319" s="135">
        <f t="shared" si="36"/>
        <v>476839173.60000002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364808630.31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1">+F321+F322+F323</f>
        <v>0</v>
      </c>
      <c r="G320" s="136">
        <f t="shared" si="41"/>
        <v>0</v>
      </c>
      <c r="H320" s="136">
        <f t="shared" si="41"/>
        <v>0</v>
      </c>
      <c r="I320" s="136">
        <f t="shared" si="41"/>
        <v>0</v>
      </c>
      <c r="J320" s="136">
        <f t="shared" si="41"/>
        <v>0</v>
      </c>
      <c r="K320" s="136">
        <f t="shared" si="41"/>
        <v>0</v>
      </c>
      <c r="L320" s="136">
        <f t="shared" si="41"/>
        <v>0</v>
      </c>
      <c r="M320" s="136">
        <f t="shared" si="41"/>
        <v>0</v>
      </c>
      <c r="N320" s="136">
        <f t="shared" si="41"/>
        <v>0</v>
      </c>
      <c r="O320" s="136">
        <f t="shared" si="41"/>
        <v>0</v>
      </c>
      <c r="P320" s="136">
        <f t="shared" si="41"/>
        <v>0</v>
      </c>
      <c r="Q320" s="135">
        <f t="shared" si="3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42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42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28557104.260000009</v>
      </c>
      <c r="F334" s="136">
        <f t="shared" ref="F334:P334" si="43">+F335</f>
        <v>34026278.250000007</v>
      </c>
      <c r="G334" s="136">
        <f t="shared" si="43"/>
        <v>36313108.890000001</v>
      </c>
      <c r="H334" s="136">
        <f t="shared" si="43"/>
        <v>35626898.270000003</v>
      </c>
      <c r="I334" s="136">
        <f t="shared" si="43"/>
        <v>49281732.300000004</v>
      </c>
      <c r="J334" s="136">
        <f t="shared" si="43"/>
        <v>37762898.529999986</v>
      </c>
      <c r="K334" s="136">
        <f t="shared" si="43"/>
        <v>39373725.890000008</v>
      </c>
      <c r="L334" s="136">
        <f t="shared" si="43"/>
        <v>45101727.19000002</v>
      </c>
      <c r="M334" s="136">
        <f t="shared" si="43"/>
        <v>42589274.500000022</v>
      </c>
      <c r="N334" s="136">
        <f t="shared" si="43"/>
        <v>42265746.570000015</v>
      </c>
      <c r="O334" s="136">
        <f t="shared" si="43"/>
        <v>39727500.370000005</v>
      </c>
      <c r="P334" s="136">
        <f t="shared" si="43"/>
        <v>15178306.129999995</v>
      </c>
      <c r="Q334" s="135">
        <f t="shared" si="42"/>
        <v>445804301.15000004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348632748.08000004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28557104.260000009</v>
      </c>
      <c r="F335" s="100">
        <v>34026278.250000007</v>
      </c>
      <c r="G335" s="100">
        <v>36313108.890000001</v>
      </c>
      <c r="H335" s="100">
        <v>35626898.270000003</v>
      </c>
      <c r="I335" s="100">
        <v>49281732.300000004</v>
      </c>
      <c r="J335" s="100">
        <v>37762898.529999986</v>
      </c>
      <c r="K335" s="100">
        <v>39373725.890000008</v>
      </c>
      <c r="L335" s="100">
        <v>45101727.19000002</v>
      </c>
      <c r="M335" s="100">
        <v>42589274.500000022</v>
      </c>
      <c r="N335" s="100">
        <v>42265746.570000015</v>
      </c>
      <c r="O335" s="100">
        <v>39727500.370000005</v>
      </c>
      <c r="P335" s="100">
        <v>15178306.129999995</v>
      </c>
      <c r="Q335" s="135">
        <f t="shared" si="42"/>
        <v>445804301.15000004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348632748.08000004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198626.69</v>
      </c>
      <c r="F336" s="136">
        <f t="shared" ref="F336:P336" si="44">+F337</f>
        <v>537964.94999999995</v>
      </c>
      <c r="G336" s="136">
        <f t="shared" si="44"/>
        <v>721050.58000000007</v>
      </c>
      <c r="H336" s="136">
        <f t="shared" si="44"/>
        <v>538282.80999999994</v>
      </c>
      <c r="I336" s="136">
        <f t="shared" si="44"/>
        <v>326816.75999999995</v>
      </c>
      <c r="J336" s="136">
        <f t="shared" si="44"/>
        <v>586983.54</v>
      </c>
      <c r="K336" s="136">
        <f t="shared" si="44"/>
        <v>422593.31999999995</v>
      </c>
      <c r="L336" s="136">
        <f t="shared" si="44"/>
        <v>3465444.4000000004</v>
      </c>
      <c r="M336" s="136">
        <f t="shared" si="44"/>
        <v>2421770.7800000003</v>
      </c>
      <c r="N336" s="136">
        <f t="shared" si="44"/>
        <v>2090467.1300000001</v>
      </c>
      <c r="O336" s="136">
        <f t="shared" si="44"/>
        <v>2366082.5300000003</v>
      </c>
      <c r="P336" s="136">
        <f t="shared" si="44"/>
        <v>2916683.9399999995</v>
      </c>
      <c r="Q336" s="135">
        <f t="shared" si="42"/>
        <v>16592767.430000002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9219533.8300000001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198626.69</v>
      </c>
      <c r="F337" s="100">
        <v>537964.94999999995</v>
      </c>
      <c r="G337" s="100">
        <v>721050.58000000007</v>
      </c>
      <c r="H337" s="100">
        <v>538282.80999999994</v>
      </c>
      <c r="I337" s="100">
        <v>326816.75999999995</v>
      </c>
      <c r="J337" s="100">
        <v>586983.54</v>
      </c>
      <c r="K337" s="100">
        <v>422593.31999999995</v>
      </c>
      <c r="L337" s="100">
        <v>3465444.4000000004</v>
      </c>
      <c r="M337" s="100">
        <v>2421770.7800000003</v>
      </c>
      <c r="N337" s="100">
        <v>2090467.1300000001</v>
      </c>
      <c r="O337" s="100">
        <v>2366082.5300000003</v>
      </c>
      <c r="P337" s="100">
        <v>2916683.9399999995</v>
      </c>
      <c r="Q337" s="135">
        <f t="shared" si="42"/>
        <v>16592767.430000002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9219533.8300000001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435928.12000000005</v>
      </c>
      <c r="F338" s="136">
        <f t="shared" ref="F338:P338" si="45">+F339</f>
        <v>374207.88</v>
      </c>
      <c r="G338" s="136">
        <f t="shared" si="45"/>
        <v>721432.95</v>
      </c>
      <c r="H338" s="136">
        <f t="shared" si="45"/>
        <v>513006.7</v>
      </c>
      <c r="I338" s="136">
        <f t="shared" si="45"/>
        <v>774994.58</v>
      </c>
      <c r="J338" s="136">
        <f t="shared" si="45"/>
        <v>569564.24</v>
      </c>
      <c r="K338" s="136">
        <f t="shared" si="45"/>
        <v>912555.92999999993</v>
      </c>
      <c r="L338" s="136">
        <f t="shared" si="45"/>
        <v>1327563.1599999999</v>
      </c>
      <c r="M338" s="136">
        <f t="shared" si="45"/>
        <v>1327094.8399999999</v>
      </c>
      <c r="N338" s="136">
        <f t="shared" si="45"/>
        <v>1424094.8399999999</v>
      </c>
      <c r="O338" s="136">
        <f t="shared" si="45"/>
        <v>1437075.0999999996</v>
      </c>
      <c r="P338" s="136">
        <f t="shared" si="45"/>
        <v>4624586.6800000006</v>
      </c>
      <c r="Q338" s="135">
        <f t="shared" si="42"/>
        <v>14442105.02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6956348.3999999994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435928.12000000005</v>
      </c>
      <c r="F339" s="100">
        <v>374207.88</v>
      </c>
      <c r="G339" s="100">
        <v>721432.95</v>
      </c>
      <c r="H339" s="100">
        <v>513006.7</v>
      </c>
      <c r="I339" s="100">
        <v>774994.58</v>
      </c>
      <c r="J339" s="100">
        <v>569564.24</v>
      </c>
      <c r="K339" s="100">
        <v>912555.92999999993</v>
      </c>
      <c r="L339" s="100">
        <v>1327563.1599999999</v>
      </c>
      <c r="M339" s="100">
        <v>1327094.8399999999</v>
      </c>
      <c r="N339" s="100">
        <v>1424094.8399999999</v>
      </c>
      <c r="O339" s="100">
        <v>1437075.0999999996</v>
      </c>
      <c r="P339" s="100">
        <v>4624586.6800000006</v>
      </c>
      <c r="Q339" s="135">
        <f t="shared" si="42"/>
        <v>14442105.02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6956348.3999999994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2132962.2700000014</v>
      </c>
      <c r="F340" s="135">
        <f t="shared" ref="F340:P340" si="46">+F341+F343+F345+F347+F349+F351</f>
        <v>2563843.9099999992</v>
      </c>
      <c r="G340" s="135">
        <f t="shared" si="46"/>
        <v>6665325.29</v>
      </c>
      <c r="H340" s="135">
        <f t="shared" si="46"/>
        <v>2545194.9499999993</v>
      </c>
      <c r="I340" s="135">
        <f t="shared" si="46"/>
        <v>2676463.6599999997</v>
      </c>
      <c r="J340" s="135">
        <f t="shared" si="46"/>
        <v>2583206.810000001</v>
      </c>
      <c r="K340" s="135">
        <f t="shared" si="46"/>
        <v>9972989.870000001</v>
      </c>
      <c r="L340" s="135">
        <f t="shared" si="46"/>
        <v>7315249.5700000077</v>
      </c>
      <c r="M340" s="135">
        <f t="shared" si="46"/>
        <v>6695861.6600000076</v>
      </c>
      <c r="N340" s="135">
        <f t="shared" si="46"/>
        <v>6453480.6300000092</v>
      </c>
      <c r="O340" s="135">
        <f t="shared" si="46"/>
        <v>6512015.2200000091</v>
      </c>
      <c r="P340" s="135">
        <f t="shared" si="46"/>
        <v>7270817.1400000062</v>
      </c>
      <c r="Q340" s="135">
        <f t="shared" si="42"/>
        <v>63387410.980000049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43151097.990000024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622355.91000000015</v>
      </c>
      <c r="F341" s="136">
        <f t="shared" ref="F341:P341" si="47">+F342</f>
        <v>311393.96000000002</v>
      </c>
      <c r="G341" s="136">
        <f t="shared" si="47"/>
        <v>4445327.6900000013</v>
      </c>
      <c r="H341" s="136">
        <f t="shared" si="47"/>
        <v>390308.9499999999</v>
      </c>
      <c r="I341" s="136">
        <f t="shared" si="47"/>
        <v>67023.98</v>
      </c>
      <c r="J341" s="136">
        <f t="shared" si="47"/>
        <v>346477.04</v>
      </c>
      <c r="K341" s="136">
        <f t="shared" si="47"/>
        <v>3610058.66</v>
      </c>
      <c r="L341" s="136">
        <f t="shared" si="47"/>
        <v>714466</v>
      </c>
      <c r="M341" s="136">
        <f t="shared" si="47"/>
        <v>539466.48</v>
      </c>
      <c r="N341" s="136">
        <f t="shared" si="47"/>
        <v>546932.03</v>
      </c>
      <c r="O341" s="136">
        <f t="shared" si="47"/>
        <v>538300.19000000006</v>
      </c>
      <c r="P341" s="136">
        <f t="shared" si="47"/>
        <v>538378.23</v>
      </c>
      <c r="Q341" s="135">
        <f t="shared" si="42"/>
        <v>12670489.120000001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11046878.670000002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622355.91000000015</v>
      </c>
      <c r="F342" s="100">
        <v>311393.96000000002</v>
      </c>
      <c r="G342" s="100">
        <v>4445327.6900000013</v>
      </c>
      <c r="H342" s="100">
        <v>390308.9499999999</v>
      </c>
      <c r="I342" s="100">
        <v>67023.98</v>
      </c>
      <c r="J342" s="100">
        <v>346477.04</v>
      </c>
      <c r="K342" s="100">
        <v>3610058.66</v>
      </c>
      <c r="L342" s="100">
        <v>714466</v>
      </c>
      <c r="M342" s="100">
        <v>539466.48</v>
      </c>
      <c r="N342" s="100">
        <v>546932.03</v>
      </c>
      <c r="O342" s="100">
        <v>538300.19000000006</v>
      </c>
      <c r="P342" s="100">
        <v>538378.23</v>
      </c>
      <c r="Q342" s="135">
        <f t="shared" si="42"/>
        <v>12670489.120000001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11046878.670000002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1154114.4000000011</v>
      </c>
      <c r="F343" s="136">
        <f t="shared" ref="F343:P343" si="48">+F344</f>
        <v>1240300.5299999993</v>
      </c>
      <c r="G343" s="136">
        <f t="shared" si="48"/>
        <v>1650003.8599999992</v>
      </c>
      <c r="H343" s="136">
        <f t="shared" si="48"/>
        <v>1538924.6599999995</v>
      </c>
      <c r="I343" s="136">
        <f t="shared" si="48"/>
        <v>1580769.6499999997</v>
      </c>
      <c r="J343" s="136">
        <f t="shared" si="48"/>
        <v>1608308.030000001</v>
      </c>
      <c r="K343" s="136">
        <f t="shared" si="48"/>
        <v>2150859.0999999996</v>
      </c>
      <c r="L343" s="136">
        <f t="shared" si="48"/>
        <v>3455119.9000000092</v>
      </c>
      <c r="M343" s="136">
        <f t="shared" si="48"/>
        <v>3032103.1600000085</v>
      </c>
      <c r="N343" s="136">
        <f t="shared" si="48"/>
        <v>3118792.6200000094</v>
      </c>
      <c r="O343" s="136">
        <f t="shared" si="48"/>
        <v>3109810.6400000094</v>
      </c>
      <c r="P343" s="136">
        <f t="shared" si="48"/>
        <v>2403542.210000006</v>
      </c>
      <c r="Q343" s="135">
        <f t="shared" si="42"/>
        <v>26042648.760000039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17410503.290000018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1154114.4000000011</v>
      </c>
      <c r="F344" s="100">
        <v>1240300.5299999993</v>
      </c>
      <c r="G344" s="100">
        <v>1650003.8599999992</v>
      </c>
      <c r="H344" s="100">
        <v>1538924.6599999995</v>
      </c>
      <c r="I344" s="100">
        <v>1580769.6499999997</v>
      </c>
      <c r="J344" s="100">
        <v>1608308.030000001</v>
      </c>
      <c r="K344" s="100">
        <v>2150859.0999999996</v>
      </c>
      <c r="L344" s="100">
        <v>3455119.9000000092</v>
      </c>
      <c r="M344" s="100">
        <v>3032103.1600000085</v>
      </c>
      <c r="N344" s="100">
        <v>3118792.6200000094</v>
      </c>
      <c r="O344" s="100">
        <v>3109810.6400000094</v>
      </c>
      <c r="P344" s="100">
        <v>2403542.210000006</v>
      </c>
      <c r="Q344" s="135">
        <f t="shared" si="42"/>
        <v>26042648.760000039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17410503.290000018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42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42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42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42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1552.43</v>
      </c>
      <c r="F349" s="136">
        <f t="shared" ref="F349:P349" si="49">+F350</f>
        <v>1552.43</v>
      </c>
      <c r="G349" s="136">
        <f t="shared" si="49"/>
        <v>1552.43</v>
      </c>
      <c r="H349" s="136">
        <f t="shared" si="49"/>
        <v>1511.5</v>
      </c>
      <c r="I349" s="136">
        <f t="shared" si="49"/>
        <v>2053.5</v>
      </c>
      <c r="J349" s="136">
        <f t="shared" si="49"/>
        <v>392.79</v>
      </c>
      <c r="K349" s="136">
        <f t="shared" si="49"/>
        <v>2610.3199999999997</v>
      </c>
      <c r="L349" s="136">
        <f t="shared" si="49"/>
        <v>593982.65000000014</v>
      </c>
      <c r="M349" s="136">
        <f t="shared" si="49"/>
        <v>750754.08</v>
      </c>
      <c r="N349" s="136">
        <f t="shared" si="49"/>
        <v>545304.08000000007</v>
      </c>
      <c r="O349" s="136">
        <f t="shared" si="49"/>
        <v>559031.06000000006</v>
      </c>
      <c r="P349" s="136">
        <f t="shared" si="49"/>
        <v>550165.14999999991</v>
      </c>
      <c r="Q349" s="135">
        <f t="shared" si="42"/>
        <v>3010462.4200000004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1355962.1300000001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1552.43</v>
      </c>
      <c r="F350" s="100">
        <v>1552.43</v>
      </c>
      <c r="G350" s="100">
        <v>1552.43</v>
      </c>
      <c r="H350" s="100">
        <v>1511.5</v>
      </c>
      <c r="I350" s="100">
        <v>2053.5</v>
      </c>
      <c r="J350" s="100">
        <v>392.79</v>
      </c>
      <c r="K350" s="100">
        <v>2610.3199999999997</v>
      </c>
      <c r="L350" s="100">
        <v>593982.65000000014</v>
      </c>
      <c r="M350" s="100">
        <v>750754.08</v>
      </c>
      <c r="N350" s="100">
        <v>545304.08000000007</v>
      </c>
      <c r="O350" s="100">
        <v>559031.06000000006</v>
      </c>
      <c r="P350" s="100">
        <v>550165.14999999991</v>
      </c>
      <c r="Q350" s="135">
        <f t="shared" si="42"/>
        <v>3010462.4200000004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1355962.1300000001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354939.5300000002</v>
      </c>
      <c r="F351" s="136">
        <f t="shared" ref="F351:P351" si="50">+F352</f>
        <v>1010596.99</v>
      </c>
      <c r="G351" s="136">
        <f t="shared" si="50"/>
        <v>568441.30999999994</v>
      </c>
      <c r="H351" s="136">
        <f t="shared" si="50"/>
        <v>614449.84000000008</v>
      </c>
      <c r="I351" s="136">
        <f t="shared" si="50"/>
        <v>1026616.5299999999</v>
      </c>
      <c r="J351" s="136">
        <f t="shared" si="50"/>
        <v>628028.94999999995</v>
      </c>
      <c r="K351" s="136">
        <f t="shared" si="50"/>
        <v>4209461.79</v>
      </c>
      <c r="L351" s="136">
        <f t="shared" si="50"/>
        <v>2551681.0199999991</v>
      </c>
      <c r="M351" s="136">
        <f t="shared" si="50"/>
        <v>2373537.9399999995</v>
      </c>
      <c r="N351" s="136">
        <f t="shared" si="50"/>
        <v>2242451.8999999994</v>
      </c>
      <c r="O351" s="136">
        <f t="shared" si="50"/>
        <v>2304873.3299999991</v>
      </c>
      <c r="P351" s="136">
        <f t="shared" si="50"/>
        <v>3778731.55</v>
      </c>
      <c r="Q351" s="135">
        <f t="shared" si="42"/>
        <v>21663810.679999996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13337753.899999999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354939.5300000002</v>
      </c>
      <c r="F352" s="100">
        <v>1010596.99</v>
      </c>
      <c r="G352" s="100">
        <v>568441.30999999994</v>
      </c>
      <c r="H352" s="100">
        <v>614449.84000000008</v>
      </c>
      <c r="I352" s="100">
        <v>1026616.5299999999</v>
      </c>
      <c r="J352" s="100">
        <v>628028.94999999995</v>
      </c>
      <c r="K352" s="100">
        <v>4209461.79</v>
      </c>
      <c r="L352" s="100">
        <v>2551681.0199999991</v>
      </c>
      <c r="M352" s="100">
        <v>2373537.9399999995</v>
      </c>
      <c r="N352" s="100">
        <v>2242451.8999999994</v>
      </c>
      <c r="O352" s="100">
        <v>2304873.3299999991</v>
      </c>
      <c r="P352" s="100">
        <v>3778731.55</v>
      </c>
      <c r="Q352" s="135">
        <f t="shared" si="42"/>
        <v>21663810.679999996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13337753.899999999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22922194.039999999</v>
      </c>
      <c r="F353" s="135">
        <f t="shared" ref="F353:P353" si="51">+F354+F357+F360+F362+F365+F367+F369+F371</f>
        <v>28476384.219999991</v>
      </c>
      <c r="G353" s="135">
        <f t="shared" si="51"/>
        <v>30163908.52</v>
      </c>
      <c r="H353" s="135">
        <f t="shared" si="51"/>
        <v>28201616.500000004</v>
      </c>
      <c r="I353" s="135">
        <f t="shared" si="51"/>
        <v>27837544.830000006</v>
      </c>
      <c r="J353" s="135">
        <f t="shared" si="51"/>
        <v>26444164.879999999</v>
      </c>
      <c r="K353" s="135">
        <f t="shared" si="51"/>
        <v>24473802.149999999</v>
      </c>
      <c r="L353" s="135">
        <f t="shared" si="51"/>
        <v>33829194.380000003</v>
      </c>
      <c r="M353" s="135">
        <f t="shared" si="51"/>
        <v>20399509.410000008</v>
      </c>
      <c r="N353" s="135">
        <f t="shared" si="51"/>
        <v>32404342.77</v>
      </c>
      <c r="O353" s="135">
        <f t="shared" si="51"/>
        <v>33065878.16</v>
      </c>
      <c r="P353" s="135">
        <f t="shared" si="51"/>
        <v>32480956.390000001</v>
      </c>
      <c r="Q353" s="135">
        <f t="shared" si="42"/>
        <v>340699496.25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242748318.92999998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13402448.180000002</v>
      </c>
      <c r="F354" s="136">
        <f t="shared" ref="F354:P354" si="52">+F355+F356</f>
        <v>15842906.529999997</v>
      </c>
      <c r="G354" s="136">
        <f t="shared" si="52"/>
        <v>15933387.82</v>
      </c>
      <c r="H354" s="136">
        <f t="shared" si="52"/>
        <v>14669574.580000002</v>
      </c>
      <c r="I354" s="136">
        <f t="shared" si="52"/>
        <v>14429902</v>
      </c>
      <c r="J354" s="136">
        <f t="shared" si="52"/>
        <v>14177925.349999998</v>
      </c>
      <c r="K354" s="136">
        <f t="shared" si="52"/>
        <v>13474487.359999999</v>
      </c>
      <c r="L354" s="136">
        <f t="shared" si="52"/>
        <v>15721380.059999997</v>
      </c>
      <c r="M354" s="136">
        <f t="shared" si="52"/>
        <v>6422183.3000000035</v>
      </c>
      <c r="N354" s="136">
        <f t="shared" si="52"/>
        <v>16461252.769999996</v>
      </c>
      <c r="O354" s="136">
        <f t="shared" si="52"/>
        <v>16672357.269999996</v>
      </c>
      <c r="P354" s="136">
        <f t="shared" si="52"/>
        <v>17526298.610000003</v>
      </c>
      <c r="Q354" s="135">
        <f t="shared" si="42"/>
        <v>174734103.82999998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124074195.17999999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3436197.9800000004</v>
      </c>
      <c r="F355" s="100">
        <v>4069093.46</v>
      </c>
      <c r="G355" s="100">
        <v>4147833.0700000008</v>
      </c>
      <c r="H355" s="100">
        <v>3738553.2599999993</v>
      </c>
      <c r="I355" s="100">
        <v>3707819.63</v>
      </c>
      <c r="J355" s="100">
        <v>3763364.7700000005</v>
      </c>
      <c r="K355" s="100">
        <v>3686499.1300000004</v>
      </c>
      <c r="L355" s="100">
        <v>3946758.32</v>
      </c>
      <c r="M355" s="100">
        <v>1041841.2300000001</v>
      </c>
      <c r="N355" s="100">
        <v>4088966.1300000004</v>
      </c>
      <c r="O355" s="100">
        <v>4100070.6300000004</v>
      </c>
      <c r="P355" s="100">
        <v>4651584.84</v>
      </c>
      <c r="Q355" s="135">
        <f t="shared" si="42"/>
        <v>44378582.450000003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31537960.850000001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9966250.2000000011</v>
      </c>
      <c r="F356" s="100">
        <v>11773813.069999998</v>
      </c>
      <c r="G356" s="100">
        <v>11785554.75</v>
      </c>
      <c r="H356" s="100">
        <v>10931021.320000002</v>
      </c>
      <c r="I356" s="100">
        <v>10722082.369999999</v>
      </c>
      <c r="J356" s="100">
        <v>10414560.579999998</v>
      </c>
      <c r="K356" s="100">
        <v>9787988.2299999986</v>
      </c>
      <c r="L356" s="100">
        <v>11774621.739999996</v>
      </c>
      <c r="M356" s="100">
        <v>5380342.0700000031</v>
      </c>
      <c r="N356" s="100">
        <v>12372286.639999995</v>
      </c>
      <c r="O356" s="100">
        <v>12572286.639999995</v>
      </c>
      <c r="P356" s="100">
        <v>12874713.770000003</v>
      </c>
      <c r="Q356" s="135">
        <f t="shared" si="42"/>
        <v>130355521.38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92536234.329999998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4242903.8999999985</v>
      </c>
      <c r="F357" s="136">
        <f t="shared" ref="F357:P357" si="53">+F358+F359</f>
        <v>5184453.929999996</v>
      </c>
      <c r="G357" s="136">
        <f t="shared" si="53"/>
        <v>5187682.29</v>
      </c>
      <c r="H357" s="136">
        <f t="shared" si="53"/>
        <v>5179715.4599999981</v>
      </c>
      <c r="I357" s="136">
        <f t="shared" si="53"/>
        <v>4926122.9400000041</v>
      </c>
      <c r="J357" s="136">
        <f t="shared" si="53"/>
        <v>4474110.6400000006</v>
      </c>
      <c r="K357" s="136">
        <f t="shared" si="53"/>
        <v>4173551.61</v>
      </c>
      <c r="L357" s="136">
        <f t="shared" si="53"/>
        <v>5160619.0400000028</v>
      </c>
      <c r="M357" s="136">
        <f t="shared" si="53"/>
        <v>2781970.0400000014</v>
      </c>
      <c r="N357" s="136">
        <f t="shared" si="53"/>
        <v>5537582.5000000009</v>
      </c>
      <c r="O357" s="136">
        <f t="shared" si="53"/>
        <v>5538463.7400000012</v>
      </c>
      <c r="P357" s="136">
        <f t="shared" si="53"/>
        <v>5551974.1899999976</v>
      </c>
      <c r="Q357" s="135">
        <f t="shared" si="42"/>
        <v>57939150.280000001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41311129.850000001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42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4242903.8999999985</v>
      </c>
      <c r="F359" s="100">
        <v>5184453.929999996</v>
      </c>
      <c r="G359" s="100">
        <v>5187682.29</v>
      </c>
      <c r="H359" s="100">
        <v>5179715.4599999981</v>
      </c>
      <c r="I359" s="100">
        <v>4926122.9400000041</v>
      </c>
      <c r="J359" s="100">
        <v>4474110.6400000006</v>
      </c>
      <c r="K359" s="100">
        <v>4173551.61</v>
      </c>
      <c r="L359" s="100">
        <v>5160619.0400000028</v>
      </c>
      <c r="M359" s="100">
        <v>2781970.0400000014</v>
      </c>
      <c r="N359" s="100">
        <v>5537582.5000000009</v>
      </c>
      <c r="O359" s="100">
        <v>5538463.7400000012</v>
      </c>
      <c r="P359" s="100">
        <v>5551974.1899999976</v>
      </c>
      <c r="Q359" s="135">
        <f t="shared" si="42"/>
        <v>57939150.280000001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41311129.850000001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42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42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3250636.0100000007</v>
      </c>
      <c r="F362" s="136">
        <f t="shared" ref="F362:P362" si="54">+F363+F364</f>
        <v>3528524.6500000004</v>
      </c>
      <c r="G362" s="136">
        <f t="shared" si="54"/>
        <v>3567627.4000000004</v>
      </c>
      <c r="H362" s="136">
        <f t="shared" si="54"/>
        <v>3667848.1900000004</v>
      </c>
      <c r="I362" s="136">
        <f t="shared" si="54"/>
        <v>3557112.52</v>
      </c>
      <c r="J362" s="136">
        <f t="shared" si="54"/>
        <v>3535391.95</v>
      </c>
      <c r="K362" s="136">
        <f t="shared" si="54"/>
        <v>3501172.68</v>
      </c>
      <c r="L362" s="136">
        <f t="shared" si="54"/>
        <v>4302197.2100000009</v>
      </c>
      <c r="M362" s="136">
        <f t="shared" si="54"/>
        <v>4260874.1600000011</v>
      </c>
      <c r="N362" s="136">
        <f t="shared" si="54"/>
        <v>4334890.6300000008</v>
      </c>
      <c r="O362" s="136">
        <f t="shared" si="54"/>
        <v>4336487.6400000006</v>
      </c>
      <c r="P362" s="136">
        <f t="shared" si="54"/>
        <v>1028176.9499999998</v>
      </c>
      <c r="Q362" s="135">
        <f t="shared" si="42"/>
        <v>42870939.99000001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33171384.770000003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3054312.8900000006</v>
      </c>
      <c r="F363" s="100">
        <v>3528524.6500000004</v>
      </c>
      <c r="G363" s="100">
        <v>3567627.4000000004</v>
      </c>
      <c r="H363" s="100">
        <v>3667848.1900000004</v>
      </c>
      <c r="I363" s="100">
        <v>3557112.52</v>
      </c>
      <c r="J363" s="100">
        <v>3535391.95</v>
      </c>
      <c r="K363" s="100">
        <v>3501172.68</v>
      </c>
      <c r="L363" s="100">
        <v>4301461.830000001</v>
      </c>
      <c r="M363" s="100">
        <v>4260138.7800000012</v>
      </c>
      <c r="N363" s="100">
        <v>4334155.2500000009</v>
      </c>
      <c r="O363" s="100">
        <v>4335752.2600000007</v>
      </c>
      <c r="P363" s="100">
        <v>1027441.5899999999</v>
      </c>
      <c r="Q363" s="135">
        <f t="shared" si="42"/>
        <v>42670939.99000001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32973590.890000004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196323.12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735.38</v>
      </c>
      <c r="M364" s="100">
        <v>735.38</v>
      </c>
      <c r="N364" s="100">
        <v>735.38</v>
      </c>
      <c r="O364" s="100">
        <v>735.38</v>
      </c>
      <c r="P364" s="100">
        <v>735.36</v>
      </c>
      <c r="Q364" s="135">
        <f t="shared" si="42"/>
        <v>200000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197793.88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42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42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1623214.2000000002</v>
      </c>
      <c r="F367" s="136">
        <f t="shared" ref="F367:P367" si="55">+F368</f>
        <v>2650814.91</v>
      </c>
      <c r="G367" s="136">
        <f t="shared" si="55"/>
        <v>4268799.42</v>
      </c>
      <c r="H367" s="136">
        <f t="shared" si="55"/>
        <v>3887803.0100000002</v>
      </c>
      <c r="I367" s="136">
        <f t="shared" si="55"/>
        <v>4001724.7700000005</v>
      </c>
      <c r="J367" s="136">
        <f t="shared" si="55"/>
        <v>3530848.35</v>
      </c>
      <c r="K367" s="136">
        <f t="shared" si="55"/>
        <v>2448488.5199999996</v>
      </c>
      <c r="L367" s="136">
        <f t="shared" si="55"/>
        <v>4015319.1100000003</v>
      </c>
      <c r="M367" s="136">
        <f t="shared" si="55"/>
        <v>5826767.8700000001</v>
      </c>
      <c r="N367" s="136">
        <f t="shared" si="55"/>
        <v>4956906.92</v>
      </c>
      <c r="O367" s="136">
        <f t="shared" si="55"/>
        <v>5001112.9800000004</v>
      </c>
      <c r="P367" s="136">
        <f t="shared" si="55"/>
        <v>5002433.129999999</v>
      </c>
      <c r="Q367" s="135">
        <f t="shared" si="42"/>
        <v>47214233.189999998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32253780.160000004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1623214.2000000002</v>
      </c>
      <c r="F368" s="100">
        <v>2650814.91</v>
      </c>
      <c r="G368" s="100">
        <v>4268799.42</v>
      </c>
      <c r="H368" s="100">
        <v>3887803.0100000002</v>
      </c>
      <c r="I368" s="100">
        <v>4001724.7700000005</v>
      </c>
      <c r="J368" s="100">
        <v>3530848.35</v>
      </c>
      <c r="K368" s="100">
        <v>2448488.5199999996</v>
      </c>
      <c r="L368" s="100">
        <v>4015319.1100000003</v>
      </c>
      <c r="M368" s="100">
        <v>5826767.8700000001</v>
      </c>
      <c r="N368" s="100">
        <v>4956906.92</v>
      </c>
      <c r="O368" s="100">
        <v>5001112.9800000004</v>
      </c>
      <c r="P368" s="100">
        <v>5002433.129999999</v>
      </c>
      <c r="Q368" s="135">
        <f t="shared" si="42"/>
        <v>47214233.189999998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32253780.160000004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42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42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402991.75000000006</v>
      </c>
      <c r="F371" s="136">
        <f t="shared" ref="F371:P371" si="56">+F372</f>
        <v>1269684.2</v>
      </c>
      <c r="G371" s="136">
        <f t="shared" si="56"/>
        <v>1206411.5899999999</v>
      </c>
      <c r="H371" s="136">
        <f t="shared" si="56"/>
        <v>796675.26</v>
      </c>
      <c r="I371" s="136">
        <f t="shared" si="56"/>
        <v>922682.60000000009</v>
      </c>
      <c r="J371" s="136">
        <f t="shared" si="56"/>
        <v>725888.59</v>
      </c>
      <c r="K371" s="136">
        <f t="shared" si="56"/>
        <v>876101.98</v>
      </c>
      <c r="L371" s="136">
        <f t="shared" si="56"/>
        <v>4629678.96</v>
      </c>
      <c r="M371" s="136">
        <f t="shared" si="56"/>
        <v>1107714.04</v>
      </c>
      <c r="N371" s="136">
        <f t="shared" si="56"/>
        <v>1113709.95</v>
      </c>
      <c r="O371" s="136">
        <f t="shared" si="56"/>
        <v>1517456.5299999996</v>
      </c>
      <c r="P371" s="136">
        <f t="shared" si="56"/>
        <v>3372073.5100000002</v>
      </c>
      <c r="Q371" s="135">
        <f t="shared" si="42"/>
        <v>17941068.959999997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11937828.969999999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402991.75000000006</v>
      </c>
      <c r="F372" s="100">
        <v>1269684.2</v>
      </c>
      <c r="G372" s="100">
        <v>1206411.5899999999</v>
      </c>
      <c r="H372" s="100">
        <v>796675.26</v>
      </c>
      <c r="I372" s="100">
        <v>922682.60000000009</v>
      </c>
      <c r="J372" s="100">
        <v>725888.59</v>
      </c>
      <c r="K372" s="100">
        <v>876101.98</v>
      </c>
      <c r="L372" s="100">
        <v>4629678.96</v>
      </c>
      <c r="M372" s="100">
        <v>1107714.04</v>
      </c>
      <c r="N372" s="100">
        <v>1113709.95</v>
      </c>
      <c r="O372" s="100">
        <v>1517456.5299999996</v>
      </c>
      <c r="P372" s="100">
        <v>3372073.5100000002</v>
      </c>
      <c r="Q372" s="135">
        <f t="shared" si="42"/>
        <v>17941068.959999997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11937828.969999999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89008702.719999984</v>
      </c>
      <c r="F373" s="135">
        <f t="shared" ref="F373:P373" si="57">+F374+F377+F379+F381+F383+F385+F387+F389+F391</f>
        <v>94914153.280000001</v>
      </c>
      <c r="G373" s="135">
        <f t="shared" si="57"/>
        <v>97885350.920000002</v>
      </c>
      <c r="H373" s="135">
        <f t="shared" si="57"/>
        <v>95570791.890000015</v>
      </c>
      <c r="I373" s="135">
        <f t="shared" si="57"/>
        <v>95465442.140000001</v>
      </c>
      <c r="J373" s="135">
        <f t="shared" si="57"/>
        <v>96710471.089999989</v>
      </c>
      <c r="K373" s="135">
        <f t="shared" si="57"/>
        <v>96195023.409999996</v>
      </c>
      <c r="L373" s="135">
        <f t="shared" si="57"/>
        <v>100670144.24999997</v>
      </c>
      <c r="M373" s="135">
        <f t="shared" si="57"/>
        <v>83416611.349999979</v>
      </c>
      <c r="N373" s="135">
        <f t="shared" si="57"/>
        <v>87615053.659999982</v>
      </c>
      <c r="O373" s="135">
        <f t="shared" si="57"/>
        <v>87503923.479999989</v>
      </c>
      <c r="P373" s="135">
        <f t="shared" si="57"/>
        <v>77749884.219999999</v>
      </c>
      <c r="Q373" s="135">
        <f t="shared" si="42"/>
        <v>1102705552.4100001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849836691.05000007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42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42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42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63296844.82</v>
      </c>
      <c r="F377" s="136">
        <f t="shared" ref="F377:P377" si="58">+F378</f>
        <v>65817236.660000004</v>
      </c>
      <c r="G377" s="136">
        <f t="shared" si="58"/>
        <v>65973657.899999991</v>
      </c>
      <c r="H377" s="136">
        <f t="shared" si="58"/>
        <v>66215158.740000002</v>
      </c>
      <c r="I377" s="136">
        <f t="shared" si="58"/>
        <v>66192163.469999999</v>
      </c>
      <c r="J377" s="136">
        <f t="shared" si="58"/>
        <v>67415986.120000005</v>
      </c>
      <c r="K377" s="136">
        <f t="shared" si="58"/>
        <v>67330031.420000002</v>
      </c>
      <c r="L377" s="136">
        <f t="shared" si="58"/>
        <v>68575233.579999998</v>
      </c>
      <c r="M377" s="136">
        <f t="shared" si="58"/>
        <v>59875425.149999999</v>
      </c>
      <c r="N377" s="136">
        <f t="shared" si="58"/>
        <v>64344572.890000008</v>
      </c>
      <c r="O377" s="136">
        <f t="shared" si="58"/>
        <v>64343579.220000006</v>
      </c>
      <c r="P377" s="136">
        <f t="shared" si="58"/>
        <v>64343284.140000008</v>
      </c>
      <c r="Q377" s="135">
        <f t="shared" si="42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590691737.86000001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63296844.82</v>
      </c>
      <c r="F378" s="100">
        <v>65817236.660000004</v>
      </c>
      <c r="G378" s="100">
        <v>65973657.899999991</v>
      </c>
      <c r="H378" s="100">
        <v>66215158.740000002</v>
      </c>
      <c r="I378" s="100">
        <v>66192163.469999999</v>
      </c>
      <c r="J378" s="100">
        <v>67415986.120000005</v>
      </c>
      <c r="K378" s="100">
        <v>67330031.420000002</v>
      </c>
      <c r="L378" s="100">
        <v>68575233.579999998</v>
      </c>
      <c r="M378" s="100">
        <v>59875425.149999999</v>
      </c>
      <c r="N378" s="100">
        <v>64344572.890000008</v>
      </c>
      <c r="O378" s="100">
        <v>64343579.220000006</v>
      </c>
      <c r="P378" s="100">
        <v>64343284.140000008</v>
      </c>
      <c r="Q378" s="135">
        <f t="shared" si="42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590691737.86000001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42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42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42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42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4705619.3100000005</v>
      </c>
      <c r="F383" s="136">
        <f t="shared" ref="F383:P383" si="59">+F384</f>
        <v>4658465.74</v>
      </c>
      <c r="G383" s="136">
        <f t="shared" si="59"/>
        <v>7775427.1200000001</v>
      </c>
      <c r="H383" s="136">
        <f t="shared" si="59"/>
        <v>6566511.0499999998</v>
      </c>
      <c r="I383" s="136">
        <f t="shared" si="59"/>
        <v>7090810.0899999999</v>
      </c>
      <c r="J383" s="136">
        <f t="shared" si="59"/>
        <v>6527844.1600000001</v>
      </c>
      <c r="K383" s="136">
        <f t="shared" si="59"/>
        <v>4834878.9600000009</v>
      </c>
      <c r="L383" s="136">
        <f t="shared" si="59"/>
        <v>5691840.9900000002</v>
      </c>
      <c r="M383" s="136">
        <f t="shared" si="59"/>
        <v>3699411.0300000007</v>
      </c>
      <c r="N383" s="136">
        <f t="shared" si="59"/>
        <v>3677971.5200000005</v>
      </c>
      <c r="O383" s="136">
        <f t="shared" si="59"/>
        <v>3677971.5200000005</v>
      </c>
      <c r="P383" s="136">
        <f t="shared" si="59"/>
        <v>1326614.5900000001</v>
      </c>
      <c r="Q383" s="135">
        <f t="shared" si="42"/>
        <v>60233366.080000013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51550808.450000003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4705619.3100000005</v>
      </c>
      <c r="F384" s="100">
        <v>4658465.74</v>
      </c>
      <c r="G384" s="100">
        <v>7775427.1200000001</v>
      </c>
      <c r="H384" s="100">
        <v>6566511.0499999998</v>
      </c>
      <c r="I384" s="100">
        <v>7090810.0899999999</v>
      </c>
      <c r="J384" s="100">
        <v>6527844.1600000001</v>
      </c>
      <c r="K384" s="100">
        <v>4834878.9600000009</v>
      </c>
      <c r="L384" s="100">
        <v>5691840.9900000002</v>
      </c>
      <c r="M384" s="100">
        <v>3699411.0300000007</v>
      </c>
      <c r="N384" s="100">
        <v>3677971.5200000005</v>
      </c>
      <c r="O384" s="100">
        <v>3677971.5200000005</v>
      </c>
      <c r="P384" s="100">
        <v>1326614.5900000001</v>
      </c>
      <c r="Q384" s="135">
        <f t="shared" si="42"/>
        <v>60233366.080000013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51550808.450000003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42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42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5361.32</v>
      </c>
      <c r="F387" s="136">
        <f t="shared" ref="F387:P387" si="60">+F388</f>
        <v>5260.67</v>
      </c>
      <c r="G387" s="136">
        <f t="shared" si="60"/>
        <v>33333.33</v>
      </c>
      <c r="H387" s="136">
        <f t="shared" si="60"/>
        <v>33333.33</v>
      </c>
      <c r="I387" s="136">
        <f t="shared" si="60"/>
        <v>69240.600000000006</v>
      </c>
      <c r="J387" s="136">
        <f t="shared" si="60"/>
        <v>33333.33</v>
      </c>
      <c r="K387" s="136">
        <f t="shared" si="60"/>
        <v>0</v>
      </c>
      <c r="L387" s="136">
        <f t="shared" si="60"/>
        <v>62788.21</v>
      </c>
      <c r="M387" s="136">
        <f t="shared" si="60"/>
        <v>62788.21</v>
      </c>
      <c r="N387" s="136">
        <f t="shared" si="60"/>
        <v>62788.21</v>
      </c>
      <c r="O387" s="136">
        <f t="shared" si="60"/>
        <v>62788.21</v>
      </c>
      <c r="P387" s="136">
        <f t="shared" si="60"/>
        <v>62788.180000000008</v>
      </c>
      <c r="Q387" s="135">
        <f t="shared" si="42"/>
        <v>493803.60000000003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305439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5361.32</v>
      </c>
      <c r="F388" s="100">
        <v>5260.67</v>
      </c>
      <c r="G388" s="100">
        <v>33333.33</v>
      </c>
      <c r="H388" s="100">
        <v>33333.33</v>
      </c>
      <c r="I388" s="100">
        <v>69240.600000000006</v>
      </c>
      <c r="J388" s="100">
        <v>33333.33</v>
      </c>
      <c r="K388" s="100">
        <v>0</v>
      </c>
      <c r="L388" s="100">
        <v>62788.21</v>
      </c>
      <c r="M388" s="100">
        <v>62788.21</v>
      </c>
      <c r="N388" s="100">
        <v>62788.21</v>
      </c>
      <c r="O388" s="100">
        <v>62788.21</v>
      </c>
      <c r="P388" s="100">
        <v>62788.180000000008</v>
      </c>
      <c r="Q388" s="135">
        <f t="shared" si="42"/>
        <v>493803.60000000003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305439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42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42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21000877.269999996</v>
      </c>
      <c r="F391" s="136">
        <f t="shared" ref="F391:P391" si="61">+F392</f>
        <v>24433190.209999997</v>
      </c>
      <c r="G391" s="136">
        <f t="shared" si="61"/>
        <v>24102932.570000004</v>
      </c>
      <c r="H391" s="136">
        <f t="shared" si="61"/>
        <v>22755788.770000003</v>
      </c>
      <c r="I391" s="136">
        <f t="shared" si="61"/>
        <v>22113227.980000008</v>
      </c>
      <c r="J391" s="136">
        <f t="shared" si="61"/>
        <v>22733307.479999986</v>
      </c>
      <c r="K391" s="136">
        <f t="shared" si="61"/>
        <v>24030113.030000001</v>
      </c>
      <c r="L391" s="136">
        <f t="shared" si="61"/>
        <v>26340281.469999976</v>
      </c>
      <c r="M391" s="136">
        <f t="shared" si="61"/>
        <v>19778986.959999979</v>
      </c>
      <c r="N391" s="136">
        <f t="shared" si="61"/>
        <v>19529721.03999998</v>
      </c>
      <c r="O391" s="136">
        <f t="shared" si="61"/>
        <v>19419584.529999979</v>
      </c>
      <c r="P391" s="136">
        <f t="shared" si="61"/>
        <v>12017197.309999987</v>
      </c>
      <c r="Q391" s="135">
        <f t="shared" si="42"/>
        <v>258255208.61999989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207288705.73999992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21000877.269999996</v>
      </c>
      <c r="F392" s="100">
        <v>24433190.209999997</v>
      </c>
      <c r="G392" s="100">
        <v>24102932.570000004</v>
      </c>
      <c r="H392" s="100">
        <v>22755788.770000003</v>
      </c>
      <c r="I392" s="100">
        <v>22113227.980000008</v>
      </c>
      <c r="J392" s="100">
        <v>22733307.479999986</v>
      </c>
      <c r="K392" s="100">
        <v>24030113.030000001</v>
      </c>
      <c r="L392" s="100">
        <v>26340281.469999976</v>
      </c>
      <c r="M392" s="100">
        <v>19778986.959999979</v>
      </c>
      <c r="N392" s="100">
        <v>19529721.03999998</v>
      </c>
      <c r="O392" s="100">
        <v>19419584.529999979</v>
      </c>
      <c r="P392" s="100">
        <v>12017197.309999987</v>
      </c>
      <c r="Q392" s="135">
        <f t="shared" si="42"/>
        <v>258255208.61999989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207288705.73999992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fRJN9vD3KlV09hXJgOk7sR9A0IQmTbaiL/P5N1bP0jPWkWSgpkyKaERW4yQtJ0DZhchkmC54QV04D1g/uSHCXA==" saltValue="SxnMd7WuudnQEpxHJ16qGw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2025-10-31T09:29:53Z</dcterms:modified>
</cp:coreProperties>
</file>