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bojan.paunovic\Desktop\Bojan NE diraj\izvrsenje budzeta\Izvjestaji\Izvjestaji 2024\GDDS 2024\Mart 2024\Tabele za objavu\"/>
    </mc:Choice>
  </mc:AlternateContent>
  <xr:revisionPtr revIDLastSave="0" documentId="13_ncr:1_{860AEB74-3AE6-463B-A8F4-EBEF7C6614E2}" xr6:coauthVersionLast="36" xr6:coauthVersionMax="36" xr10:uidLastSave="{00000000-0000-0000-0000-000000000000}"/>
  <workbookProtection workbookAlgorithmName="SHA-512" workbookHashValue="eNNNO+owxsPDteKLRDJpbH9wUcj0MktTE3igvd3kwXBichmeROhRYIoH1UFDW45iDuGnAH+uZrg5rxMtK2clmQ==" workbookSaltValue="v5G6PhYKc7/lr76CiiOwcg==" workbookSpinCount="100000" lockStructure="1"/>
  <bookViews>
    <workbookView xWindow="0" yWindow="0" windowWidth="28800" windowHeight="12225" firstSheet="1" activeTab="3" xr2:uid="{00000000-000D-0000-FFFF-FFFF00000000}"/>
  </bookViews>
  <sheets>
    <sheet name="Master" sheetId="4" state="hidden" r:id="rId1"/>
    <sheet name="Pregled" sheetId="2" r:id="rId2"/>
    <sheet name="Analitika 2024" sheetId="3" r:id="rId3"/>
    <sheet name="2024" sheetId="1" r:id="rId4"/>
  </sheets>
  <externalReferences>
    <externalReference r:id="rId5"/>
  </externalReferences>
  <definedNames>
    <definedName name="_xlnm.Print_Area" localSheetId="2">'Analitika 2024'!$B$3:$Q$253</definedName>
    <definedName name="_xlnm.Print_Area" localSheetId="1">Pregled!$B$1:$U$42</definedName>
    <definedName name="_xlnm.Print_Titles" localSheetId="2">'Analitika 2024'!$3:$7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60" i="1" l="1"/>
  <c r="O260" i="1"/>
  <c r="N260" i="1"/>
  <c r="M260" i="1"/>
  <c r="L260" i="1"/>
  <c r="K260" i="1"/>
  <c r="J260" i="1"/>
  <c r="I260" i="1"/>
  <c r="H260" i="1"/>
  <c r="G260" i="1"/>
  <c r="F260" i="1"/>
  <c r="E260" i="1"/>
  <c r="P7" i="1"/>
  <c r="O7" i="1"/>
  <c r="N7" i="1"/>
  <c r="M7" i="1"/>
  <c r="L7" i="1"/>
  <c r="K7" i="1"/>
  <c r="J7" i="1"/>
  <c r="I7" i="1"/>
  <c r="H7" i="1"/>
  <c r="G7" i="1"/>
  <c r="E7" i="1"/>
  <c r="F7" i="1"/>
  <c r="Q504" i="1"/>
  <c r="Q503" i="1"/>
  <c r="Q502" i="1"/>
  <c r="Q501" i="1"/>
  <c r="Q500" i="1"/>
  <c r="Q499" i="1"/>
  <c r="Q498" i="1"/>
  <c r="Q497" i="1"/>
  <c r="Q496" i="1"/>
  <c r="Q495" i="1"/>
  <c r="Q494" i="1"/>
  <c r="Q493" i="1"/>
  <c r="Q492" i="1"/>
  <c r="Q491" i="1"/>
  <c r="Q490" i="1"/>
  <c r="Q489" i="1"/>
  <c r="Q488" i="1"/>
  <c r="Q487" i="1"/>
  <c r="Q486" i="1"/>
  <c r="Q485" i="1"/>
  <c r="Q484" i="1"/>
  <c r="Q483" i="1"/>
  <c r="Q482" i="1"/>
  <c r="Q481" i="1"/>
  <c r="Q480" i="1"/>
  <c r="Q479" i="1"/>
  <c r="Q478" i="1"/>
  <c r="Q477" i="1"/>
  <c r="Q476" i="1"/>
  <c r="Q475" i="1"/>
  <c r="Q474" i="1"/>
  <c r="Q473" i="1"/>
  <c r="Q472" i="1"/>
  <c r="Q471" i="1"/>
  <c r="Q470" i="1"/>
  <c r="Q469" i="1"/>
  <c r="Q468" i="1"/>
  <c r="Q467" i="1"/>
  <c r="Q466" i="1"/>
  <c r="Q465" i="1"/>
  <c r="Q464" i="1"/>
  <c r="Q463" i="1"/>
  <c r="Q462" i="1"/>
  <c r="Q461" i="1"/>
  <c r="Q460" i="1"/>
  <c r="Q459" i="1"/>
  <c r="Q458" i="1"/>
  <c r="Q457" i="1"/>
  <c r="Q456" i="1"/>
  <c r="Q455" i="1"/>
  <c r="Q454" i="1"/>
  <c r="Q453" i="1"/>
  <c r="Q452" i="1"/>
  <c r="Q451" i="1"/>
  <c r="Q450" i="1"/>
  <c r="Q449" i="1"/>
  <c r="Q448" i="1"/>
  <c r="Q447" i="1"/>
  <c r="Q446" i="1"/>
  <c r="Q445" i="1"/>
  <c r="Q444" i="1"/>
  <c r="Q443" i="1"/>
  <c r="Q442" i="1"/>
  <c r="Q441" i="1"/>
  <c r="Q440" i="1"/>
  <c r="Q439" i="1"/>
  <c r="Q438" i="1"/>
  <c r="Q437" i="1"/>
  <c r="Q436" i="1"/>
  <c r="Q435" i="1"/>
  <c r="Q434" i="1"/>
  <c r="Q433" i="1"/>
  <c r="Q432" i="1"/>
  <c r="Q431" i="1"/>
  <c r="Q430" i="1"/>
  <c r="Q429" i="1"/>
  <c r="Q428" i="1"/>
  <c r="Q427" i="1"/>
  <c r="Q426" i="1"/>
  <c r="Q425" i="1"/>
  <c r="Q424" i="1"/>
  <c r="Q423" i="1"/>
  <c r="Q422" i="1"/>
  <c r="Q421" i="1"/>
  <c r="Q420" i="1"/>
  <c r="Q419" i="1"/>
  <c r="Q418" i="1"/>
  <c r="Q417" i="1"/>
  <c r="Q416" i="1"/>
  <c r="Q415" i="1"/>
  <c r="Q414" i="1"/>
  <c r="Q413" i="1"/>
  <c r="Q412" i="1"/>
  <c r="Q411" i="1"/>
  <c r="Q410" i="1"/>
  <c r="Q409" i="1"/>
  <c r="Q408" i="1"/>
  <c r="Q407" i="1"/>
  <c r="Q406" i="1"/>
  <c r="Q405" i="1"/>
  <c r="Q404" i="1"/>
  <c r="Q403" i="1"/>
  <c r="Q402" i="1"/>
  <c r="Q401" i="1"/>
  <c r="Q400" i="1"/>
  <c r="Q399" i="1"/>
  <c r="Q398" i="1"/>
  <c r="Q397" i="1"/>
  <c r="Q396" i="1"/>
  <c r="Q395" i="1"/>
  <c r="Q394" i="1"/>
  <c r="Q393" i="1"/>
  <c r="Q392" i="1"/>
  <c r="Q391" i="1"/>
  <c r="Q390" i="1"/>
  <c r="Q389" i="1"/>
  <c r="Q388" i="1"/>
  <c r="Q387" i="1"/>
  <c r="Q386" i="1"/>
  <c r="Q385" i="1"/>
  <c r="Q384" i="1"/>
  <c r="Q383" i="1"/>
  <c r="Q382" i="1"/>
  <c r="Q381" i="1"/>
  <c r="Q380" i="1"/>
  <c r="Q379" i="1"/>
  <c r="Q378" i="1"/>
  <c r="Q377" i="1"/>
  <c r="Q376" i="1"/>
  <c r="Q375" i="1"/>
  <c r="Q374" i="1"/>
  <c r="Q373" i="1"/>
  <c r="Q372" i="1"/>
  <c r="Q371" i="1"/>
  <c r="Q370" i="1"/>
  <c r="Q369" i="1"/>
  <c r="Q368" i="1"/>
  <c r="Q367" i="1"/>
  <c r="Q366" i="1"/>
  <c r="Q365" i="1"/>
  <c r="Q364" i="1"/>
  <c r="Q363" i="1"/>
  <c r="Q362" i="1"/>
  <c r="Q361" i="1"/>
  <c r="Q360" i="1"/>
  <c r="Q359" i="1"/>
  <c r="Q358" i="1"/>
  <c r="Q357" i="1"/>
  <c r="Q356" i="1"/>
  <c r="Q355" i="1"/>
  <c r="Q354" i="1"/>
  <c r="Q353" i="1"/>
  <c r="Q352" i="1"/>
  <c r="Q351" i="1"/>
  <c r="Q350" i="1"/>
  <c r="Q349" i="1"/>
  <c r="Q348" i="1"/>
  <c r="Q347" i="1"/>
  <c r="Q346" i="1"/>
  <c r="Q345" i="1"/>
  <c r="Q344" i="1"/>
  <c r="Q343" i="1"/>
  <c r="Q342" i="1"/>
  <c r="Q341" i="1"/>
  <c r="Q340" i="1"/>
  <c r="Q339" i="1"/>
  <c r="Q338" i="1"/>
  <c r="Q337" i="1"/>
  <c r="Q336" i="1"/>
  <c r="Q335" i="1"/>
  <c r="Q334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20" i="1"/>
  <c r="Q319" i="1"/>
  <c r="Q318" i="1"/>
  <c r="Q317" i="1"/>
  <c r="Q316" i="1"/>
  <c r="Q315" i="1"/>
  <c r="Q314" i="1"/>
  <c r="Q313" i="1"/>
  <c r="Q312" i="1"/>
  <c r="Q311" i="1"/>
  <c r="Q310" i="1"/>
  <c r="Q309" i="1"/>
  <c r="Q308" i="1"/>
  <c r="Q307" i="1"/>
  <c r="Q306" i="1"/>
  <c r="Q305" i="1"/>
  <c r="Q304" i="1"/>
  <c r="Q303" i="1"/>
  <c r="Q302" i="1"/>
  <c r="Q301" i="1"/>
  <c r="Q300" i="1"/>
  <c r="Q299" i="1"/>
  <c r="Q298" i="1"/>
  <c r="Q297" i="1"/>
  <c r="Q296" i="1"/>
  <c r="Q295" i="1"/>
  <c r="Q294" i="1"/>
  <c r="Q293" i="1"/>
  <c r="Q292" i="1"/>
  <c r="Q291" i="1"/>
  <c r="Q290" i="1"/>
  <c r="Q289" i="1"/>
  <c r="Q288" i="1"/>
  <c r="Q287" i="1"/>
  <c r="Q286" i="1"/>
  <c r="Q285" i="1"/>
  <c r="Q284" i="1"/>
  <c r="Q283" i="1"/>
  <c r="Q282" i="1"/>
  <c r="Q281" i="1"/>
  <c r="Q280" i="1"/>
  <c r="Q279" i="1"/>
  <c r="Q278" i="1"/>
  <c r="Q277" i="1"/>
  <c r="Q276" i="1"/>
  <c r="Q275" i="1"/>
  <c r="Q274" i="1"/>
  <c r="Q273" i="1"/>
  <c r="Q272" i="1"/>
  <c r="Q271" i="1"/>
  <c r="Q270" i="1"/>
  <c r="Q269" i="1"/>
  <c r="Q268" i="1"/>
  <c r="Q267" i="1"/>
  <c r="Q266" i="1"/>
  <c r="Q265" i="1"/>
  <c r="Q264" i="1"/>
  <c r="Q263" i="1"/>
  <c r="Q262" i="1"/>
  <c r="Q261" i="1"/>
  <c r="Q251" i="1"/>
  <c r="Q250" i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 l="1"/>
  <c r="Q260" i="1"/>
  <c r="C6" i="4"/>
  <c r="F9" i="4"/>
  <c r="F15" i="4" s="1"/>
  <c r="D4" i="4"/>
  <c r="U477" i="1" l="1"/>
  <c r="E225" i="3" s="1"/>
  <c r="L4" i="3"/>
  <c r="U248" i="1"/>
  <c r="F249" i="3" s="1"/>
  <c r="K9" i="3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441" i="1"/>
  <c r="E189" i="3" s="1"/>
  <c r="U433" i="1"/>
  <c r="E181" i="3" s="1"/>
  <c r="U425" i="1"/>
  <c r="E173" i="3" s="1"/>
  <c r="U417" i="1"/>
  <c r="E165" i="3" s="1"/>
  <c r="U409" i="1"/>
  <c r="E157" i="3" s="1"/>
  <c r="U401" i="1"/>
  <c r="E149" i="3" s="1"/>
  <c r="U393" i="1"/>
  <c r="E141" i="3" s="1"/>
  <c r="U385" i="1"/>
  <c r="E133" i="3" s="1"/>
  <c r="U377" i="1"/>
  <c r="E125" i="3" s="1"/>
  <c r="U369" i="1"/>
  <c r="E117" i="3" s="1"/>
  <c r="U361" i="1"/>
  <c r="E109" i="3" s="1"/>
  <c r="U353" i="1"/>
  <c r="E101" i="3" s="1"/>
  <c r="U345" i="1"/>
  <c r="E93" i="3" s="1"/>
  <c r="U337" i="1"/>
  <c r="E85" i="3" s="1"/>
  <c r="U329" i="1"/>
  <c r="E77" i="3" s="1"/>
  <c r="U321" i="1"/>
  <c r="E69" i="3" s="1"/>
  <c r="U313" i="1"/>
  <c r="E61" i="3" s="1"/>
  <c r="U305" i="1"/>
  <c r="E53" i="3" s="1"/>
  <c r="U297" i="1"/>
  <c r="E45" i="3" s="1"/>
  <c r="U289" i="1"/>
  <c r="E37" i="3" s="1"/>
  <c r="U281" i="1"/>
  <c r="E29" i="3" s="1"/>
  <c r="U273" i="1"/>
  <c r="E21" i="3" s="1"/>
  <c r="U265" i="1"/>
  <c r="E13" i="3" s="1"/>
  <c r="U73" i="1"/>
  <c r="F74" i="3" s="1"/>
  <c r="U8" i="1"/>
  <c r="F9" i="3" s="1"/>
  <c r="U432" i="1"/>
  <c r="E180" i="3" s="1"/>
  <c r="U416" i="1"/>
  <c r="E164" i="3" s="1"/>
  <c r="U408" i="1"/>
  <c r="E156" i="3" s="1"/>
  <c r="U392" i="1"/>
  <c r="E140" i="3" s="1"/>
  <c r="U384" i="1"/>
  <c r="E132" i="3" s="1"/>
  <c r="U376" i="1"/>
  <c r="E124" i="3" s="1"/>
  <c r="U360" i="1"/>
  <c r="E108" i="3" s="1"/>
  <c r="U352" i="1"/>
  <c r="E100" i="3" s="1"/>
  <c r="U344" i="1"/>
  <c r="E92" i="3" s="1"/>
  <c r="U336" i="1"/>
  <c r="E84" i="3" s="1"/>
  <c r="U328" i="1"/>
  <c r="E76" i="3" s="1"/>
  <c r="U320" i="1"/>
  <c r="E68" i="3" s="1"/>
  <c r="U312" i="1"/>
  <c r="E60" i="3" s="1"/>
  <c r="U304" i="1"/>
  <c r="E52" i="3" s="1"/>
  <c r="U296" i="1"/>
  <c r="E44" i="3" s="1"/>
  <c r="U288" i="1"/>
  <c r="E36" i="3" s="1"/>
  <c r="U280" i="1"/>
  <c r="E28" i="3" s="1"/>
  <c r="U272" i="1"/>
  <c r="E20" i="3" s="1"/>
  <c r="U264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440" i="1"/>
  <c r="E188" i="3" s="1"/>
  <c r="U424" i="1"/>
  <c r="E172" i="3" s="1"/>
  <c r="U400" i="1"/>
  <c r="E148" i="3" s="1"/>
  <c r="U368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446" i="1"/>
  <c r="E194" i="3" s="1"/>
  <c r="U438" i="1"/>
  <c r="E186" i="3" s="1"/>
  <c r="U430" i="1"/>
  <c r="E178" i="3" s="1"/>
  <c r="U422" i="1"/>
  <c r="E170" i="3" s="1"/>
  <c r="U414" i="1"/>
  <c r="E162" i="3" s="1"/>
  <c r="U406" i="1"/>
  <c r="E154" i="3" s="1"/>
  <c r="U398" i="1"/>
  <c r="E146" i="3" s="1"/>
  <c r="U390" i="1"/>
  <c r="E138" i="3" s="1"/>
  <c r="U382" i="1"/>
  <c r="E130" i="3" s="1"/>
  <c r="U374" i="1"/>
  <c r="E122" i="3" s="1"/>
  <c r="U366" i="1"/>
  <c r="E114" i="3" s="1"/>
  <c r="U358" i="1"/>
  <c r="E106" i="3" s="1"/>
  <c r="U350" i="1"/>
  <c r="E98" i="3" s="1"/>
  <c r="U342" i="1"/>
  <c r="E90" i="3" s="1"/>
  <c r="U334" i="1"/>
  <c r="E82" i="3" s="1"/>
  <c r="U326" i="1"/>
  <c r="E74" i="3" s="1"/>
  <c r="U318" i="1"/>
  <c r="E66" i="3" s="1"/>
  <c r="U310" i="1"/>
  <c r="E58" i="3" s="1"/>
  <c r="U302" i="1"/>
  <c r="E50" i="3" s="1"/>
  <c r="U294" i="1"/>
  <c r="E42" i="3" s="1"/>
  <c r="U286" i="1"/>
  <c r="E34" i="3" s="1"/>
  <c r="U278" i="1"/>
  <c r="E26" i="3" s="1"/>
  <c r="U270" i="1"/>
  <c r="E18" i="3" s="1"/>
  <c r="U262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437" i="1"/>
  <c r="E185" i="3" s="1"/>
  <c r="U421" i="1"/>
  <c r="E169" i="3" s="1"/>
  <c r="U405" i="1"/>
  <c r="E153" i="3" s="1"/>
  <c r="U397" i="1"/>
  <c r="E145" i="3" s="1"/>
  <c r="U381" i="1"/>
  <c r="E129" i="3" s="1"/>
  <c r="U365" i="1"/>
  <c r="E113" i="3" s="1"/>
  <c r="U349" i="1"/>
  <c r="E97" i="3" s="1"/>
  <c r="U341" i="1"/>
  <c r="E89" i="3" s="1"/>
  <c r="U325" i="1"/>
  <c r="E73" i="3" s="1"/>
  <c r="U301" i="1"/>
  <c r="E49" i="3" s="1"/>
  <c r="U285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445" i="1"/>
  <c r="E193" i="3" s="1"/>
  <c r="U429" i="1"/>
  <c r="E177" i="3" s="1"/>
  <c r="U413" i="1"/>
  <c r="E161" i="3" s="1"/>
  <c r="U389" i="1"/>
  <c r="E137" i="3" s="1"/>
  <c r="U373" i="1"/>
  <c r="E121" i="3" s="1"/>
  <c r="U357" i="1"/>
  <c r="E105" i="3" s="1"/>
  <c r="U333" i="1"/>
  <c r="E81" i="3" s="1"/>
  <c r="U317" i="1"/>
  <c r="E65" i="3" s="1"/>
  <c r="U309" i="1"/>
  <c r="E57" i="3" s="1"/>
  <c r="U293" i="1"/>
  <c r="E41" i="3" s="1"/>
  <c r="U277" i="1"/>
  <c r="E25" i="3" s="1"/>
  <c r="U269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443" i="1"/>
  <c r="E191" i="3" s="1"/>
  <c r="U427" i="1"/>
  <c r="E175" i="3" s="1"/>
  <c r="U411" i="1"/>
  <c r="E159" i="3" s="1"/>
  <c r="U395" i="1"/>
  <c r="E143" i="3" s="1"/>
  <c r="U379" i="1"/>
  <c r="E127" i="3" s="1"/>
  <c r="U363" i="1"/>
  <c r="E111" i="3" s="1"/>
  <c r="U347" i="1"/>
  <c r="E95" i="3" s="1"/>
  <c r="U331" i="1"/>
  <c r="E79" i="3" s="1"/>
  <c r="U315" i="1"/>
  <c r="E63" i="3" s="1"/>
  <c r="U299" i="1"/>
  <c r="E47" i="3" s="1"/>
  <c r="U283" i="1"/>
  <c r="E31" i="3" s="1"/>
  <c r="U267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442" i="1"/>
  <c r="E190" i="3" s="1"/>
  <c r="U426" i="1"/>
  <c r="E174" i="3" s="1"/>
  <c r="U410" i="1"/>
  <c r="E158" i="3" s="1"/>
  <c r="U394" i="1"/>
  <c r="E142" i="3" s="1"/>
  <c r="U378" i="1"/>
  <c r="E126" i="3" s="1"/>
  <c r="U362" i="1"/>
  <c r="E110" i="3" s="1"/>
  <c r="U346" i="1"/>
  <c r="E94" i="3" s="1"/>
  <c r="U330" i="1"/>
  <c r="E78" i="3" s="1"/>
  <c r="U314" i="1"/>
  <c r="E62" i="3" s="1"/>
  <c r="U298" i="1"/>
  <c r="E46" i="3" s="1"/>
  <c r="U282" i="1"/>
  <c r="E30" i="3" s="1"/>
  <c r="U266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439" i="1"/>
  <c r="E187" i="3" s="1"/>
  <c r="U423" i="1"/>
  <c r="E171" i="3" s="1"/>
  <c r="U407" i="1"/>
  <c r="E155" i="3" s="1"/>
  <c r="U391" i="1"/>
  <c r="E139" i="3" s="1"/>
  <c r="U375" i="1"/>
  <c r="E123" i="3" s="1"/>
  <c r="U359" i="1"/>
  <c r="E107" i="3" s="1"/>
  <c r="U343" i="1"/>
  <c r="E91" i="3" s="1"/>
  <c r="U327" i="1"/>
  <c r="E75" i="3" s="1"/>
  <c r="U311" i="1"/>
  <c r="E59" i="3" s="1"/>
  <c r="U295" i="1"/>
  <c r="E43" i="3" s="1"/>
  <c r="U279" i="1"/>
  <c r="E27" i="3" s="1"/>
  <c r="U263" i="1"/>
  <c r="E11" i="3" s="1"/>
  <c r="U177" i="1"/>
  <c r="F178" i="3" s="1"/>
  <c r="U135" i="1"/>
  <c r="F136" i="3" s="1"/>
  <c r="U93" i="1"/>
  <c r="F94" i="3" s="1"/>
  <c r="U39" i="1"/>
  <c r="F40" i="3" s="1"/>
  <c r="U431" i="1"/>
  <c r="U367" i="1"/>
  <c r="E115" i="3" s="1"/>
  <c r="U271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436" i="1"/>
  <c r="E184" i="3" s="1"/>
  <c r="U420" i="1"/>
  <c r="E168" i="3" s="1"/>
  <c r="U404" i="1"/>
  <c r="E152" i="3" s="1"/>
  <c r="U388" i="1"/>
  <c r="E136" i="3" s="1"/>
  <c r="U372" i="1"/>
  <c r="E120" i="3" s="1"/>
  <c r="U356" i="1"/>
  <c r="E104" i="3" s="1"/>
  <c r="U340" i="1"/>
  <c r="E88" i="3" s="1"/>
  <c r="U324" i="1"/>
  <c r="E72" i="3" s="1"/>
  <c r="U308" i="1"/>
  <c r="E56" i="3" s="1"/>
  <c r="U292" i="1"/>
  <c r="E40" i="3" s="1"/>
  <c r="U276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434" i="1"/>
  <c r="E182" i="3" s="1"/>
  <c r="U402" i="1"/>
  <c r="E150" i="3" s="1"/>
  <c r="U370" i="1"/>
  <c r="E118" i="3" s="1"/>
  <c r="U338" i="1"/>
  <c r="E86" i="3" s="1"/>
  <c r="U290" i="1"/>
  <c r="E38" i="3" s="1"/>
  <c r="U157" i="1"/>
  <c r="F158" i="3" s="1"/>
  <c r="U72" i="1"/>
  <c r="F73" i="3" s="1"/>
  <c r="U447" i="1"/>
  <c r="E195" i="3" s="1"/>
  <c r="U399" i="1"/>
  <c r="E147" i="3" s="1"/>
  <c r="U351" i="1"/>
  <c r="E99" i="3" s="1"/>
  <c r="U303" i="1"/>
  <c r="E51" i="3" s="1"/>
  <c r="U110" i="1"/>
  <c r="F111" i="3" s="1"/>
  <c r="U20" i="1"/>
  <c r="F21" i="3" s="1"/>
  <c r="U412" i="1"/>
  <c r="E160" i="3" s="1"/>
  <c r="U364" i="1"/>
  <c r="E112" i="3" s="1"/>
  <c r="U332" i="1"/>
  <c r="E80" i="3" s="1"/>
  <c r="U268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435" i="1"/>
  <c r="E183" i="3" s="1"/>
  <c r="U419" i="1"/>
  <c r="E167" i="3" s="1"/>
  <c r="U403" i="1"/>
  <c r="E151" i="3" s="1"/>
  <c r="U387" i="1"/>
  <c r="E135" i="3" s="1"/>
  <c r="U371" i="1"/>
  <c r="E119" i="3" s="1"/>
  <c r="U355" i="1"/>
  <c r="E103" i="3" s="1"/>
  <c r="U339" i="1"/>
  <c r="E87" i="3" s="1"/>
  <c r="U323" i="1"/>
  <c r="E71" i="3" s="1"/>
  <c r="U307" i="1"/>
  <c r="E55" i="3" s="1"/>
  <c r="U291" i="1"/>
  <c r="E39" i="3" s="1"/>
  <c r="U275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418" i="1"/>
  <c r="E166" i="3" s="1"/>
  <c r="U386" i="1"/>
  <c r="E134" i="3" s="1"/>
  <c r="U354" i="1"/>
  <c r="E102" i="3" s="1"/>
  <c r="U306" i="1"/>
  <c r="E54" i="3" s="1"/>
  <c r="U274" i="1"/>
  <c r="E22" i="3" s="1"/>
  <c r="U113" i="1"/>
  <c r="F114" i="3" s="1"/>
  <c r="U55" i="1"/>
  <c r="F56" i="3" s="1"/>
  <c r="U23" i="1"/>
  <c r="F24" i="3" s="1"/>
  <c r="U415" i="1"/>
  <c r="E163" i="3" s="1"/>
  <c r="U383" i="1"/>
  <c r="E131" i="3" s="1"/>
  <c r="U335" i="1"/>
  <c r="E83" i="3" s="1"/>
  <c r="U287" i="1"/>
  <c r="E35" i="3" s="1"/>
  <c r="U194" i="1"/>
  <c r="F195" i="3" s="1"/>
  <c r="U152" i="1"/>
  <c r="F153" i="3" s="1"/>
  <c r="U88" i="1"/>
  <c r="F89" i="3" s="1"/>
  <c r="U52" i="1"/>
  <c r="F53" i="3" s="1"/>
  <c r="U444" i="1"/>
  <c r="E192" i="3" s="1"/>
  <c r="U396" i="1"/>
  <c r="E144" i="3" s="1"/>
  <c r="U348" i="1"/>
  <c r="E96" i="3" s="1"/>
  <c r="U316" i="1"/>
  <c r="E64" i="3" s="1"/>
  <c r="U284" i="1"/>
  <c r="E32" i="3" s="1"/>
  <c r="U322" i="1"/>
  <c r="E70" i="3" s="1"/>
  <c r="U319" i="1"/>
  <c r="E67" i="3" s="1"/>
  <c r="U174" i="1"/>
  <c r="F175" i="3" s="1"/>
  <c r="U130" i="1"/>
  <c r="F131" i="3" s="1"/>
  <c r="U69" i="1"/>
  <c r="F70" i="3" s="1"/>
  <c r="U36" i="1"/>
  <c r="F37" i="3" s="1"/>
  <c r="U428" i="1"/>
  <c r="E176" i="3" s="1"/>
  <c r="U380" i="1"/>
  <c r="E128" i="3" s="1"/>
  <c r="U300" i="1"/>
  <c r="E48" i="3" s="1"/>
  <c r="U240" i="1"/>
  <c r="F241" i="3" s="1"/>
  <c r="U469" i="1"/>
  <c r="E217" i="3" s="1"/>
  <c r="U200" i="1"/>
  <c r="F201" i="3" s="1"/>
  <c r="U208" i="1"/>
  <c r="F209" i="3" s="1"/>
  <c r="U216" i="1"/>
  <c r="F217" i="3" s="1"/>
  <c r="U224" i="1"/>
  <c r="F225" i="3" s="1"/>
  <c r="U453" i="1"/>
  <c r="E201" i="3" s="1"/>
  <c r="U232" i="1"/>
  <c r="F233" i="3" s="1"/>
  <c r="U461" i="1"/>
  <c r="E209" i="3" s="1"/>
  <c r="U485" i="1"/>
  <c r="E233" i="3" s="1"/>
  <c r="U493" i="1"/>
  <c r="E241" i="3" s="1"/>
  <c r="U501" i="1"/>
  <c r="E249" i="3" s="1"/>
  <c r="U201" i="1"/>
  <c r="F202" i="3" s="1"/>
  <c r="U217" i="1"/>
  <c r="F218" i="3" s="1"/>
  <c r="U233" i="1"/>
  <c r="F234" i="3" s="1"/>
  <c r="U249" i="1"/>
  <c r="F250" i="3" s="1"/>
  <c r="U462" i="1"/>
  <c r="E210" i="3" s="1"/>
  <c r="U478" i="1"/>
  <c r="E226" i="3" s="1"/>
  <c r="U494" i="1"/>
  <c r="E242" i="3" s="1"/>
  <c r="U210" i="1"/>
  <c r="F211" i="3" s="1"/>
  <c r="U234" i="1"/>
  <c r="F235" i="3" s="1"/>
  <c r="U455" i="1"/>
  <c r="E203" i="3" s="1"/>
  <c r="U479" i="1"/>
  <c r="E227" i="3" s="1"/>
  <c r="U503" i="1"/>
  <c r="E251" i="3" s="1"/>
  <c r="U203" i="1"/>
  <c r="F204" i="3" s="1"/>
  <c r="U211" i="1"/>
  <c r="F212" i="3" s="1"/>
  <c r="U219" i="1"/>
  <c r="F220" i="3" s="1"/>
  <c r="U227" i="1"/>
  <c r="F228" i="3" s="1"/>
  <c r="U235" i="1"/>
  <c r="F236" i="3" s="1"/>
  <c r="U243" i="1"/>
  <c r="F244" i="3" s="1"/>
  <c r="U251" i="1"/>
  <c r="F252" i="3" s="1"/>
  <c r="U448" i="1"/>
  <c r="E196" i="3" s="1"/>
  <c r="U456" i="1"/>
  <c r="E204" i="3" s="1"/>
  <c r="U464" i="1"/>
  <c r="E212" i="3" s="1"/>
  <c r="U472" i="1"/>
  <c r="E220" i="3" s="1"/>
  <c r="U480" i="1"/>
  <c r="E228" i="3" s="1"/>
  <c r="U488" i="1"/>
  <c r="E236" i="3" s="1"/>
  <c r="U496" i="1"/>
  <c r="E244" i="3" s="1"/>
  <c r="U504" i="1"/>
  <c r="E252" i="3" s="1"/>
  <c r="U196" i="1"/>
  <c r="F197" i="3" s="1"/>
  <c r="U204" i="1"/>
  <c r="F205" i="3" s="1"/>
  <c r="U212" i="1"/>
  <c r="F213" i="3" s="1"/>
  <c r="U220" i="1"/>
  <c r="F221" i="3" s="1"/>
  <c r="U228" i="1"/>
  <c r="F229" i="3" s="1"/>
  <c r="U236" i="1"/>
  <c r="F237" i="3" s="1"/>
  <c r="U244" i="1"/>
  <c r="F245" i="3" s="1"/>
  <c r="U449" i="1"/>
  <c r="E197" i="3" s="1"/>
  <c r="U457" i="1"/>
  <c r="E205" i="3" s="1"/>
  <c r="U465" i="1"/>
  <c r="E213" i="3" s="1"/>
  <c r="U473" i="1"/>
  <c r="E221" i="3" s="1"/>
  <c r="U481" i="1"/>
  <c r="E229" i="3" s="1"/>
  <c r="U489" i="1"/>
  <c r="E237" i="3" s="1"/>
  <c r="U497" i="1"/>
  <c r="E245" i="3" s="1"/>
  <c r="U209" i="1"/>
  <c r="F210" i="3" s="1"/>
  <c r="U225" i="1"/>
  <c r="F226" i="3" s="1"/>
  <c r="U241" i="1"/>
  <c r="F242" i="3" s="1"/>
  <c r="U454" i="1"/>
  <c r="E202" i="3" s="1"/>
  <c r="U470" i="1"/>
  <c r="E218" i="3" s="1"/>
  <c r="U486" i="1"/>
  <c r="E234" i="3" s="1"/>
  <c r="U502" i="1"/>
  <c r="E250" i="3" s="1"/>
  <c r="U202" i="1"/>
  <c r="F203" i="3" s="1"/>
  <c r="U226" i="1"/>
  <c r="F227" i="3" s="1"/>
  <c r="U250" i="1"/>
  <c r="F251" i="3" s="1"/>
  <c r="U463" i="1"/>
  <c r="E211" i="3" s="1"/>
  <c r="U495" i="1"/>
  <c r="E243" i="3" s="1"/>
  <c r="U197" i="1"/>
  <c r="F198" i="3" s="1"/>
  <c r="U205" i="1"/>
  <c r="F206" i="3" s="1"/>
  <c r="U213" i="1"/>
  <c r="F214" i="3" s="1"/>
  <c r="U221" i="1"/>
  <c r="F222" i="3" s="1"/>
  <c r="U229" i="1"/>
  <c r="F230" i="3" s="1"/>
  <c r="U237" i="1"/>
  <c r="F238" i="3" s="1"/>
  <c r="U245" i="1"/>
  <c r="F246" i="3" s="1"/>
  <c r="U450" i="1"/>
  <c r="E198" i="3" s="1"/>
  <c r="U458" i="1"/>
  <c r="E206" i="3" s="1"/>
  <c r="U466" i="1"/>
  <c r="E214" i="3" s="1"/>
  <c r="U474" i="1"/>
  <c r="E222" i="3" s="1"/>
  <c r="U482" i="1"/>
  <c r="E230" i="3" s="1"/>
  <c r="U490" i="1"/>
  <c r="E238" i="3" s="1"/>
  <c r="U498" i="1"/>
  <c r="E246" i="3" s="1"/>
  <c r="U198" i="1"/>
  <c r="F199" i="3" s="1"/>
  <c r="U206" i="1"/>
  <c r="F207" i="3" s="1"/>
  <c r="U214" i="1"/>
  <c r="F215" i="3" s="1"/>
  <c r="U222" i="1"/>
  <c r="F223" i="3" s="1"/>
  <c r="U230" i="1"/>
  <c r="F231" i="3" s="1"/>
  <c r="U238" i="1"/>
  <c r="F239" i="3" s="1"/>
  <c r="U246" i="1"/>
  <c r="F247" i="3" s="1"/>
  <c r="U451" i="1"/>
  <c r="E199" i="3" s="1"/>
  <c r="U459" i="1"/>
  <c r="E207" i="3" s="1"/>
  <c r="U467" i="1"/>
  <c r="E215" i="3" s="1"/>
  <c r="U475" i="1"/>
  <c r="E223" i="3" s="1"/>
  <c r="U483" i="1"/>
  <c r="E231" i="3" s="1"/>
  <c r="U491" i="1"/>
  <c r="E239" i="3" s="1"/>
  <c r="U499" i="1"/>
  <c r="E247" i="3" s="1"/>
  <c r="U218" i="1"/>
  <c r="F219" i="3" s="1"/>
  <c r="U242" i="1"/>
  <c r="F243" i="3" s="1"/>
  <c r="U261" i="1"/>
  <c r="E9" i="3" s="1"/>
  <c r="U471" i="1"/>
  <c r="E219" i="3" s="1"/>
  <c r="U487" i="1"/>
  <c r="E235" i="3" s="1"/>
  <c r="U199" i="1"/>
  <c r="F200" i="3" s="1"/>
  <c r="U207" i="1"/>
  <c r="F208" i="3" s="1"/>
  <c r="U215" i="1"/>
  <c r="F216" i="3" s="1"/>
  <c r="U223" i="1"/>
  <c r="F224" i="3" s="1"/>
  <c r="U231" i="1"/>
  <c r="F232" i="3" s="1"/>
  <c r="U239" i="1"/>
  <c r="F240" i="3" s="1"/>
  <c r="U247" i="1"/>
  <c r="F248" i="3" s="1"/>
  <c r="U452" i="1"/>
  <c r="E200" i="3" s="1"/>
  <c r="U460" i="1"/>
  <c r="E208" i="3" s="1"/>
  <c r="U468" i="1"/>
  <c r="E216" i="3" s="1"/>
  <c r="U476" i="1"/>
  <c r="E224" i="3" s="1"/>
  <c r="U484" i="1"/>
  <c r="E232" i="3" s="1"/>
  <c r="U492" i="1"/>
  <c r="E240" i="3" s="1"/>
  <c r="U500" i="1"/>
  <c r="E248" i="3" s="1"/>
  <c r="F16" i="4"/>
  <c r="F10" i="4"/>
  <c r="F19" i="4"/>
  <c r="F12" i="4"/>
  <c r="F20" i="4"/>
  <c r="F17" i="4"/>
  <c r="F11" i="4"/>
  <c r="F13" i="4"/>
  <c r="D6" i="4"/>
  <c r="F4" i="3" s="1"/>
  <c r="F18" i="4"/>
  <c r="F14" i="4"/>
  <c r="E179" i="3" l="1"/>
  <c r="I179" i="3" s="1"/>
  <c r="J179" i="3" s="1"/>
  <c r="I132" i="3"/>
  <c r="J132" i="3" s="1"/>
  <c r="I124" i="3"/>
  <c r="J124" i="3" s="1"/>
  <c r="I93" i="3"/>
  <c r="J93" i="3" s="1"/>
  <c r="I157" i="3"/>
  <c r="J157" i="3" s="1"/>
  <c r="H95" i="3"/>
  <c r="H40" i="3"/>
  <c r="G196" i="3"/>
  <c r="H121" i="3"/>
  <c r="I194" i="3"/>
  <c r="J194" i="3" s="1"/>
  <c r="I156" i="3"/>
  <c r="J156" i="3" s="1"/>
  <c r="I130" i="3"/>
  <c r="J130" i="3" s="1"/>
  <c r="H222" i="3"/>
  <c r="H217" i="3"/>
  <c r="I176" i="3"/>
  <c r="J176" i="3" s="1"/>
  <c r="I102" i="3"/>
  <c r="J102" i="3" s="1"/>
  <c r="I171" i="3"/>
  <c r="J171" i="3" s="1"/>
  <c r="H189" i="3"/>
  <c r="I234" i="3"/>
  <c r="J234" i="3" s="1"/>
  <c r="I88" i="3"/>
  <c r="J88" i="3" s="1"/>
  <c r="H47" i="3"/>
  <c r="H167" i="3"/>
  <c r="I191" i="3"/>
  <c r="J191" i="3" s="1"/>
  <c r="H34" i="3"/>
  <c r="H192" i="3"/>
  <c r="I140" i="3"/>
  <c r="J140" i="3" s="1"/>
  <c r="G133" i="3"/>
  <c r="H205" i="3"/>
  <c r="G56" i="3"/>
  <c r="G67" i="3"/>
  <c r="I151" i="3"/>
  <c r="J151" i="3" s="1"/>
  <c r="H90" i="3"/>
  <c r="G55" i="3"/>
  <c r="G159" i="3"/>
  <c r="I118" i="3"/>
  <c r="J118" i="3" s="1"/>
  <c r="G160" i="3"/>
  <c r="G84" i="3"/>
  <c r="I148" i="3"/>
  <c r="J148" i="3" s="1"/>
  <c r="G109" i="3"/>
  <c r="G243" i="3"/>
  <c r="I202" i="3"/>
  <c r="J202" i="3" s="1"/>
  <c r="H61" i="3"/>
  <c r="I48" i="3"/>
  <c r="J48" i="3" s="1"/>
  <c r="G63" i="3"/>
  <c r="G103" i="3"/>
  <c r="I169" i="3"/>
  <c r="J169" i="3" s="1"/>
  <c r="G86" i="3"/>
  <c r="I128" i="3"/>
  <c r="J128" i="3" s="1"/>
  <c r="I170" i="3"/>
  <c r="J170" i="3" s="1"/>
  <c r="I85" i="3"/>
  <c r="J85" i="3" s="1"/>
  <c r="H117" i="3"/>
  <c r="I149" i="3"/>
  <c r="J149" i="3" s="1"/>
  <c r="H249" i="3"/>
  <c r="I174" i="3"/>
  <c r="J174" i="3" s="1"/>
  <c r="G39" i="3"/>
  <c r="I137" i="3"/>
  <c r="J137" i="3" s="1"/>
  <c r="I64" i="3"/>
  <c r="J64" i="3" s="1"/>
  <c r="G54" i="3"/>
  <c r="I112" i="3"/>
  <c r="J112" i="3" s="1"/>
  <c r="G46" i="3"/>
  <c r="G18" i="3"/>
  <c r="I164" i="3"/>
  <c r="J164" i="3" s="1"/>
  <c r="I32" i="3"/>
  <c r="J32" i="3" s="1"/>
  <c r="I22" i="3"/>
  <c r="J22" i="3" s="1"/>
  <c r="G30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0" i="3"/>
  <c r="J150" i="3" s="1"/>
  <c r="G31" i="3"/>
  <c r="G47" i="3"/>
  <c r="I161" i="3"/>
  <c r="J161" i="3" s="1"/>
  <c r="G60" i="3"/>
  <c r="I10" i="3"/>
  <c r="J10" i="3" s="1"/>
  <c r="G74" i="3"/>
  <c r="I200" i="3"/>
  <c r="J200" i="3" s="1"/>
  <c r="I159" i="3"/>
  <c r="J159" i="3" s="1"/>
  <c r="I173" i="3"/>
  <c r="J173" i="3" s="1"/>
  <c r="G80" i="3"/>
  <c r="I199" i="3"/>
  <c r="J199" i="3" s="1"/>
  <c r="H199" i="3"/>
  <c r="H198" i="3"/>
  <c r="G198" i="3"/>
  <c r="I131" i="3"/>
  <c r="J131" i="3" s="1"/>
  <c r="G131" i="3"/>
  <c r="H131" i="3"/>
  <c r="H79" i="3"/>
  <c r="G79" i="3"/>
  <c r="I79" i="3"/>
  <c r="J79" i="3" s="1"/>
  <c r="I68" i="3"/>
  <c r="J68" i="3" s="1"/>
  <c r="H68" i="3"/>
  <c r="H179" i="3"/>
  <c r="I26" i="3"/>
  <c r="J26" i="3" s="1"/>
  <c r="H26" i="3"/>
  <c r="G26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G167" i="3"/>
  <c r="I25" i="3"/>
  <c r="J25" i="3" s="1"/>
  <c r="H25" i="3"/>
  <c r="G25" i="3"/>
  <c r="H105" i="3"/>
  <c r="G105" i="3"/>
  <c r="I105" i="3"/>
  <c r="J105" i="3" s="1"/>
  <c r="H191" i="3"/>
  <c r="G68" i="3"/>
  <c r="H106" i="3"/>
  <c r="G106" i="3"/>
  <c r="H140" i="3"/>
  <c r="I69" i="3"/>
  <c r="J69" i="3" s="1"/>
  <c r="G69" i="3"/>
  <c r="H69" i="3"/>
  <c r="K250" i="3"/>
  <c r="K246" i="3"/>
  <c r="K242" i="3"/>
  <c r="K238" i="3"/>
  <c r="K234" i="3"/>
  <c r="K230" i="3"/>
  <c r="K226" i="3"/>
  <c r="K222" i="3"/>
  <c r="K218" i="3"/>
  <c r="K217" i="3"/>
  <c r="L214" i="3"/>
  <c r="K213" i="3"/>
  <c r="L210" i="3"/>
  <c r="K209" i="3"/>
  <c r="K199" i="3"/>
  <c r="K198" i="3"/>
  <c r="K191" i="3"/>
  <c r="K190" i="3"/>
  <c r="L185" i="3"/>
  <c r="L184" i="3"/>
  <c r="K183" i="3"/>
  <c r="K182" i="3"/>
  <c r="K214" i="3"/>
  <c r="K210" i="3"/>
  <c r="L206" i="3"/>
  <c r="L205" i="3"/>
  <c r="L201" i="3"/>
  <c r="L200" i="3"/>
  <c r="L193" i="3"/>
  <c r="L192" i="3"/>
  <c r="L251" i="3"/>
  <c r="L247" i="3"/>
  <c r="L243" i="3"/>
  <c r="L239" i="3"/>
  <c r="L235" i="3"/>
  <c r="L231" i="3"/>
  <c r="L227" i="3"/>
  <c r="L223" i="3"/>
  <c r="L219" i="3"/>
  <c r="K206" i="3"/>
  <c r="K205" i="3"/>
  <c r="K201" i="3"/>
  <c r="K200" i="3"/>
  <c r="K193" i="3"/>
  <c r="K192" i="3"/>
  <c r="L252" i="3"/>
  <c r="K251" i="3"/>
  <c r="L248" i="3"/>
  <c r="K247" i="3"/>
  <c r="L244" i="3"/>
  <c r="K243" i="3"/>
  <c r="L240" i="3"/>
  <c r="K239" i="3"/>
  <c r="L236" i="3"/>
  <c r="K235" i="3"/>
  <c r="L232" i="3"/>
  <c r="K231" i="3"/>
  <c r="L228" i="3"/>
  <c r="K227" i="3"/>
  <c r="L224" i="3"/>
  <c r="K223" i="3"/>
  <c r="L220" i="3"/>
  <c r="K219" i="3"/>
  <c r="L215" i="3"/>
  <c r="L211" i="3"/>
  <c r="L207" i="3"/>
  <c r="L202" i="3"/>
  <c r="L195" i="3"/>
  <c r="L194" i="3"/>
  <c r="K252" i="3"/>
  <c r="K248" i="3"/>
  <c r="K244" i="3"/>
  <c r="K240" i="3"/>
  <c r="K236" i="3"/>
  <c r="K232" i="3"/>
  <c r="K228" i="3"/>
  <c r="K224" i="3"/>
  <c r="K220" i="3"/>
  <c r="L216" i="3"/>
  <c r="K215" i="3"/>
  <c r="K216" i="3"/>
  <c r="L250" i="3"/>
  <c r="K249" i="3"/>
  <c r="L246" i="3"/>
  <c r="K245" i="3"/>
  <c r="L242" i="3"/>
  <c r="K241" i="3"/>
  <c r="L238" i="3"/>
  <c r="K237" i="3"/>
  <c r="L234" i="3"/>
  <c r="K233" i="3"/>
  <c r="L230" i="3"/>
  <c r="K229" i="3"/>
  <c r="L226" i="3"/>
  <c r="K225" i="3"/>
  <c r="L222" i="3"/>
  <c r="K221" i="3"/>
  <c r="L218" i="3"/>
  <c r="L217" i="3"/>
  <c r="L213" i="3"/>
  <c r="L209" i="3"/>
  <c r="K204" i="3"/>
  <c r="K203" i="3"/>
  <c r="L199" i="3"/>
  <c r="L198" i="3"/>
  <c r="L245" i="3"/>
  <c r="K197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L233" i="3"/>
  <c r="L203" i="3"/>
  <c r="K189" i="3"/>
  <c r="L186" i="3"/>
  <c r="K181" i="3"/>
  <c r="L177" i="3"/>
  <c r="K176" i="3"/>
  <c r="K171" i="3"/>
  <c r="K163" i="3"/>
  <c r="L162" i="3"/>
  <c r="L156" i="3"/>
  <c r="K155" i="3"/>
  <c r="K154" i="3"/>
  <c r="K149" i="3"/>
  <c r="L145" i="3"/>
  <c r="L139" i="3"/>
  <c r="K135" i="3"/>
  <c r="K133" i="3"/>
  <c r="L221" i="3"/>
  <c r="L212" i="3"/>
  <c r="K202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L241" i="3"/>
  <c r="K212" i="3"/>
  <c r="L208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L229" i="3"/>
  <c r="K208" i="3"/>
  <c r="K195" i="3"/>
  <c r="K178" i="3"/>
  <c r="K173" i="3"/>
  <c r="K167" i="3"/>
  <c r="K166" i="3"/>
  <c r="K165" i="3"/>
  <c r="K164" i="3"/>
  <c r="L157" i="3"/>
  <c r="K152" i="3"/>
  <c r="K151" i="3"/>
  <c r="K150" i="3"/>
  <c r="L147" i="3"/>
  <c r="L146" i="3"/>
  <c r="L142" i="3"/>
  <c r="K141" i="3"/>
  <c r="K140" i="3"/>
  <c r="L249" i="3"/>
  <c r="K211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L225" i="3"/>
  <c r="L197" i="3"/>
  <c r="K194" i="3"/>
  <c r="L180" i="3"/>
  <c r="K175" i="3"/>
  <c r="L170" i="3"/>
  <c r="L161" i="3"/>
  <c r="L160" i="3"/>
  <c r="K159" i="3"/>
  <c r="K158" i="3"/>
  <c r="L237" i="3"/>
  <c r="K153" i="3"/>
  <c r="K137" i="3"/>
  <c r="K131" i="3"/>
  <c r="K125" i="3"/>
  <c r="L190" i="3"/>
  <c r="K179" i="3"/>
  <c r="K169" i="3"/>
  <c r="L136" i="3"/>
  <c r="K130" i="3"/>
  <c r="L123" i="3"/>
  <c r="L114" i="3"/>
  <c r="L110" i="3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L52" i="3"/>
  <c r="K46" i="3"/>
  <c r="L38" i="3"/>
  <c r="K34" i="3"/>
  <c r="K207" i="3"/>
  <c r="L158" i="3"/>
  <c r="L144" i="3"/>
  <c r="L126" i="3"/>
  <c r="L124" i="3"/>
  <c r="L111" i="3"/>
  <c r="K106" i="3"/>
  <c r="L100" i="3"/>
  <c r="K99" i="3"/>
  <c r="L204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K43" i="3"/>
  <c r="K41" i="3"/>
  <c r="O41" i="3" s="1"/>
  <c r="P41" i="3" s="1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K68" i="3"/>
  <c r="L60" i="3"/>
  <c r="K35" i="3"/>
  <c r="L31" i="3"/>
  <c r="L94" i="3"/>
  <c r="K58" i="3"/>
  <c r="K30" i="3"/>
  <c r="K66" i="3"/>
  <c r="L26" i="3"/>
  <c r="K23" i="3"/>
  <c r="I201" i="3"/>
  <c r="J201" i="3" s="1"/>
  <c r="H201" i="3"/>
  <c r="I193" i="3"/>
  <c r="J193" i="3" s="1"/>
  <c r="H193" i="3"/>
  <c r="H154" i="3"/>
  <c r="G154" i="3"/>
  <c r="H132" i="3"/>
  <c r="G132" i="3"/>
  <c r="I243" i="3"/>
  <c r="J243" i="3" s="1"/>
  <c r="H197" i="3"/>
  <c r="I197" i="3"/>
  <c r="J197" i="3" s="1"/>
  <c r="G40" i="3"/>
  <c r="H88" i="3"/>
  <c r="I208" i="3"/>
  <c r="J208" i="3" s="1"/>
  <c r="G208" i="3"/>
  <c r="H208" i="3"/>
  <c r="I219" i="3"/>
  <c r="J219" i="3" s="1"/>
  <c r="G219" i="3"/>
  <c r="H219" i="3"/>
  <c r="I247" i="3"/>
  <c r="J247" i="3" s="1"/>
  <c r="G247" i="3"/>
  <c r="H247" i="3"/>
  <c r="H246" i="3"/>
  <c r="I246" i="3"/>
  <c r="J246" i="3" s="1"/>
  <c r="G246" i="3"/>
  <c r="H252" i="3"/>
  <c r="I252" i="3"/>
  <c r="J252" i="3" s="1"/>
  <c r="G252" i="3"/>
  <c r="H250" i="3"/>
  <c r="I250" i="3"/>
  <c r="J250" i="3" s="1"/>
  <c r="G250" i="3"/>
  <c r="I225" i="3"/>
  <c r="J225" i="3" s="1"/>
  <c r="G225" i="3"/>
  <c r="H225" i="3"/>
  <c r="G241" i="3"/>
  <c r="H241" i="3"/>
  <c r="I241" i="3"/>
  <c r="J241" i="3" s="1"/>
  <c r="I89" i="3"/>
  <c r="J89" i="3" s="1"/>
  <c r="H89" i="3"/>
  <c r="G89" i="3"/>
  <c r="H56" i="3"/>
  <c r="H43" i="3"/>
  <c r="I43" i="3"/>
  <c r="J43" i="3" s="1"/>
  <c r="G43" i="3"/>
  <c r="H28" i="3"/>
  <c r="I28" i="3"/>
  <c r="J28" i="3" s="1"/>
  <c r="G184" i="3"/>
  <c r="H184" i="3"/>
  <c r="I184" i="3"/>
  <c r="J184" i="3" s="1"/>
  <c r="I168" i="3"/>
  <c r="J168" i="3" s="1"/>
  <c r="I121" i="3"/>
  <c r="J121" i="3" s="1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I235" i="3"/>
  <c r="J235" i="3" s="1"/>
  <c r="G235" i="3"/>
  <c r="H235" i="3"/>
  <c r="G95" i="3"/>
  <c r="I95" i="3"/>
  <c r="J95" i="3" s="1"/>
  <c r="I210" i="3"/>
  <c r="J210" i="3" s="1"/>
  <c r="G210" i="3"/>
  <c r="H210" i="3"/>
  <c r="I211" i="3"/>
  <c r="J211" i="3" s="1"/>
  <c r="H211" i="3"/>
  <c r="G211" i="3"/>
  <c r="I162" i="3"/>
  <c r="J162" i="3" s="1"/>
  <c r="H162" i="3"/>
  <c r="H200" i="3"/>
  <c r="G200" i="3"/>
  <c r="I239" i="3"/>
  <c r="J239" i="3" s="1"/>
  <c r="G239" i="3"/>
  <c r="H239" i="3"/>
  <c r="H238" i="3"/>
  <c r="I238" i="3"/>
  <c r="J238" i="3" s="1"/>
  <c r="G238" i="3"/>
  <c r="I245" i="3"/>
  <c r="J245" i="3" s="1"/>
  <c r="H245" i="3"/>
  <c r="G245" i="3"/>
  <c r="H244" i="3"/>
  <c r="I244" i="3"/>
  <c r="J244" i="3" s="1"/>
  <c r="G244" i="3"/>
  <c r="H234" i="3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H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G20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231" i="3"/>
  <c r="J231" i="3" s="1"/>
  <c r="G231" i="3"/>
  <c r="H231" i="3"/>
  <c r="I198" i="3"/>
  <c r="J198" i="3" s="1"/>
  <c r="H230" i="3"/>
  <c r="I230" i="3"/>
  <c r="J230" i="3" s="1"/>
  <c r="G230" i="3"/>
  <c r="G237" i="3"/>
  <c r="H237" i="3"/>
  <c r="I237" i="3"/>
  <c r="J237" i="3" s="1"/>
  <c r="H236" i="3"/>
  <c r="I236" i="3"/>
  <c r="J236" i="3" s="1"/>
  <c r="G236" i="3"/>
  <c r="H218" i="3"/>
  <c r="I218" i="3"/>
  <c r="J218" i="3" s="1"/>
  <c r="G218" i="3"/>
  <c r="I217" i="3"/>
  <c r="J217" i="3" s="1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G157" i="3"/>
  <c r="H157" i="3"/>
  <c r="H224" i="3"/>
  <c r="I224" i="3"/>
  <c r="J224" i="3" s="1"/>
  <c r="G224" i="3"/>
  <c r="I204" i="3"/>
  <c r="J204" i="3" s="1"/>
  <c r="H204" i="3"/>
  <c r="G204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H248" i="3"/>
  <c r="I248" i="3"/>
  <c r="J248" i="3" s="1"/>
  <c r="G248" i="3"/>
  <c r="G199" i="3"/>
  <c r="G223" i="3"/>
  <c r="H223" i="3"/>
  <c r="I223" i="3"/>
  <c r="J223" i="3" s="1"/>
  <c r="I222" i="3"/>
  <c r="J222" i="3" s="1"/>
  <c r="G222" i="3"/>
  <c r="G251" i="3"/>
  <c r="H251" i="3"/>
  <c r="I251" i="3"/>
  <c r="J251" i="3" s="1"/>
  <c r="G197" i="3"/>
  <c r="I229" i="3"/>
  <c r="J229" i="3" s="1"/>
  <c r="G229" i="3"/>
  <c r="H229" i="3"/>
  <c r="I196" i="3"/>
  <c r="J196" i="3" s="1"/>
  <c r="H228" i="3"/>
  <c r="I228" i="3"/>
  <c r="J228" i="3" s="1"/>
  <c r="G228" i="3"/>
  <c r="H202" i="3"/>
  <c r="G202" i="3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H216" i="3"/>
  <c r="I216" i="3"/>
  <c r="J216" i="3" s="1"/>
  <c r="G216" i="3"/>
  <c r="G201" i="3"/>
  <c r="I99" i="3"/>
  <c r="J99" i="3" s="1"/>
  <c r="G99" i="3"/>
  <c r="H99" i="3"/>
  <c r="H16" i="3"/>
  <c r="G16" i="3"/>
  <c r="H240" i="3"/>
  <c r="I240" i="3"/>
  <c r="J240" i="3" s="1"/>
  <c r="G240" i="3"/>
  <c r="I215" i="3"/>
  <c r="J215" i="3" s="1"/>
  <c r="H215" i="3"/>
  <c r="G215" i="3"/>
  <c r="I214" i="3"/>
  <c r="J214" i="3" s="1"/>
  <c r="G214" i="3"/>
  <c r="H214" i="3"/>
  <c r="G227" i="3"/>
  <c r="H227" i="3"/>
  <c r="I227" i="3"/>
  <c r="J227" i="3" s="1"/>
  <c r="I221" i="3"/>
  <c r="J221" i="3" s="1"/>
  <c r="G221" i="3"/>
  <c r="H221" i="3"/>
  <c r="H220" i="3"/>
  <c r="I220" i="3"/>
  <c r="J220" i="3" s="1"/>
  <c r="G220" i="3"/>
  <c r="J10" i="2"/>
  <c r="H209" i="3"/>
  <c r="I209" i="3"/>
  <c r="J209" i="3" s="1"/>
  <c r="G209" i="3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G116" i="3"/>
  <c r="I180" i="3"/>
  <c r="J180" i="3" s="1"/>
  <c r="H180" i="3"/>
  <c r="G180" i="3"/>
  <c r="I109" i="3"/>
  <c r="J109" i="3" s="1"/>
  <c r="H109" i="3"/>
  <c r="G173" i="3"/>
  <c r="H173" i="3"/>
  <c r="G249" i="3"/>
  <c r="H226" i="3"/>
  <c r="I226" i="3"/>
  <c r="J226" i="3" s="1"/>
  <c r="G226" i="3"/>
  <c r="I205" i="3"/>
  <c r="J205" i="3" s="1"/>
  <c r="G205" i="3"/>
  <c r="G233" i="3"/>
  <c r="H233" i="3"/>
  <c r="I233" i="3"/>
  <c r="J233" i="3" s="1"/>
  <c r="I142" i="3"/>
  <c r="J142" i="3" s="1"/>
  <c r="G142" i="3"/>
  <c r="H142" i="3"/>
  <c r="H122" i="3"/>
  <c r="G122" i="3"/>
  <c r="H232" i="3"/>
  <c r="I232" i="3"/>
  <c r="J232" i="3" s="1"/>
  <c r="G232" i="3"/>
  <c r="U260" i="1"/>
  <c r="H207" i="3"/>
  <c r="G207" i="3"/>
  <c r="I207" i="3"/>
  <c r="J207" i="3" s="1"/>
  <c r="H206" i="3"/>
  <c r="I206" i="3"/>
  <c r="J206" i="3" s="1"/>
  <c r="G206" i="3"/>
  <c r="H203" i="3"/>
  <c r="I203" i="3"/>
  <c r="J203" i="3" s="1"/>
  <c r="G203" i="3"/>
  <c r="H242" i="3"/>
  <c r="I242" i="3"/>
  <c r="J242" i="3" s="1"/>
  <c r="G242" i="3"/>
  <c r="H213" i="3"/>
  <c r="I213" i="3"/>
  <c r="J213" i="3" s="1"/>
  <c r="G213" i="3"/>
  <c r="I212" i="3"/>
  <c r="J212" i="3" s="1"/>
  <c r="H212" i="3"/>
  <c r="G212" i="3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H169" i="3"/>
  <c r="G52" i="3"/>
  <c r="H18" i="3"/>
  <c r="I18" i="3"/>
  <c r="J18" i="3" s="1"/>
  <c r="H86" i="3"/>
  <c r="I86" i="3"/>
  <c r="J86" i="3" s="1"/>
  <c r="H124" i="3"/>
  <c r="G124" i="3"/>
  <c r="G188" i="3"/>
  <c r="H188" i="3"/>
  <c r="G117" i="3"/>
  <c r="I117" i="3"/>
  <c r="J117" i="3" s="1"/>
  <c r="G181" i="3"/>
  <c r="I181" i="3"/>
  <c r="J181" i="3" s="1"/>
  <c r="H181" i="3"/>
  <c r="G179" i="3" l="1"/>
  <c r="G140" i="3"/>
  <c r="I34" i="3"/>
  <c r="J34" i="3" s="1"/>
  <c r="G34" i="3"/>
  <c r="M36" i="3"/>
  <c r="I189" i="3"/>
  <c r="J189" i="3" s="1"/>
  <c r="G191" i="3"/>
  <c r="G217" i="3"/>
  <c r="I103" i="3"/>
  <c r="J103" i="3" s="1"/>
  <c r="G234" i="3"/>
  <c r="H196" i="3"/>
  <c r="G121" i="3"/>
  <c r="I40" i="3"/>
  <c r="J40" i="3" s="1"/>
  <c r="G88" i="3"/>
  <c r="H243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I249" i="3"/>
  <c r="J249" i="3" s="1"/>
  <c r="M47" i="3"/>
  <c r="M201" i="3"/>
  <c r="M10" i="2"/>
  <c r="M35" i="2"/>
  <c r="M31" i="2"/>
  <c r="M27" i="2"/>
  <c r="M23" i="2"/>
  <c r="M19" i="2"/>
  <c r="M15" i="2"/>
  <c r="M29" i="2"/>
  <c r="M25" i="2"/>
  <c r="M17" i="2"/>
  <c r="M33" i="2"/>
  <c r="M21" i="2"/>
  <c r="M13" i="2"/>
  <c r="M195" i="3"/>
  <c r="O28" i="3"/>
  <c r="P28" i="3" s="1"/>
  <c r="M9" i="3"/>
  <c r="J35" i="2"/>
  <c r="J19" i="2"/>
  <c r="J33" i="2"/>
  <c r="J17" i="2"/>
  <c r="J31" i="2"/>
  <c r="J15" i="2"/>
  <c r="J29" i="2"/>
  <c r="J27" i="2"/>
  <c r="J13" i="2"/>
  <c r="J25" i="2"/>
  <c r="J23" i="2"/>
  <c r="J21" i="2"/>
  <c r="M179" i="3"/>
  <c r="O9" i="3"/>
  <c r="P9" i="3" s="1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O225" i="3"/>
  <c r="P225" i="3" s="1"/>
  <c r="N225" i="3"/>
  <c r="M225" i="3"/>
  <c r="N168" i="3"/>
  <c r="O168" i="3"/>
  <c r="P168" i="3" s="1"/>
  <c r="M168" i="3"/>
  <c r="O157" i="3"/>
  <c r="P157" i="3" s="1"/>
  <c r="N157" i="3"/>
  <c r="M141" i="3"/>
  <c r="N141" i="3"/>
  <c r="O141" i="3"/>
  <c r="P141" i="3" s="1"/>
  <c r="O241" i="3"/>
  <c r="P241" i="3" s="1"/>
  <c r="N241" i="3"/>
  <c r="M241" i="3"/>
  <c r="O221" i="3"/>
  <c r="P221" i="3" s="1"/>
  <c r="N221" i="3"/>
  <c r="M221" i="3"/>
  <c r="N186" i="3"/>
  <c r="M186" i="3"/>
  <c r="O186" i="3"/>
  <c r="P186" i="3" s="1"/>
  <c r="N198" i="3"/>
  <c r="O198" i="3"/>
  <c r="P198" i="3" s="1"/>
  <c r="M198" i="3"/>
  <c r="O216" i="3"/>
  <c r="P216" i="3" s="1"/>
  <c r="N216" i="3"/>
  <c r="M216" i="3"/>
  <c r="O215" i="3"/>
  <c r="P215" i="3" s="1"/>
  <c r="N215" i="3"/>
  <c r="M215" i="3"/>
  <c r="O232" i="3"/>
  <c r="P232" i="3" s="1"/>
  <c r="N232" i="3"/>
  <c r="M232" i="3"/>
  <c r="O248" i="3"/>
  <c r="P248" i="3" s="1"/>
  <c r="N248" i="3"/>
  <c r="M248" i="3"/>
  <c r="O231" i="3"/>
  <c r="P231" i="3" s="1"/>
  <c r="N231" i="3"/>
  <c r="M231" i="3"/>
  <c r="N201" i="3"/>
  <c r="O201" i="3"/>
  <c r="P201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O203" i="3"/>
  <c r="P203" i="3" s="1"/>
  <c r="N203" i="3"/>
  <c r="M203" i="3"/>
  <c r="N149" i="3"/>
  <c r="O149" i="3"/>
  <c r="P149" i="3" s="1"/>
  <c r="N176" i="3"/>
  <c r="M176" i="3"/>
  <c r="O176" i="3"/>
  <c r="P176" i="3" s="1"/>
  <c r="O220" i="3"/>
  <c r="P220" i="3" s="1"/>
  <c r="N220" i="3"/>
  <c r="M220" i="3"/>
  <c r="O236" i="3"/>
  <c r="P236" i="3" s="1"/>
  <c r="N236" i="3"/>
  <c r="M236" i="3"/>
  <c r="O252" i="3"/>
  <c r="P252" i="3" s="1"/>
  <c r="N252" i="3"/>
  <c r="M252" i="3"/>
  <c r="O239" i="3"/>
  <c r="P239" i="3" s="1"/>
  <c r="N239" i="3"/>
  <c r="M239" i="3"/>
  <c r="M206" i="3"/>
  <c r="N206" i="3"/>
  <c r="O206" i="3"/>
  <c r="P20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O235" i="3"/>
  <c r="P235" i="3" s="1"/>
  <c r="N235" i="3"/>
  <c r="M235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O233" i="3"/>
  <c r="P233" i="3" s="1"/>
  <c r="N233" i="3"/>
  <c r="M233" i="3"/>
  <c r="N154" i="3"/>
  <c r="M154" i="3"/>
  <c r="O154" i="3"/>
  <c r="P154" i="3" s="1"/>
  <c r="O226" i="3"/>
  <c r="P226" i="3" s="1"/>
  <c r="N226" i="3"/>
  <c r="M226" i="3"/>
  <c r="O242" i="3"/>
  <c r="P242" i="3" s="1"/>
  <c r="N242" i="3"/>
  <c r="M242" i="3"/>
  <c r="N194" i="3"/>
  <c r="O194" i="3"/>
  <c r="P194" i="3" s="1"/>
  <c r="M194" i="3"/>
  <c r="M205" i="3"/>
  <c r="O243" i="3"/>
  <c r="P243" i="3" s="1"/>
  <c r="N243" i="3"/>
  <c r="M243" i="3"/>
  <c r="M183" i="3"/>
  <c r="O210" i="3"/>
  <c r="P210" i="3" s="1"/>
  <c r="N210" i="3"/>
  <c r="M210" i="3"/>
  <c r="N102" i="3"/>
  <c r="O102" i="3"/>
  <c r="P102" i="3" s="1"/>
  <c r="M102" i="3"/>
  <c r="O229" i="3"/>
  <c r="P229" i="3" s="1"/>
  <c r="N229" i="3"/>
  <c r="M229" i="3"/>
  <c r="O222" i="3"/>
  <c r="P222" i="3" s="1"/>
  <c r="N222" i="3"/>
  <c r="M222" i="3"/>
  <c r="O205" i="3"/>
  <c r="P205" i="3" s="1"/>
  <c r="N205" i="3"/>
  <c r="M199" i="3"/>
  <c r="L8" i="3"/>
  <c r="N8" i="3" s="1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M204" i="3"/>
  <c r="N204" i="3"/>
  <c r="O204" i="3"/>
  <c r="P204" i="3" s="1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209" i="3"/>
  <c r="P209" i="3" s="1"/>
  <c r="N209" i="3"/>
  <c r="M209" i="3"/>
  <c r="O195" i="3"/>
  <c r="P195" i="3" s="1"/>
  <c r="N195" i="3"/>
  <c r="O224" i="3"/>
  <c r="P224" i="3" s="1"/>
  <c r="N224" i="3"/>
  <c r="M224" i="3"/>
  <c r="O240" i="3"/>
  <c r="P240" i="3" s="1"/>
  <c r="N240" i="3"/>
  <c r="M240" i="3"/>
  <c r="O247" i="3"/>
  <c r="P247" i="3" s="1"/>
  <c r="N247" i="3"/>
  <c r="M247" i="3"/>
  <c r="N184" i="3"/>
  <c r="O184" i="3"/>
  <c r="P184" i="3" s="1"/>
  <c r="M184" i="3"/>
  <c r="N11" i="3"/>
  <c r="O11" i="3"/>
  <c r="P11" i="3" s="1"/>
  <c r="N190" i="3"/>
  <c r="O190" i="3"/>
  <c r="P190" i="3" s="1"/>
  <c r="M190" i="3"/>
  <c r="O199" i="3"/>
  <c r="P199" i="3" s="1"/>
  <c r="N199" i="3"/>
  <c r="O238" i="3"/>
  <c r="P238" i="3" s="1"/>
  <c r="N238" i="3"/>
  <c r="M238" i="3"/>
  <c r="K8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O213" i="3"/>
  <c r="P213" i="3" s="1"/>
  <c r="N213" i="3"/>
  <c r="M213" i="3"/>
  <c r="O230" i="3"/>
  <c r="P230" i="3" s="1"/>
  <c r="N230" i="3"/>
  <c r="M230" i="3"/>
  <c r="O246" i="3"/>
  <c r="P246" i="3" s="1"/>
  <c r="N246" i="3"/>
  <c r="M246" i="3"/>
  <c r="M202" i="3"/>
  <c r="N202" i="3"/>
  <c r="O202" i="3"/>
  <c r="P202" i="3" s="1"/>
  <c r="O219" i="3"/>
  <c r="P219" i="3" s="1"/>
  <c r="N219" i="3"/>
  <c r="M219" i="3"/>
  <c r="O251" i="3"/>
  <c r="P251" i="3" s="1"/>
  <c r="N251" i="3"/>
  <c r="M251" i="3"/>
  <c r="N192" i="3"/>
  <c r="M192" i="3"/>
  <c r="O192" i="3"/>
  <c r="P192" i="3" s="1"/>
  <c r="N185" i="3"/>
  <c r="O185" i="3"/>
  <c r="P185" i="3" s="1"/>
  <c r="O214" i="3"/>
  <c r="P214" i="3" s="1"/>
  <c r="N214" i="3"/>
  <c r="M214" i="3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237" i="3"/>
  <c r="P237" i="3" s="1"/>
  <c r="N237" i="3"/>
  <c r="M237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208" i="3"/>
  <c r="P208" i="3" s="1"/>
  <c r="N208" i="3"/>
  <c r="M208" i="3"/>
  <c r="O177" i="3"/>
  <c r="P177" i="3" s="1"/>
  <c r="N177" i="3"/>
  <c r="O133" i="3"/>
  <c r="P133" i="3" s="1"/>
  <c r="N133" i="3"/>
  <c r="M133" i="3"/>
  <c r="M197" i="3"/>
  <c r="O217" i="3"/>
  <c r="P217" i="3" s="1"/>
  <c r="N217" i="3"/>
  <c r="M217" i="3"/>
  <c r="O207" i="3"/>
  <c r="P207" i="3" s="1"/>
  <c r="N207" i="3"/>
  <c r="M207" i="3"/>
  <c r="O228" i="3"/>
  <c r="P228" i="3" s="1"/>
  <c r="N228" i="3"/>
  <c r="M228" i="3"/>
  <c r="O244" i="3"/>
  <c r="P244" i="3" s="1"/>
  <c r="N244" i="3"/>
  <c r="M244" i="3"/>
  <c r="O223" i="3"/>
  <c r="P223" i="3" s="1"/>
  <c r="N223" i="3"/>
  <c r="M22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O197" i="3"/>
  <c r="P197" i="3" s="1"/>
  <c r="N197" i="3"/>
  <c r="N130" i="3"/>
  <c r="O130" i="3"/>
  <c r="P130" i="3" s="1"/>
  <c r="M130" i="3"/>
  <c r="M157" i="3"/>
  <c r="O249" i="3"/>
  <c r="P249" i="3" s="1"/>
  <c r="N249" i="3"/>
  <c r="M249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212" i="3"/>
  <c r="P212" i="3" s="1"/>
  <c r="N212" i="3"/>
  <c r="M212" i="3"/>
  <c r="O135" i="3"/>
  <c r="P135" i="3" s="1"/>
  <c r="M135" i="3"/>
  <c r="N135" i="3"/>
  <c r="N163" i="3"/>
  <c r="O163" i="3"/>
  <c r="P163" i="3" s="1"/>
  <c r="O245" i="3"/>
  <c r="P245" i="3" s="1"/>
  <c r="N245" i="3"/>
  <c r="M245" i="3"/>
  <c r="O218" i="3"/>
  <c r="P218" i="3" s="1"/>
  <c r="N218" i="3"/>
  <c r="M218" i="3"/>
  <c r="O234" i="3"/>
  <c r="P234" i="3" s="1"/>
  <c r="N234" i="3"/>
  <c r="M234" i="3"/>
  <c r="O250" i="3"/>
  <c r="P250" i="3" s="1"/>
  <c r="N250" i="3"/>
  <c r="M250" i="3"/>
  <c r="O211" i="3"/>
  <c r="P211" i="3" s="1"/>
  <c r="N211" i="3"/>
  <c r="M211" i="3"/>
  <c r="O227" i="3"/>
  <c r="P227" i="3" s="1"/>
  <c r="N227" i="3"/>
  <c r="M227" i="3"/>
  <c r="N200" i="3"/>
  <c r="M200" i="3"/>
  <c r="O200" i="3"/>
  <c r="P200" i="3" s="1"/>
  <c r="M191" i="3"/>
  <c r="E8" i="3"/>
  <c r="M8" i="3" l="1"/>
  <c r="J37" i="2"/>
  <c r="K23" i="2" s="1"/>
  <c r="O8" i="3"/>
  <c r="P8" i="3" s="1"/>
  <c r="I9" i="3"/>
  <c r="F8" i="3"/>
  <c r="H8" i="3" s="1"/>
  <c r="H9" i="3"/>
  <c r="G9" i="3"/>
  <c r="K19" i="2" l="1"/>
  <c r="K33" i="2"/>
  <c r="K27" i="2"/>
  <c r="K31" i="2"/>
  <c r="K35" i="2"/>
  <c r="K13" i="2"/>
  <c r="K17" i="2"/>
  <c r="K15" i="2"/>
  <c r="K29" i="2"/>
  <c r="K37" i="2"/>
  <c r="K21" i="2"/>
  <c r="K25" i="2"/>
  <c r="G8" i="3"/>
  <c r="M37" i="2"/>
  <c r="J9" i="3"/>
  <c r="I8" i="3"/>
  <c r="J8" i="3" s="1"/>
  <c r="N29" i="2" l="1"/>
  <c r="N23" i="2"/>
  <c r="N25" i="2"/>
  <c r="N21" i="2"/>
  <c r="N17" i="2"/>
  <c r="N13" i="2"/>
  <c r="N19" i="2"/>
  <c r="N15" i="2"/>
  <c r="N27" i="2"/>
  <c r="N33" i="2"/>
  <c r="N35" i="2"/>
  <c r="N31" i="2"/>
  <c r="N37" i="2"/>
</calcChain>
</file>

<file path=xl/sharedStrings.xml><?xml version="1.0" encoding="utf-8"?>
<sst xmlns="http://schemas.openxmlformats.org/spreadsheetml/2006/main" count="1567" uniqueCount="540">
  <si>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</si>
  <si>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</si>
  <si>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</si>
  <si>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</si>
  <si>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</si>
  <si>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</si>
  <si>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</si>
  <si>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</si>
  <si>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</si>
  <si>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</si>
  <si>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</si>
  <si>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</si>
  <si>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</si>
  <si>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</si>
  <si>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</si>
  <si>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</si>
  <si>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</si>
  <si>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</si>
  <si>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</si>
  <si>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</si>
  <si>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</si>
  <si>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</si>
  <si>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</si>
  <si>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</si>
  <si>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</si>
  <si>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</si>
  <si>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</si>
  <si>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</si>
  <si>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</si>
  <si>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</si>
  <si>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</si>
  <si>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</si>
  <si>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</si>
  <si>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POLITIČKI SISTEM I UPRAVLJANJE</t>
  </si>
  <si>
    <t>PRAVOSUĐE I ZAŠTITA PRAVA</t>
  </si>
  <si>
    <t>JAVNA BEZBJEDNOST I ODBRANA</t>
  </si>
  <si>
    <t>JAVNE FINANSIJE</t>
  </si>
  <si>
    <t>EKONOMIJA I TURIZAM</t>
  </si>
  <si>
    <t>POLJOPRIVREDA, ŠUMARSTVO I VODOPRIVREDA</t>
  </si>
  <si>
    <t>SAOBRAĆAJ</t>
  </si>
  <si>
    <t>PROSTORNO PLANIRANJE I ZAŠTITA ŽIVOTNE SREDINE</t>
  </si>
  <si>
    <t>OBRAZOVANJE, NAUKA I SPORT</t>
  </si>
  <si>
    <t>KULTURA</t>
  </si>
  <si>
    <t>ZDRAVSTVO</t>
  </si>
  <si>
    <t>SOCIJALNO STARANJE</t>
  </si>
  <si>
    <t>11 009 003</t>
  </si>
  <si>
    <t>11 011 001</t>
  </si>
  <si>
    <t>11 018 001</t>
  </si>
  <si>
    <t>11 019 001</t>
  </si>
  <si>
    <t>11 023 003</t>
  </si>
  <si>
    <t>11 024 002</t>
  </si>
  <si>
    <t>11 033 002</t>
  </si>
  <si>
    <t>11 033 003</t>
  </si>
  <si>
    <t>11 034 002</t>
  </si>
  <si>
    <t>11 047 001</t>
  </si>
  <si>
    <t>11 048 001</t>
  </si>
  <si>
    <t>11 048 002</t>
  </si>
  <si>
    <t>11 049 001</t>
  </si>
  <si>
    <t>11 049 002</t>
  </si>
  <si>
    <t>11 049 003</t>
  </si>
  <si>
    <t>11 049 004</t>
  </si>
  <si>
    <t>11 049 005</t>
  </si>
  <si>
    <t>11 049 006</t>
  </si>
  <si>
    <t>11 049 007</t>
  </si>
  <si>
    <t>11 049 008</t>
  </si>
  <si>
    <t>11 050 001</t>
  </si>
  <si>
    <t>11 051 001</t>
  </si>
  <si>
    <t>11 051 002</t>
  </si>
  <si>
    <t>11 051 012</t>
  </si>
  <si>
    <t>11 052 K01</t>
  </si>
  <si>
    <t>11 053 001</t>
  </si>
  <si>
    <t>11 053 002</t>
  </si>
  <si>
    <t>11 053 005</t>
  </si>
  <si>
    <t>11 054 001</t>
  </si>
  <si>
    <t>11 055 001</t>
  </si>
  <si>
    <t>11 056 001</t>
  </si>
  <si>
    <t>12 001 002</t>
  </si>
  <si>
    <t>12 003 004</t>
  </si>
  <si>
    <t>12 003 005</t>
  </si>
  <si>
    <t>12 003 006</t>
  </si>
  <si>
    <t>12 003 007</t>
  </si>
  <si>
    <t>12 003 008</t>
  </si>
  <si>
    <t>12 005 004</t>
  </si>
  <si>
    <t>12 005 005</t>
  </si>
  <si>
    <t>12 005 006</t>
  </si>
  <si>
    <t>12 005 007</t>
  </si>
  <si>
    <t>12 012 001</t>
  </si>
  <si>
    <t>12 013 002</t>
  </si>
  <si>
    <t>12 020 001</t>
  </si>
  <si>
    <t>12 021 001</t>
  </si>
  <si>
    <t>12 024 001</t>
  </si>
  <si>
    <t>12 024 002</t>
  </si>
  <si>
    <t>12 024 003</t>
  </si>
  <si>
    <t>12 024 004</t>
  </si>
  <si>
    <t>12 024 005</t>
  </si>
  <si>
    <t>12 024 006</t>
  </si>
  <si>
    <t>12 024 K01</t>
  </si>
  <si>
    <t>12 024 K02</t>
  </si>
  <si>
    <t>12 025 001</t>
  </si>
  <si>
    <t>12 025 003</t>
  </si>
  <si>
    <t>12 026 001</t>
  </si>
  <si>
    <t>12 027 001</t>
  </si>
  <si>
    <t>13 002 001</t>
  </si>
  <si>
    <t>13 013 002</t>
  </si>
  <si>
    <t>13 015 002</t>
  </si>
  <si>
    <t>13 016 002</t>
  </si>
  <si>
    <t>13 023 001</t>
  </si>
  <si>
    <t>13 024 001</t>
  </si>
  <si>
    <t>13 024 K01</t>
  </si>
  <si>
    <t>13 025 K01</t>
  </si>
  <si>
    <t>13 026 001</t>
  </si>
  <si>
    <t>13 027 001</t>
  </si>
  <si>
    <t>13 028 001</t>
  </si>
  <si>
    <t>13 028 002</t>
  </si>
  <si>
    <t>13 029 001</t>
  </si>
  <si>
    <t>13 029 002</t>
  </si>
  <si>
    <t>13 029 003</t>
  </si>
  <si>
    <t>13 029 004</t>
  </si>
  <si>
    <t>13 030 001</t>
  </si>
  <si>
    <t>13 030 002</t>
  </si>
  <si>
    <t>13 031 001</t>
  </si>
  <si>
    <t>13 031 002</t>
  </si>
  <si>
    <t>13 040 001</t>
  </si>
  <si>
    <t>14 002 003</t>
  </si>
  <si>
    <t>14 002 004</t>
  </si>
  <si>
    <t>14 002 005</t>
  </si>
  <si>
    <t>14 005 002</t>
  </si>
  <si>
    <t>14 017 002</t>
  </si>
  <si>
    <t>14 021 003</t>
  </si>
  <si>
    <t>14 022 002</t>
  </si>
  <si>
    <t>14 036 001</t>
  </si>
  <si>
    <t>14 036 002</t>
  </si>
  <si>
    <t>14 040 003</t>
  </si>
  <si>
    <t>14 040 010</t>
  </si>
  <si>
    <t>14 040 011</t>
  </si>
  <si>
    <t>14 042 001</t>
  </si>
  <si>
    <t>14 042 002</t>
  </si>
  <si>
    <t>14 042 003</t>
  </si>
  <si>
    <t>14 043 001</t>
  </si>
  <si>
    <t>14 048 001</t>
  </si>
  <si>
    <t>14 048 002</t>
  </si>
  <si>
    <t>14 048 003</t>
  </si>
  <si>
    <t>14 048 004</t>
  </si>
  <si>
    <t>14 048 005</t>
  </si>
  <si>
    <t>14 050 001</t>
  </si>
  <si>
    <t>14 051 001</t>
  </si>
  <si>
    <t>15 004 001</t>
  </si>
  <si>
    <t>15 004 003</t>
  </si>
  <si>
    <t>15 004 004</t>
  </si>
  <si>
    <t>15 004 005</t>
  </si>
  <si>
    <t>15 019 003</t>
  </si>
  <si>
    <t>15 019 004</t>
  </si>
  <si>
    <t>15 019 005</t>
  </si>
  <si>
    <t>15 019 006</t>
  </si>
  <si>
    <t>15 019 007</t>
  </si>
  <si>
    <t>15 019 K01</t>
  </si>
  <si>
    <t>15 021 001</t>
  </si>
  <si>
    <t>15 021 003</t>
  </si>
  <si>
    <t>15 021 004</t>
  </si>
  <si>
    <t>15 021 005</t>
  </si>
  <si>
    <t>15 021 006</t>
  </si>
  <si>
    <t>15 021 007</t>
  </si>
  <si>
    <t>15 021 008</t>
  </si>
  <si>
    <t>15 021 009</t>
  </si>
  <si>
    <t>15 022 002</t>
  </si>
  <si>
    <t>15 030 001</t>
  </si>
  <si>
    <t>15 030 002</t>
  </si>
  <si>
    <t>15 030 006</t>
  </si>
  <si>
    <t>15 030 007</t>
  </si>
  <si>
    <t>15 030 008</t>
  </si>
  <si>
    <t>15 030 009</t>
  </si>
  <si>
    <t>15 030 K01</t>
  </si>
  <si>
    <t>15 032 001</t>
  </si>
  <si>
    <t>15 033 001</t>
  </si>
  <si>
    <t>15 033 002</t>
  </si>
  <si>
    <t>15 033 003</t>
  </si>
  <si>
    <t>15 034 001</t>
  </si>
  <si>
    <t>15 034 002</t>
  </si>
  <si>
    <t>15 034 003</t>
  </si>
  <si>
    <t>15 037 002</t>
  </si>
  <si>
    <t>15 037 003</t>
  </si>
  <si>
    <t>15 038 001</t>
  </si>
  <si>
    <t>15 038 002</t>
  </si>
  <si>
    <t>16 002 001</t>
  </si>
  <si>
    <t>16 002 005</t>
  </si>
  <si>
    <t>16 002 006</t>
  </si>
  <si>
    <t>16 002 007</t>
  </si>
  <si>
    <t>16 002 K01</t>
  </si>
  <si>
    <t>16 004 001</t>
  </si>
  <si>
    <t>16 005 002</t>
  </si>
  <si>
    <t>16 005 003</t>
  </si>
  <si>
    <t>16 006 003</t>
  </si>
  <si>
    <t>16 006 004</t>
  </si>
  <si>
    <t>16 011 001</t>
  </si>
  <si>
    <t>17 019 001</t>
  </si>
  <si>
    <t>17 019 002</t>
  </si>
  <si>
    <t>17 019 003</t>
  </si>
  <si>
    <t>17 019 004</t>
  </si>
  <si>
    <t>17 019 005</t>
  </si>
  <si>
    <t>17 019 006</t>
  </si>
  <si>
    <t>17 019 007</t>
  </si>
  <si>
    <t>17 019 008</t>
  </si>
  <si>
    <t>17 019 009</t>
  </si>
  <si>
    <t>17 019 K02</t>
  </si>
  <si>
    <t>17 020 K01</t>
  </si>
  <si>
    <t>17 020 K02</t>
  </si>
  <si>
    <t>17 020 K03</t>
  </si>
  <si>
    <t>17 020 K04</t>
  </si>
  <si>
    <t>17 020 K05</t>
  </si>
  <si>
    <t>18 003 001</t>
  </si>
  <si>
    <t>18 003 002</t>
  </si>
  <si>
    <t>18 003 004</t>
  </si>
  <si>
    <t>18 003 K01</t>
  </si>
  <si>
    <t>18 003 K02</t>
  </si>
  <si>
    <t>18 004 001</t>
  </si>
  <si>
    <t>18 004 002</t>
  </si>
  <si>
    <t>18 004 005</t>
  </si>
  <si>
    <t>18 008 001</t>
  </si>
  <si>
    <t>18 008 002</t>
  </si>
  <si>
    <t>19 032 001</t>
  </si>
  <si>
    <t>19 032 002</t>
  </si>
  <si>
    <t>19 032 003</t>
  </si>
  <si>
    <t>19 032 004</t>
  </si>
  <si>
    <t>19 032 005</t>
  </si>
  <si>
    <t>19 032 006</t>
  </si>
  <si>
    <t>19 032 K03</t>
  </si>
  <si>
    <t>19 032 K04</t>
  </si>
  <si>
    <t>19 033 001</t>
  </si>
  <si>
    <t>19 033 002</t>
  </si>
  <si>
    <t>19 034 001</t>
  </si>
  <si>
    <t>19 035 001</t>
  </si>
  <si>
    <t>19 035 002</t>
  </si>
  <si>
    <t>19 036 001</t>
  </si>
  <si>
    <t>19 036 002</t>
  </si>
  <si>
    <t>19 037 001</t>
  </si>
  <si>
    <t>19 038 001</t>
  </si>
  <si>
    <t>19 038 003</t>
  </si>
  <si>
    <t>19 038 K01</t>
  </si>
  <si>
    <t>19 039 001</t>
  </si>
  <si>
    <t>19 040 001</t>
  </si>
  <si>
    <t>19 040 K01</t>
  </si>
  <si>
    <t>19 042 001</t>
  </si>
  <si>
    <t>20 020 001</t>
  </si>
  <si>
    <t>20 020 002</t>
  </si>
  <si>
    <t>20 020 003</t>
  </si>
  <si>
    <t>20 021 001</t>
  </si>
  <si>
    <t>20 021 002</t>
  </si>
  <si>
    <t>20 021 003</t>
  </si>
  <si>
    <t>20 021 004</t>
  </si>
  <si>
    <t>20 021 005</t>
  </si>
  <si>
    <t>20 021 006</t>
  </si>
  <si>
    <t>20 021 008</t>
  </si>
  <si>
    <t>20 021 009</t>
  </si>
  <si>
    <t>20 021 K01</t>
  </si>
  <si>
    <t>20 022 001</t>
  </si>
  <si>
    <t>20 023 001</t>
  </si>
  <si>
    <t>21 007 002</t>
  </si>
  <si>
    <t>21 011 001</t>
  </si>
  <si>
    <t>21 011 002</t>
  </si>
  <si>
    <t>21 011 003</t>
  </si>
  <si>
    <t>21 011 004</t>
  </si>
  <si>
    <t>21 011 005</t>
  </si>
  <si>
    <t>21 011 K01</t>
  </si>
  <si>
    <t>21 011 K02</t>
  </si>
  <si>
    <t>21 012 001</t>
  </si>
  <si>
    <t>22 010 001</t>
  </si>
  <si>
    <t>22 010 002</t>
  </si>
  <si>
    <t>22 010 003</t>
  </si>
  <si>
    <t>22 013 001</t>
  </si>
  <si>
    <t>22 025 001</t>
  </si>
  <si>
    <t>22 025 002</t>
  </si>
  <si>
    <t>22 025 003</t>
  </si>
  <si>
    <t>22 025 004</t>
  </si>
  <si>
    <t>22 025 K01</t>
  </si>
  <si>
    <t>22 026 001</t>
  </si>
  <si>
    <t>Djelovanje Državne izborne komisije</t>
  </si>
  <si>
    <t>Stručni i operativni poslovi Savjeta za građansku kontrolu rada policije</t>
  </si>
  <si>
    <t>Stabilizacija i pridruživanje i pristupanje Crne Gore Evropskoj uniji</t>
  </si>
  <si>
    <t>Stručni i operativni poslovi Ministarstva evropskih poslova</t>
  </si>
  <si>
    <t>Djelovanje Uprave za ljudske resurse</t>
  </si>
  <si>
    <t>Koordinirani inspekcijski nadzor</t>
  </si>
  <si>
    <t>Stručni i operativni poslovi i međunarodna saradnja u oblasti sprječavanja korupcije</t>
  </si>
  <si>
    <t>Prevencija korupcije</t>
  </si>
  <si>
    <t>Djelatnost Službenog lista Crne Gore</t>
  </si>
  <si>
    <t>Djelovanje Predsjednika Crne Gore</t>
  </si>
  <si>
    <t>Zakonodavna, kontrolna i predstavnička funkcija Skupštine Crne Gore</t>
  </si>
  <si>
    <t>Stručni i operativni poslovi Skupštine Crne Gore</t>
  </si>
  <si>
    <t>Stručni i operativni poslovi Generalnog sekretarijata Vlade</t>
  </si>
  <si>
    <t>Djelatnost Kancelarije zastupnika Crne Gore pred Evropskim sudom za ljudska prava</t>
  </si>
  <si>
    <t>Djelatnost Kabineta Potpredsjednika Vlade</t>
  </si>
  <si>
    <t>Stručni i operativni poslovi Kabineta Predsjednika Vlade</t>
  </si>
  <si>
    <t>Djelovanje Savjeta za privatizaciju i kapitalne projekte</t>
  </si>
  <si>
    <t>Stručni i operativni poslovi Sekretarijata za zakonodavstvo</t>
  </si>
  <si>
    <t>Stručni i operativni poslovi Komisije za koncesije</t>
  </si>
  <si>
    <t>Stručni i operativni poslovi Savjeta za NATO</t>
  </si>
  <si>
    <t>Finansiranje rada parlamentarnih subjekata</t>
  </si>
  <si>
    <t>Rad diplomatskih i konzularnih predstavništava</t>
  </si>
  <si>
    <t>Bilateralni i multilateralni poslovi</t>
  </si>
  <si>
    <t>Saradnja sa iseljenicima - dijasporom</t>
  </si>
  <si>
    <t>Izgradnja i rekonstrukcija administrativnog prostora za rad državnih organa - sektor Politički sistem i upravljanje</t>
  </si>
  <si>
    <t>Informaciono društvo</t>
  </si>
  <si>
    <t>Reforma javne uprave</t>
  </si>
  <si>
    <t>Medijski pluralizam</t>
  </si>
  <si>
    <t>Stručni i operativni poslovi Ministarstva javne uprave</t>
  </si>
  <si>
    <t>Djelatnost RTCG</t>
  </si>
  <si>
    <t>Stručni i operativni poslovi Ministarstva vanjskih poslova</t>
  </si>
  <si>
    <t>Djelovanje Ustavnog suda</t>
  </si>
  <si>
    <t>Nadležnost Vrhovnog i Apelacionog suda</t>
  </si>
  <si>
    <t>Nadležnost Upravnog i Privrednog suda</t>
  </si>
  <si>
    <t>Nadležnost viših sudova</t>
  </si>
  <si>
    <t>Nadležnost osnovnih sudova</t>
  </si>
  <si>
    <t>Nadležnost sudova za prekršaje</t>
  </si>
  <si>
    <t>Nadležnost osnovnih državnih tužilaštava</t>
  </si>
  <si>
    <t>Nadležnost viših državnih tužilaštava</t>
  </si>
  <si>
    <t>Nadležnost Specijalnog državnog tužilaštva</t>
  </si>
  <si>
    <t>Nadležnost Vrhovnog državnog tužilaštva</t>
  </si>
  <si>
    <t>Upravljanje sistemnom izvršenja krivičnih sankcija</t>
  </si>
  <si>
    <t>Stručni i operativni poslovi Ministarstva ljudskih i manjinskih prava</t>
  </si>
  <si>
    <t>Djelovanje Zaštitnika ljudskih prava i sloboda</t>
  </si>
  <si>
    <t>Djelovanje Agencije za zaštitu ličnih podataka i slobodan pristup informacijama</t>
  </si>
  <si>
    <t>Sprovođenje politika iz nadležnosti Ministarstva pravde</t>
  </si>
  <si>
    <t>Stručni i operativni poslovi Sudskog savjeta</t>
  </si>
  <si>
    <t>Stručni i operativni poslovi Tužilačkog savjeta</t>
  </si>
  <si>
    <t>Djelovanje Centra za obuku u sudstvu i državnom tužilaštvu</t>
  </si>
  <si>
    <t>Stručni i operativni poslovi Centra za alternativno rješavanje sporova</t>
  </si>
  <si>
    <t>Obezbjeđivanje samostalnosti u radu državnih tužilaca</t>
  </si>
  <si>
    <t>Izgradnja i rekonstrukcija administrativnog prostora za rad pravosuđa</t>
  </si>
  <si>
    <t>Projekti koji se finansiraju iz IPA fondova - sektor Pravosuđe</t>
  </si>
  <si>
    <t>Zaštita ljudskih i manjinskih prava</t>
  </si>
  <si>
    <t>Unapređenje i zaštita manjinskih prava</t>
  </si>
  <si>
    <t>Stručni i operativni poslovi Ministarstva pravde</t>
  </si>
  <si>
    <t>Pravda i fundamentalna prava</t>
  </si>
  <si>
    <t>Ublažavanje efekata elementarnih nepogoda i tehničko-tehnoloških nesreća</t>
  </si>
  <si>
    <t>Djelatnost Direkcije za zaštitu tajnih podataka</t>
  </si>
  <si>
    <t>Djelovanje Agencije za nacionalnu bezbjednost</t>
  </si>
  <si>
    <t>Djelovanje Regionalnog ronilačkog centra za podvodno deminiranje i obuku ronilaca</t>
  </si>
  <si>
    <t>Stručni i operativni poslovi Ministarstva unutrašnjih poslova</t>
  </si>
  <si>
    <t>Integrisano upravljanje granicom</t>
  </si>
  <si>
    <t>Poslovi iz oblasti rada policije</t>
  </si>
  <si>
    <t>Izgradnja i rekonstrukcija administrativnog prostora za potrebe javne bezbjednosti</t>
  </si>
  <si>
    <t>Stručni i operativni poslovi Ministarstva odbrane</t>
  </si>
  <si>
    <t>Izgradnja i rekonstrukcija administrativnog prostora za potrebe odbrane</t>
  </si>
  <si>
    <t>Izgradnja kapaciteta - izdavanje dokumenata u oblastima upravnih poslova, državljanstva i stranaca</t>
  </si>
  <si>
    <t>Međunarodna saradnja</t>
  </si>
  <si>
    <t>Operacije</t>
  </si>
  <si>
    <t>Funkcionisanje Vojske</t>
  </si>
  <si>
    <t>Međunarodna vojna saradnja</t>
  </si>
  <si>
    <t>Obuke i vježbe</t>
  </si>
  <si>
    <t>Opremanje i infrastruktura Vojske Crne Gore</t>
  </si>
  <si>
    <t>Opremanje Ministarstva Odbrane</t>
  </si>
  <si>
    <t>Rukovođenje i koordinacija rada Obavještajno bezbjednosnog direktorata</t>
  </si>
  <si>
    <t>Međunarodna saradnja Obavještajno bezbjednosnog direktorata</t>
  </si>
  <si>
    <t>Vršenje poslova u oblasti međunarodne zaštite</t>
  </si>
  <si>
    <t>Upravljanje i izvršenje budžeta</t>
  </si>
  <si>
    <t>Upravljanje sredstvima EU</t>
  </si>
  <si>
    <t>Rezerve</t>
  </si>
  <si>
    <t>Stručni i operativni poslovi u vezi sa javnim dugom</t>
  </si>
  <si>
    <t>Stručni i operativni poslovi Zaštitnika imovinsko-interesa Crne Gore</t>
  </si>
  <si>
    <t>Izrada rezultata zvanične statistike</t>
  </si>
  <si>
    <t>Stručni i operativni poslovi Komisije za zaštitu prava u postupcima javnih nabavki</t>
  </si>
  <si>
    <t>Sprovodjenje aktivnosti iz nadleznosti Revizorskog tijela</t>
  </si>
  <si>
    <t>Realizacija strateškog plana razvoja Revizorskog tijela</t>
  </si>
  <si>
    <t>Sprovođenje politika iz nadležnosti Ministarstva finansija</t>
  </si>
  <si>
    <t>Poslovanje područnih jedinica - upravljanje javnim prihodima</t>
  </si>
  <si>
    <t>Obavljanje poslova iz oblasti igara na sreću</t>
  </si>
  <si>
    <t>Stručni i operativni poslovi iz oblasti carina</t>
  </si>
  <si>
    <t>Carinski postupci i carinarnice</t>
  </si>
  <si>
    <t>Djelovanje Fonda za obeštećenje</t>
  </si>
  <si>
    <t>Sprječavanje pranja novca i finansiranja terorizma</t>
  </si>
  <si>
    <t>Sprovođenje revizija</t>
  </si>
  <si>
    <t>Strateški plan i obuke</t>
  </si>
  <si>
    <t>Stručni i operativni poslovi Državne revizorske institucije</t>
  </si>
  <si>
    <t>Zajednički poslovi</t>
  </si>
  <si>
    <t>Premjer i kartografija</t>
  </si>
  <si>
    <t>Stručni i operativni poslovi iz oblasti poreza</t>
  </si>
  <si>
    <t>Stručni i operativni poslovi Ministarstva finansija</t>
  </si>
  <si>
    <t>Politika javnih nabavki</t>
  </si>
  <si>
    <t>Spoljna trgovina i ekonomski odnosi sa inostranstvom</t>
  </si>
  <si>
    <t>Unutrašnja trgovina i zaštita intelektualne svojine</t>
  </si>
  <si>
    <t>Sprječavanje narušavanja slobodne konkurencije i kontrola državne pomoći</t>
  </si>
  <si>
    <t>Jačanje konkurentnosti i sektora inovacija</t>
  </si>
  <si>
    <t>Strateško planiranje i međunarodna saradnja</t>
  </si>
  <si>
    <t>Unapređenje turističkog ambijenta</t>
  </si>
  <si>
    <t>Podsticanje, promocija i investicije u turizmu</t>
  </si>
  <si>
    <t>Normativni poslovi i upravni postupak</t>
  </si>
  <si>
    <t>Djelovanje Nacionalne turističke organizacije Crne Gore</t>
  </si>
  <si>
    <t>Unapređenje turističke ponude</t>
  </si>
  <si>
    <t>Radni odnosi, zaštita i zdravlje na radu i pristup tržištu rada</t>
  </si>
  <si>
    <t>Profesionalna rehabilitacija</t>
  </si>
  <si>
    <t>Mjere aktivne politike zapošljavanja</t>
  </si>
  <si>
    <t>Stručni i operativni poslovi Zavoda za zapošljavanje</t>
  </si>
  <si>
    <t>Isplata neisplaćenih potraživanja zaposlenih</t>
  </si>
  <si>
    <t>Stručni i operativni poslovi Fonda za rad</t>
  </si>
  <si>
    <t>Profesonalna rehabilitacija</t>
  </si>
  <si>
    <t>Pasivne mjere tržišta rada</t>
  </si>
  <si>
    <t>Stručni i operativni poslovi Ministarstva rada i socijalnog staranja</t>
  </si>
  <si>
    <t>Djelovanje Agencije za mirno rješavanje radnih sporova</t>
  </si>
  <si>
    <t>Unaprjeđenje i implementacija strateškog i zakonodavnog okvira za efikasniji industrijski i regionalni razvoj</t>
  </si>
  <si>
    <t>Standardizacija i akreditacija</t>
  </si>
  <si>
    <t>Realizacija i promocija investicionih potencijala</t>
  </si>
  <si>
    <t>Programski okvir za unaprjeđenje konkurentnosti industrije i sveukupnog regionalnog razvoja</t>
  </si>
  <si>
    <t>Unaprjeđenje i implementacija zakonodavnog okvira za efikasniji industrijski i regionalni razvoj</t>
  </si>
  <si>
    <t>Podrška pristupanju Crne Gore Evropskoj uniji u oblasti jačanja konkurentnosti i inovacija</t>
  </si>
  <si>
    <t>Razvojni projekti Prijestonice Cetinje</t>
  </si>
  <si>
    <t>Djelovanje Zavoda za metrologiju</t>
  </si>
  <si>
    <t>Energetika i energetska efikasnost</t>
  </si>
  <si>
    <t>Rudarstvo, geologija i ugljovodonici</t>
  </si>
  <si>
    <t>Djelovanje Uprave za ugljovodonike</t>
  </si>
  <si>
    <t>Unaprjeđenje poslovnog okruženja za razvoj preduzetništva</t>
  </si>
  <si>
    <t>Unapređenje konkurentnosti privrede</t>
  </si>
  <si>
    <t>Upravljanje reputacijom države, komuniciranje nacionalnog brenda i marketing aktivnosti</t>
  </si>
  <si>
    <t>Podrška razvoju inovacione djelatnosti</t>
  </si>
  <si>
    <t>Podrška razvoju inovacione infrastrukture i inovacioni programi Fonda za inovacije</t>
  </si>
  <si>
    <t>Elektronske komunikacije</t>
  </si>
  <si>
    <t>Poštanska djelatnost</t>
  </si>
  <si>
    <t>Podrška poljoprivredi</t>
  </si>
  <si>
    <t>Bezbjednost hrane, veterina i fitosanitarni poslovi</t>
  </si>
  <si>
    <t>Podrška ruralnom razvoju</t>
  </si>
  <si>
    <t>Podrška Agenciji za plaćanje</t>
  </si>
  <si>
    <t>Stručni i operativni poslovi Ministarstva poljoprivrede, šumarstva i vodoprivrede</t>
  </si>
  <si>
    <t>Projekti koji se finansiraju iz IPA fondova - IPA2021, oblast poljoprivrede</t>
  </si>
  <si>
    <t>Podrška ribarstvu</t>
  </si>
  <si>
    <t>Šumarstvo, lovstvo i drvna industrija</t>
  </si>
  <si>
    <t>Djelovanje Uprave za gazdovanje šumama i lovištima</t>
  </si>
  <si>
    <t>Podrška vodopirvredi</t>
  </si>
  <si>
    <t>Djelovanje Uprave za vode</t>
  </si>
  <si>
    <t>Državni putevi i drumski saobraćaj</t>
  </si>
  <si>
    <t>Željeznički saobraćaj</t>
  </si>
  <si>
    <t>Pomorski saobraćaj</t>
  </si>
  <si>
    <t>Vazdušni saobraćaj</t>
  </si>
  <si>
    <t>Inspekcijski nadzor u oblasti saobraćaja</t>
  </si>
  <si>
    <t>Djelovanje Uprave pomorske sigurnosti i upravljanja lukama</t>
  </si>
  <si>
    <t>Stručni i operativni poslovi Uprave za saobraćaj</t>
  </si>
  <si>
    <t>Djelovanje Uprave za željeznice</t>
  </si>
  <si>
    <t>Djelovanje Komisije za istraživanje nesreća</t>
  </si>
  <si>
    <t>Projekti koji se finansiraju iz IPA fondova - sektor Saobraćaj</t>
  </si>
  <si>
    <t>Rekonstrukcija regionalnih i magistralnih puteva</t>
  </si>
  <si>
    <t>Rješavanje uskih grla na saobraćajnoj mreži Crne Gore</t>
  </si>
  <si>
    <t>Izgradnja autoputeva</t>
  </si>
  <si>
    <t>Izgradnja lokalne infrastrukture</t>
  </si>
  <si>
    <t>Sanacija mostova, klizišta i kosina na magistralnim i regionalnim putevima</t>
  </si>
  <si>
    <t>Ekologija</t>
  </si>
  <si>
    <t>Priroda</t>
  </si>
  <si>
    <t>Monitoring i unapređenje životne sredine</t>
  </si>
  <si>
    <t>Projekti očuvanja životne sredine</t>
  </si>
  <si>
    <t>Projekti koji se finansiraju iz IPA fondova - sektor Održivi razvoj</t>
  </si>
  <si>
    <t>Uređenje prostora, građevinarstvo i stambeni razvoj</t>
  </si>
  <si>
    <t>Inspekcijski poslovi u oblasti izgradnje objekata</t>
  </si>
  <si>
    <t>Stručni i operativni poslovi Uprave za kapitalne projekte</t>
  </si>
  <si>
    <t>Hidrometeorologija</t>
  </si>
  <si>
    <t>Seizmologija</t>
  </si>
  <si>
    <t>Nadzor nad obrazovnim sistemom</t>
  </si>
  <si>
    <t>Unapređenje kvaliteta obrazovanja</t>
  </si>
  <si>
    <t>Djelatnosti Zavoda za školstvo</t>
  </si>
  <si>
    <t>Djelovanje Ispitnog centra</t>
  </si>
  <si>
    <t>Djelovanje Centra za stručno obrazovanje</t>
  </si>
  <si>
    <t>Djelovanje Agencije za kontrolu i obezbjeđenje kvaliteta visokog obrazovanja</t>
  </si>
  <si>
    <t>Izgradnja i rekonstrukcija sportskih objekata</t>
  </si>
  <si>
    <t>Projekti koji se finansiraju iz IPA fondova - sektor Obrazovanje</t>
  </si>
  <si>
    <t>Izgradnja i rekonstrukcija objekata u oblasti obrazovanja</t>
  </si>
  <si>
    <t>Predškolsko vaspitanje i obrazovanje</t>
  </si>
  <si>
    <t>Osnovno obrazovanje</t>
  </si>
  <si>
    <t>Podrška radu i unapređenju kvaliteta srednjeg obrazovanja</t>
  </si>
  <si>
    <t>Politike visokog obrazovanja</t>
  </si>
  <si>
    <t>Podrška radu visokoškolskih ustanova</t>
  </si>
  <si>
    <t>Učenički standard</t>
  </si>
  <si>
    <t>Studentski standard</t>
  </si>
  <si>
    <t>Djelovanje Crnogorske akademije nauka i umjetnosti</t>
  </si>
  <si>
    <t>Vrhunski sport</t>
  </si>
  <si>
    <t>Stručni i operativni poslovi Ministarstva sporta i mladih</t>
  </si>
  <si>
    <t>Razvoj i sprovođenje politike mladih</t>
  </si>
  <si>
    <t>Naučnoistraživačka djelatnost</t>
  </si>
  <si>
    <t>Izgradnja i rekonstrukcija objekata u oblasti nauke</t>
  </si>
  <si>
    <t>Kulturno umjetničko stvaralaštvo</t>
  </si>
  <si>
    <t>Pozorišna, filmska i muzička djelatnost</t>
  </si>
  <si>
    <t>Kreativna Crna Gora i projekti</t>
  </si>
  <si>
    <t>Stručni i operativni poslovi Ministarstva kulture i medija</t>
  </si>
  <si>
    <t>Kulturna baština</t>
  </si>
  <si>
    <t>Muzejska djelatnost</t>
  </si>
  <si>
    <t>Bibliotekarska delatnost</t>
  </si>
  <si>
    <t>Konzervatorska djelatnost i arheologija</t>
  </si>
  <si>
    <t>Djelovanje Državnog arhiva</t>
  </si>
  <si>
    <t>Djelovanje Uprave za zaštitu kulturnih dobara</t>
  </si>
  <si>
    <t>Djelovanje Matice crnogorske</t>
  </si>
  <si>
    <t>Unapređenja manjinskih prava u oblasti kulture</t>
  </si>
  <si>
    <t>Izgradnja, rekonstrukcija i adaptacija objekata kulture</t>
  </si>
  <si>
    <t>Djelovanje Senata Prijestonice Cetinje</t>
  </si>
  <si>
    <t>Djelovanje Crvenog krsta Crne Gore</t>
  </si>
  <si>
    <t>Razvoj i podrška sistemu zdravstva</t>
  </si>
  <si>
    <t>Zdravstvena zaštita</t>
  </si>
  <si>
    <t>Ostala zdravstvena zaštita</t>
  </si>
  <si>
    <t>Stručni i operativni poslovi Fonda za zdravstveno osiguranje</t>
  </si>
  <si>
    <t>Djelatnost Instituta za javno zdravlje</t>
  </si>
  <si>
    <t>Izgradnja i rekonstrukcija objekata zdravstva</t>
  </si>
  <si>
    <t>Projekti koji se finansiraju iz IPA fondova - sektor Zdravstvo</t>
  </si>
  <si>
    <t>Stručni i operativni poslovi Ministarstva zdravlja</t>
  </si>
  <si>
    <t>Prava iz penzijskog i invalidskog osiguranja</t>
  </si>
  <si>
    <t>Socijalni programi za potrebe korisnika prava</t>
  </si>
  <si>
    <t>Stručni i operativni poslovi Fonda za penzijsko i invalidsko osiguranje</t>
  </si>
  <si>
    <t>Finansiranje prava na privremeno izdržavanje djece</t>
  </si>
  <si>
    <t>Obavljanje djelatnosti ustanova socijalne i dječije zaštite</t>
  </si>
  <si>
    <t>Prava iz oblasti boračke, invalidske i dječje zaštite</t>
  </si>
  <si>
    <t>Djelovanje Socijalnog savjeta</t>
  </si>
  <si>
    <t>Socijalna i dječja zaštita</t>
  </si>
  <si>
    <t>Izgradnja i rekonstrukcija objekata socijalnog staranja</t>
  </si>
  <si>
    <t>Pregled po glavnim programima</t>
  </si>
  <si>
    <t>Naziv POTPROGRAMA</t>
  </si>
  <si>
    <t>Prog. klasif.</t>
  </si>
  <si>
    <t>Prog. Klas.</t>
  </si>
  <si>
    <r>
      <t xml:space="preserve">Ostvarenje budžeta po </t>
    </r>
    <r>
      <rPr>
        <b/>
        <sz val="14"/>
        <color theme="1"/>
        <rFont val="Cambria"/>
        <family val="1"/>
      </rPr>
      <t>PROGRAMSKOJ</t>
    </r>
    <r>
      <rPr>
        <sz val="14"/>
        <color theme="1"/>
        <rFont val="Cambria"/>
        <family val="1"/>
      </rPr>
      <t xml:space="preserve"> KLASIFIKACIJI</t>
    </r>
  </si>
  <si>
    <t>11 052 K02</t>
  </si>
  <si>
    <t>Upravljanje javnim investicijama</t>
  </si>
  <si>
    <t>14 043 002</t>
  </si>
  <si>
    <t>Sprovođenje politika iz nadležnosti ministarstva u okviru oblasti upravljanja državnom imovinom</t>
  </si>
  <si>
    <t>14 052 001</t>
  </si>
  <si>
    <t>Stručni i operativni poslovi Poreske uprave</t>
  </si>
  <si>
    <t>14 053 001</t>
  </si>
  <si>
    <t>Stručni i operativni poslovi Uprave carina</t>
  </si>
  <si>
    <t>14 054 001</t>
  </si>
  <si>
    <t>Stručni i operativni poslovi Uprave za državnu imovinu</t>
  </si>
  <si>
    <t>15 040 001</t>
  </si>
  <si>
    <t>Stručni i operativni poslovi Ministarstva ekonomskog razvoja</t>
  </si>
  <si>
    <t>15 041 001</t>
  </si>
  <si>
    <t>Stručni i operativni poslovi Ministarstva saobraćaja i pomorstva</t>
  </si>
  <si>
    <t>15 042 001</t>
  </si>
  <si>
    <t>Stručni i operativni poslovi Ministarstva turizma, ekologije, održivog razvoja i razvoja sjevera</t>
  </si>
  <si>
    <t>15 045 001</t>
  </si>
  <si>
    <t>Stručni i operativni poslovi Ministarstva energetike i rudarstva</t>
  </si>
  <si>
    <t>18 010 001</t>
  </si>
  <si>
    <t>Stručni i operativni poslovi Ministarstva prostornog planiranja, urbanizma i državne imovine</t>
  </si>
  <si>
    <t>18 016 001</t>
  </si>
  <si>
    <t>Stručni i operativni poslovi Uprave za nekretnine</t>
  </si>
  <si>
    <t>18 017 001</t>
  </si>
  <si>
    <t>18 017 002</t>
  </si>
  <si>
    <t>Poslovanje područnih jedinica Uprave za katastar</t>
  </si>
  <si>
    <t>19 044 001</t>
  </si>
  <si>
    <t>Stručni i operativni poslovi Ministarstva prosvjete, nauke i inovacija</t>
  </si>
  <si>
    <t>PLAN - 2024</t>
  </si>
  <si>
    <t>Ostvarenje - 2024</t>
  </si>
  <si>
    <t>BDP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</si>
</sst>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thin">
        <color theme="0" tint="-0.149967955565050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3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6" xfId="0" applyFont="1" applyFill="1" applyBorder="1" applyAlignment="1" applyProtection="1">
      <alignment horizontal="center" vertical="center"/>
    </xf>
    <xf numFmtId="0" fontId="8" fillId="0" borderId="37" xfId="0" applyFont="1" applyFill="1" applyBorder="1" applyAlignment="1" applyProtection="1">
      <alignment horizontal="left" vertical="center" wrapText="1" indent="1"/>
    </xf>
    <xf numFmtId="166" fontId="8" fillId="0" borderId="38" xfId="0" applyNumberFormat="1" applyFont="1" applyFill="1" applyBorder="1" applyAlignment="1" applyProtection="1">
      <alignment horizontal="right" vertical="center" wrapText="1" indent="1"/>
    </xf>
    <xf numFmtId="166" fontId="8" fillId="0" borderId="39" xfId="0" applyNumberFormat="1" applyFont="1" applyFill="1" applyBorder="1" applyAlignment="1" applyProtection="1">
      <alignment horizontal="right" vertical="center" wrapText="1" indent="1"/>
    </xf>
    <xf numFmtId="165" fontId="8" fillId="0" borderId="40" xfId="2" applyNumberFormat="1" applyFont="1" applyFill="1" applyBorder="1" applyAlignment="1" applyProtection="1">
      <alignment horizontal="right" vertical="center" wrapText="1" indent="1"/>
    </xf>
    <xf numFmtId="165" fontId="8" fillId="0" borderId="41" xfId="2" applyNumberFormat="1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0" fontId="3" fillId="0" borderId="44" xfId="0" applyFont="1" applyBorder="1"/>
    <xf numFmtId="0" fontId="8" fillId="0" borderId="45" xfId="0" applyFont="1" applyBorder="1" applyAlignment="1" applyProtection="1">
      <alignment horizontal="center"/>
    </xf>
    <xf numFmtId="0" fontId="8" fillId="0" borderId="45" xfId="0" applyFont="1" applyBorder="1" applyAlignment="1" applyProtection="1">
      <alignment wrapText="1"/>
    </xf>
    <xf numFmtId="0" fontId="8" fillId="0" borderId="46" xfId="0" applyFont="1" applyBorder="1" applyProtection="1"/>
    <xf numFmtId="165" fontId="8" fillId="0" borderId="46" xfId="2" applyNumberFormat="1" applyFont="1" applyBorder="1" applyAlignment="1" applyProtection="1">
      <alignment horizontal="right" indent="1"/>
    </xf>
    <xf numFmtId="0" fontId="8" fillId="0" borderId="46" xfId="0" applyFont="1" applyBorder="1" applyAlignment="1" applyProtection="1">
      <alignment horizontal="right" indent="1"/>
    </xf>
    <xf numFmtId="0" fontId="3" fillId="0" borderId="47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48" xfId="0" applyNumberFormat="1" applyFont="1" applyBorder="1" applyAlignment="1" applyProtection="1">
      <alignment horizontal="center" vertical="center" wrapText="1"/>
    </xf>
    <xf numFmtId="0" fontId="8" fillId="0" borderId="49" xfId="0" applyFont="1" applyBorder="1" applyAlignment="1" applyProtection="1">
      <alignment horizontal="center" vertical="center" wrapText="1"/>
    </xf>
    <xf numFmtId="0" fontId="8" fillId="0" borderId="50" xfId="0" applyFont="1" applyBorder="1" applyAlignment="1" applyProtection="1">
      <alignment horizontal="center" vertical="center" wrapText="1"/>
    </xf>
    <xf numFmtId="4" fontId="8" fillId="0" borderId="5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52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53" xfId="0" applyFont="1" applyBorder="1" applyAlignment="1" applyProtection="1">
      <alignment horizontal="right" vertical="center" indent="1"/>
    </xf>
    <xf numFmtId="0" fontId="8" fillId="0" borderId="54" xfId="0" applyFont="1" applyBorder="1" applyAlignment="1" applyProtection="1">
      <alignment horizontal="left" vertical="center" wrapText="1" indent="2"/>
    </xf>
    <xf numFmtId="4" fontId="8" fillId="0" borderId="55" xfId="0" applyNumberFormat="1" applyFont="1" applyFill="1" applyBorder="1" applyAlignment="1" applyProtection="1">
      <alignment horizontal="right" vertical="center" wrapText="1" indent="1"/>
    </xf>
    <xf numFmtId="0" fontId="8" fillId="0" borderId="45" xfId="0" applyFont="1" applyBorder="1" applyAlignment="1" applyProtection="1">
      <alignment horizontal="center" vertical="center"/>
    </xf>
    <xf numFmtId="0" fontId="8" fillId="0" borderId="45" xfId="0" applyFont="1" applyBorder="1" applyAlignment="1" applyProtection="1">
      <alignment horizontal="left" vertical="top" wrapText="1" indent="1"/>
    </xf>
    <xf numFmtId="167" fontId="8" fillId="0" borderId="45" xfId="0" applyNumberFormat="1" applyFont="1" applyFill="1" applyBorder="1" applyProtection="1"/>
    <xf numFmtId="0" fontId="0" fillId="0" borderId="9" xfId="0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56" xfId="0" applyFont="1" applyFill="1" applyBorder="1" applyAlignment="1" applyProtection="1">
      <alignment vertical="center"/>
      <protection hidden="1"/>
    </xf>
    <xf numFmtId="0" fontId="16" fillId="3" borderId="56" xfId="0" applyFont="1" applyFill="1" applyBorder="1" applyAlignment="1" applyProtection="1">
      <alignment horizontal="center" vertical="top"/>
      <protection hidden="1"/>
    </xf>
    <xf numFmtId="0" fontId="17" fillId="3" borderId="56" xfId="0" applyFont="1" applyFill="1" applyBorder="1" applyAlignment="1" applyProtection="1">
      <alignment horizontal="center" vertical="top"/>
      <protection hidden="1"/>
    </xf>
    <xf numFmtId="0" fontId="18" fillId="3" borderId="56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56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56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Border="1" applyAlignment="1" applyProtection="1">
      <alignment vertical="center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0" fillId="0" borderId="9" xfId="0" applyFill="1" applyBorder="1"/>
    <xf numFmtId="0" fontId="2" fillId="8" borderId="9" xfId="0" applyFont="1" applyFill="1" applyBorder="1" applyAlignment="1">
      <alignment horizontal="center"/>
    </xf>
    <xf numFmtId="165" fontId="10" fillId="6" borderId="32" xfId="2" applyNumberFormat="1" applyFont="1" applyFill="1" applyBorder="1" applyAlignment="1" applyProtection="1">
      <alignment horizontal="right" vertical="center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6" fontId="8" fillId="0" borderId="59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165" fontId="8" fillId="0" borderId="60" xfId="2" applyNumberFormat="1" applyFont="1" applyFill="1" applyBorder="1" applyAlignment="1" applyProtection="1">
      <alignment horizontal="right" vertical="center" wrapText="1" indent="1"/>
    </xf>
    <xf numFmtId="165" fontId="8" fillId="0" borderId="39" xfId="2" applyNumberFormat="1" applyFont="1" applyFill="1" applyBorder="1" applyAlignment="1" applyProtection="1">
      <alignment horizontal="right" vertical="center" wrapText="1" indent="1"/>
    </xf>
    <xf numFmtId="0" fontId="20" fillId="3" borderId="0" xfId="0" applyFont="1" applyFill="1" applyAlignment="1" applyProtection="1">
      <alignment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57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7" borderId="10" xfId="0" applyFont="1" applyFill="1" applyBorder="1" applyAlignment="1" applyProtection="1">
      <alignment horizontal="center" vertical="center"/>
    </xf>
    <xf numFmtId="0" fontId="14" fillId="7" borderId="56" xfId="0" applyFont="1" applyFill="1" applyBorder="1" applyAlignment="1" applyProtection="1">
      <alignment horizontal="center" vertical="center"/>
    </xf>
    <xf numFmtId="0" fontId="14" fillId="7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56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56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246529</xdr:colOff>
      <xdr:row>7</xdr:row>
      <xdr:rowOff>190500</xdr:rowOff>
    </xdr:from>
    <xdr:to>
      <xdr:col>20</xdr:col>
      <xdr:colOff>421341</xdr:colOff>
      <xdr:row>38</xdr:row>
      <xdr:rowOff>190501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3" y="1557618"/>
          <a:ext cx="3200400" cy="48521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2024.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2024. godinu.</a:t>
          </a:r>
          <a:endParaRPr lang="en-US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47">
        <v>2023</v>
      </c>
    </row>
    <row r="3" spans="2:7" ht="7.15" customHeight="1" thickBot="1" x14ac:dyDescent="0.3"/>
    <row r="4" spans="2:7" ht="15.75" thickBot="1" x14ac:dyDescent="0.3">
      <c r="B4" t="s">
        <v>5</v>
      </c>
      <c r="C4" s="148">
        <v>3</v>
      </c>
      <c r="D4" t="str">
        <f>VLOOKUP(C4,C9:D20,2,FALSE)</f>
        <v>Mart</v>
      </c>
    </row>
    <row r="5" spans="2:7" ht="7.15" customHeight="1" thickBot="1" x14ac:dyDescent="0.3"/>
    <row r="6" spans="2:7" ht="15.75" thickBot="1" x14ac:dyDescent="0.3">
      <c r="B6" t="s">
        <v>6</v>
      </c>
      <c r="C6" s="123">
        <f>VLOOKUP(C4,C9:F20,3,FALSE)</f>
        <v>3</v>
      </c>
      <c r="D6" t="str">
        <f>VLOOKUP(C6,E9:F20,2,FALSE)</f>
        <v>Januar - Mart</v>
      </c>
    </row>
    <row r="8" spans="2:7" x14ac:dyDescent="0.25">
      <c r="D8" t="s">
        <v>5</v>
      </c>
      <c r="F8" t="s">
        <v>6</v>
      </c>
      <c r="G8" s="124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25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26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26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25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26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26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25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26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26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25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26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2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42"/>
  <sheetViews>
    <sheetView zoomScale="85" zoomScaleNormal="85" zoomScaleSheetLayoutView="85" workbookViewId="0">
      <selection activeCell="J15" sqref="J15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/>
    <col min="13" max="13" width="15.28515625" style="6" bestFit="1" customWidth="1"/>
    <col min="14" max="14" width="9.28515625" style="6" bestFit="1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55" customFormat="1" ht="18" x14ac:dyDescent="0.25">
      <c r="C7" s="155" t="s">
        <v>509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45" t="s">
        <v>505</v>
      </c>
      <c r="E10" s="145"/>
      <c r="F10" s="145"/>
      <c r="G10" s="145"/>
      <c r="H10" s="127" t="s">
        <v>32</v>
      </c>
      <c r="I10" s="140" t="s">
        <v>5</v>
      </c>
      <c r="J10" s="157" t="str">
        <f>'Analitika 2024'!L4</f>
        <v>Mart</v>
      </c>
      <c r="K10" s="158"/>
      <c r="L10" s="140" t="s">
        <v>6</v>
      </c>
      <c r="M10" s="157" t="str">
        <f>IF(J10="Januar","-",'Analitika 2024'!F4)</f>
        <v>Januar - Mart</v>
      </c>
      <c r="N10" s="158"/>
      <c r="O10" s="22"/>
    </row>
    <row r="11" spans="3:15" x14ac:dyDescent="0.25">
      <c r="C11" s="10"/>
      <c r="D11" s="11"/>
      <c r="E11" s="11"/>
      <c r="F11" s="11"/>
      <c r="G11" s="11"/>
      <c r="I11" s="21"/>
      <c r="J11" s="128" t="s">
        <v>7</v>
      </c>
      <c r="K11" s="128" t="s">
        <v>8</v>
      </c>
      <c r="L11" s="128"/>
      <c r="M11" s="128" t="s">
        <v>7</v>
      </c>
      <c r="N11" s="128" t="s">
        <v>8</v>
      </c>
      <c r="O11" s="22"/>
    </row>
    <row r="12" spans="3:15" x14ac:dyDescent="0.25">
      <c r="C12" s="10"/>
      <c r="D12" s="11"/>
      <c r="E12" s="11"/>
      <c r="F12" s="11"/>
      <c r="G12" s="11"/>
      <c r="H12" s="20"/>
      <c r="I12" s="21"/>
      <c r="J12" s="21"/>
      <c r="K12" s="21"/>
      <c r="L12" s="13"/>
      <c r="M12" s="13"/>
      <c r="N12" s="13"/>
      <c r="O12" s="12"/>
    </row>
    <row r="13" spans="3:15" x14ac:dyDescent="0.25">
      <c r="C13" s="10"/>
      <c r="D13" s="23">
        <v>11</v>
      </c>
      <c r="E13" s="23" t="s">
        <v>33</v>
      </c>
      <c r="F13" s="23"/>
      <c r="G13" s="24"/>
      <c r="H13" s="25"/>
      <c r="I13" s="25"/>
      <c r="J13" s="141">
        <f>SUMPRODUCT((D13=VALUE(LEFT('Analitika 2024'!$C$9:$C$252,2)))*('Analitika 2024'!$L$9:$L$252))</f>
        <v>8154372.1699999981</v>
      </c>
      <c r="K13" s="136">
        <f>IFERROR($J13/$J$37,0)</f>
        <v>2.7811538061192263E-2</v>
      </c>
      <c r="L13" s="129"/>
      <c r="M13" s="141">
        <f>IF($J$10="Januar","-",
SUMPRODUCT((D13=VALUE(LEFT('Analitika 2024'!$C$9:$C$252,2)))*('Analitika 2024'!$F$9:$F$252)))</f>
        <v>19487673.940000005</v>
      </c>
      <c r="N13" s="136">
        <f>IF($J$10="Januar","-",IFERROR($M13/$M$37,0))</f>
        <v>2.8313642236004074E-2</v>
      </c>
      <c r="O13" s="12"/>
    </row>
    <row r="14" spans="3:15" ht="7.15" customHeight="1" x14ac:dyDescent="0.25">
      <c r="C14" s="10"/>
      <c r="F14" s="11"/>
      <c r="G14" s="11"/>
      <c r="H14" s="19"/>
      <c r="I14" s="19"/>
      <c r="J14" s="142"/>
      <c r="K14" s="137"/>
      <c r="L14" s="130"/>
      <c r="M14" s="143"/>
      <c r="N14" s="137"/>
      <c r="O14" s="12"/>
    </row>
    <row r="15" spans="3:15" x14ac:dyDescent="0.25">
      <c r="C15" s="10"/>
      <c r="D15" s="23">
        <v>12</v>
      </c>
      <c r="E15" s="23" t="s">
        <v>34</v>
      </c>
      <c r="F15" s="23"/>
      <c r="G15" s="23"/>
      <c r="H15" s="25"/>
      <c r="I15" s="25"/>
      <c r="J15" s="141">
        <f>SUMPRODUCT((D15=VALUE(LEFT('Analitika 2024'!$C$9:$C$252,2)))*('Analitika 2024'!$L$9:$L$252))</f>
        <v>6785955.4400000013</v>
      </c>
      <c r="K15" s="136">
        <f>IFERROR($J15/$J$37,0)</f>
        <v>2.3144376301028554E-2</v>
      </c>
      <c r="L15" s="129"/>
      <c r="M15" s="141">
        <f>IF($J$10="Januar","-",
SUMPRODUCT((D15=VALUE(LEFT('Analitika 2024'!$C$9:$C$252,2)))*('Analitika 2024'!$F$9:$F$252)))</f>
        <v>16668798.629999999</v>
      </c>
      <c r="N15" s="136">
        <f>IF($J$10="Januar","-",IFERROR($M15/$M$37,0))</f>
        <v>2.4218098186930905E-2</v>
      </c>
      <c r="O15" s="12"/>
    </row>
    <row r="16" spans="3:15" ht="7.15" customHeight="1" x14ac:dyDescent="0.25">
      <c r="C16" s="10"/>
      <c r="F16" s="11"/>
      <c r="G16" s="11"/>
      <c r="H16" s="19"/>
      <c r="I16" s="19"/>
      <c r="J16" s="142"/>
      <c r="K16" s="137"/>
      <c r="L16" s="130"/>
      <c r="M16" s="143"/>
      <c r="N16" s="137"/>
      <c r="O16" s="12"/>
    </row>
    <row r="17" spans="3:15" x14ac:dyDescent="0.25">
      <c r="C17" s="10"/>
      <c r="D17" s="23">
        <v>13</v>
      </c>
      <c r="E17" s="23" t="s">
        <v>35</v>
      </c>
      <c r="F17" s="23"/>
      <c r="G17" s="23"/>
      <c r="H17" s="25"/>
      <c r="I17" s="25"/>
      <c r="J17" s="141">
        <f>SUMPRODUCT((D17=VALUE(LEFT('Analitika 2024'!$C$9:$C$252,2)))*('Analitika 2024'!$L$9:$L$252))</f>
        <v>16079981.57</v>
      </c>
      <c r="K17" s="136">
        <f>IFERROR($J17/$J$37,0)</f>
        <v>5.4842851188790571E-2</v>
      </c>
      <c r="L17" s="129"/>
      <c r="M17" s="141">
        <f>IF($J$10="Januar","-",
SUMPRODUCT((D17=VALUE(LEFT('Analitika 2024'!$C$9:$C$252,2)))*('Analitika 2024'!$F$9:$F$252)))</f>
        <v>43326129.519999988</v>
      </c>
      <c r="N17" s="136">
        <f>IF($J$10="Januar","-",IFERROR($M17/$M$37,0))</f>
        <v>6.2948535288355409E-2</v>
      </c>
      <c r="O17" s="12"/>
    </row>
    <row r="18" spans="3:15" ht="7.15" customHeight="1" x14ac:dyDescent="0.25">
      <c r="C18" s="10"/>
      <c r="F18" s="11"/>
      <c r="G18" s="11"/>
      <c r="H18" s="19"/>
      <c r="I18" s="19"/>
      <c r="J18" s="142"/>
      <c r="K18" s="137"/>
      <c r="L18" s="130"/>
      <c r="M18" s="143"/>
      <c r="N18" s="137"/>
      <c r="O18" s="12"/>
    </row>
    <row r="19" spans="3:15" x14ac:dyDescent="0.25">
      <c r="C19" s="10"/>
      <c r="D19" s="23">
        <v>14</v>
      </c>
      <c r="E19" s="23" t="s">
        <v>36</v>
      </c>
      <c r="F19" s="23"/>
      <c r="G19" s="23"/>
      <c r="H19" s="25"/>
      <c r="I19" s="25"/>
      <c r="J19" s="141">
        <f>SUMPRODUCT((D19=VALUE(LEFT('Analitika 2024'!$C$9:$C$252,2)))*('Analitika 2024'!$L$9:$L$252))</f>
        <v>80787527.00999999</v>
      </c>
      <c r="K19" s="136">
        <f>IFERROR($J19/$J$37,0)</f>
        <v>0.27553628108541595</v>
      </c>
      <c r="L19" s="129"/>
      <c r="M19" s="141">
        <f>IF($J$10="Januar","-",
SUMPRODUCT((D19=VALUE(LEFT('Analitika 2024'!$C$9:$C$252,2)))*('Analitika 2024'!$F$9:$F$252)))</f>
        <v>146532042.5099999</v>
      </c>
      <c r="N19" s="136">
        <f>IF($J$10="Januar","-",IFERROR($M19/$M$37,0))</f>
        <v>0.21289641034188386</v>
      </c>
      <c r="O19" s="12"/>
    </row>
    <row r="20" spans="3:15" ht="7.15" customHeight="1" x14ac:dyDescent="0.25">
      <c r="C20" s="10"/>
      <c r="F20" s="11"/>
      <c r="G20" s="11"/>
      <c r="H20" s="19"/>
      <c r="I20" s="19"/>
      <c r="J20" s="142"/>
      <c r="K20" s="137"/>
      <c r="L20" s="130"/>
      <c r="M20" s="143"/>
      <c r="N20" s="137"/>
      <c r="O20" s="12"/>
    </row>
    <row r="21" spans="3:15" x14ac:dyDescent="0.25">
      <c r="C21" s="10"/>
      <c r="D21" s="23">
        <v>15</v>
      </c>
      <c r="E21" s="23" t="s">
        <v>37</v>
      </c>
      <c r="F21" s="23"/>
      <c r="G21" s="24"/>
      <c r="H21" s="25"/>
      <c r="I21" s="25"/>
      <c r="J21" s="141">
        <f>SUMPRODUCT((D21=VALUE(LEFT('Analitika 2024'!$C$9:$C$252,2)))*('Analitika 2024'!$L$9:$L$252))</f>
        <v>8902136.8899999894</v>
      </c>
      <c r="K21" s="136">
        <f>IFERROR($J21/$J$37,0)</f>
        <v>3.0361886087691102E-2</v>
      </c>
      <c r="L21" s="129"/>
      <c r="M21" s="141">
        <f>IF($J$10="Januar","-",
SUMPRODUCT((D21=VALUE(LEFT('Analitika 2024'!$C$9:$C$252,2)))*('Analitika 2024'!$F$9:$F$252)))</f>
        <v>19238887.549999982</v>
      </c>
      <c r="N21" s="136">
        <f>IF($J$10="Januar","-",IFERROR($M21/$M$37,0))</f>
        <v>2.7952180480161105E-2</v>
      </c>
      <c r="O21" s="12"/>
    </row>
    <row r="22" spans="3:15" ht="7.15" customHeight="1" x14ac:dyDescent="0.25">
      <c r="C22" s="10"/>
      <c r="F22" s="11"/>
      <c r="G22" s="11"/>
      <c r="H22" s="19"/>
      <c r="I22" s="19"/>
      <c r="J22" s="142"/>
      <c r="K22" s="137"/>
      <c r="L22" s="130"/>
      <c r="M22" s="143"/>
      <c r="N22" s="137"/>
      <c r="O22" s="12"/>
    </row>
    <row r="23" spans="3:15" x14ac:dyDescent="0.25">
      <c r="C23" s="10"/>
      <c r="D23" s="23">
        <v>16</v>
      </c>
      <c r="E23" s="23" t="s">
        <v>38</v>
      </c>
      <c r="F23" s="23"/>
      <c r="G23" s="23"/>
      <c r="H23" s="25"/>
      <c r="I23" s="25"/>
      <c r="J23" s="141">
        <f>SUMPRODUCT((D23=VALUE(LEFT('Analitika 2024'!$C$9:$C$252,2)))*('Analitika 2024'!$L$9:$L$252))</f>
        <v>4276263.8499999996</v>
      </c>
      <c r="K23" s="136">
        <f>IFERROR($J23/$J$37,0)</f>
        <v>1.4584749425776526E-2</v>
      </c>
      <c r="L23" s="129"/>
      <c r="M23" s="141">
        <f>IF($J$10="Januar","-",
SUMPRODUCT((D23=VALUE(LEFT('Analitika 2024'!$C$9:$C$252,2)))*('Analitika 2024'!$F$9:$F$252)))</f>
        <v>6566196.1799999997</v>
      </c>
      <c r="N23" s="136">
        <f>IF($J$10="Januar","-",IFERROR($M23/$M$37,0))</f>
        <v>9.5400266888874558E-3</v>
      </c>
      <c r="O23" s="12"/>
    </row>
    <row r="24" spans="3:15" ht="7.15" customHeight="1" x14ac:dyDescent="0.25">
      <c r="C24" s="10"/>
      <c r="F24" s="11"/>
      <c r="G24" s="11"/>
      <c r="H24" s="19"/>
      <c r="I24" s="19"/>
      <c r="J24" s="142"/>
      <c r="K24" s="137"/>
      <c r="L24" s="130"/>
      <c r="M24" s="143"/>
      <c r="N24" s="137"/>
      <c r="O24" s="12"/>
    </row>
    <row r="25" spans="3:15" x14ac:dyDescent="0.25">
      <c r="C25" s="10"/>
      <c r="D25" s="23">
        <v>17</v>
      </c>
      <c r="E25" s="23" t="s">
        <v>39</v>
      </c>
      <c r="F25" s="23"/>
      <c r="G25" s="23"/>
      <c r="H25" s="25"/>
      <c r="I25" s="25"/>
      <c r="J25" s="141">
        <f>SUMPRODUCT((D25=VALUE(LEFT('Analitika 2024'!$C$9:$C$252,2)))*('Analitika 2024'!$L$9:$L$252))</f>
        <v>13923080.439999999</v>
      </c>
      <c r="K25" s="136">
        <f>IFERROR($J25/$J$37,0)</f>
        <v>4.7486461681341387E-2</v>
      </c>
      <c r="L25" s="129"/>
      <c r="M25" s="141">
        <f>IF($J$10="Januar","-",
SUMPRODUCT((D25=VALUE(LEFT('Analitika 2024'!$C$9:$C$252,2)))*('Analitika 2024'!$F$9:$F$252)))</f>
        <v>24665461.710000005</v>
      </c>
      <c r="N25" s="136">
        <f>IF($J$10="Januar","-",IFERROR($M25/$M$37,0))</f>
        <v>3.5836450291244826E-2</v>
      </c>
      <c r="O25" s="12"/>
    </row>
    <row r="26" spans="3:15" ht="7.15" customHeight="1" x14ac:dyDescent="0.25">
      <c r="C26" s="10"/>
      <c r="F26" s="11"/>
      <c r="G26" s="11"/>
      <c r="H26" s="19"/>
      <c r="I26" s="19"/>
      <c r="J26" s="142"/>
      <c r="K26" s="137"/>
      <c r="L26" s="130"/>
      <c r="M26" s="143"/>
      <c r="N26" s="137"/>
      <c r="O26" s="12"/>
    </row>
    <row r="27" spans="3:15" x14ac:dyDescent="0.25">
      <c r="C27" s="10"/>
      <c r="D27" s="23">
        <v>18</v>
      </c>
      <c r="E27" s="23" t="s">
        <v>40</v>
      </c>
      <c r="F27" s="23"/>
      <c r="G27" s="23"/>
      <c r="H27" s="25"/>
      <c r="I27" s="25"/>
      <c r="J27" s="141">
        <f>SUMPRODUCT((D27=VALUE(LEFT('Analitika 2024'!$C$9:$C$252,2)))*('Analitika 2024'!$L$9:$L$252))</f>
        <v>2484161.3199999998</v>
      </c>
      <c r="K27" s="136">
        <f>IFERROR($J27/$J$37,0)</f>
        <v>8.4725525964461385E-3</v>
      </c>
      <c r="L27" s="129"/>
      <c r="M27" s="141">
        <f>IF($J$10="Januar","-",
SUMPRODUCT((D27=VALUE(LEFT('Analitika 2024'!$C$9:$C$252,2)))*('Analitika 2024'!$F$9:$F$252)))</f>
        <v>8656189.9000000022</v>
      </c>
      <c r="N27" s="136">
        <f>IF($J$10="Januar","-",IFERROR($M27/$M$37,0))</f>
        <v>1.2576578647103117E-2</v>
      </c>
      <c r="O27" s="12"/>
    </row>
    <row r="28" spans="3:15" ht="7.15" customHeight="1" x14ac:dyDescent="0.25">
      <c r="C28" s="10"/>
      <c r="F28" s="11"/>
      <c r="G28" s="11"/>
      <c r="H28" s="19"/>
      <c r="I28" s="19"/>
      <c r="J28" s="142"/>
      <c r="K28" s="137"/>
      <c r="L28" s="130"/>
      <c r="M28" s="143"/>
      <c r="N28" s="137"/>
      <c r="O28" s="12"/>
    </row>
    <row r="29" spans="3:15" x14ac:dyDescent="0.25">
      <c r="C29" s="10"/>
      <c r="D29" s="23">
        <v>19</v>
      </c>
      <c r="E29" s="23" t="s">
        <v>41</v>
      </c>
      <c r="F29" s="23"/>
      <c r="G29" s="24"/>
      <c r="H29" s="25"/>
      <c r="I29" s="25"/>
      <c r="J29" s="141">
        <f>SUMPRODUCT((D29=VALUE(LEFT('Analitika 2024'!$C$9:$C$252,2)))*('Analitika 2024'!$L$9:$L$252))</f>
        <v>30479860.350000005</v>
      </c>
      <c r="K29" s="136">
        <f>IFERROR($J29/$J$37,0)</f>
        <v>0.10395549510758353</v>
      </c>
      <c r="L29" s="129"/>
      <c r="M29" s="141">
        <f>IF($J$10="Januar","-",
SUMPRODUCT((D29=VALUE(LEFT('Analitika 2024'!$C$9:$C$252,2)))*('Analitika 2024'!$F$9:$F$252)))</f>
        <v>74599980.140000015</v>
      </c>
      <c r="N29" s="136">
        <f>IF($J$10="Januar","-",IFERROR($M29/$M$37,0))</f>
        <v>0.10838631408756878</v>
      </c>
      <c r="O29" s="12"/>
    </row>
    <row r="30" spans="3:15" ht="7.15" customHeight="1" x14ac:dyDescent="0.25">
      <c r="C30" s="10"/>
      <c r="F30" s="11"/>
      <c r="G30" s="11"/>
      <c r="H30" s="19"/>
      <c r="I30" s="19"/>
      <c r="J30" s="142"/>
      <c r="K30" s="137"/>
      <c r="L30" s="130"/>
      <c r="M30" s="143"/>
      <c r="N30" s="137"/>
      <c r="O30" s="12"/>
    </row>
    <row r="31" spans="3:15" x14ac:dyDescent="0.25">
      <c r="C31" s="10"/>
      <c r="D31" s="23">
        <v>20</v>
      </c>
      <c r="E31" s="23" t="s">
        <v>42</v>
      </c>
      <c r="F31" s="23"/>
      <c r="G31" s="23"/>
      <c r="H31" s="25"/>
      <c r="I31" s="25"/>
      <c r="J31" s="141">
        <f>SUMPRODUCT((D31=VALUE(LEFT('Analitika 2024'!$C$9:$C$252,2)))*('Analitika 2024'!$L$9:$L$252))</f>
        <v>1995971.1099999999</v>
      </c>
      <c r="K31" s="136">
        <f>IFERROR($J31/$J$37,0)</f>
        <v>6.8075169170019843E-3</v>
      </c>
      <c r="L31" s="129"/>
      <c r="M31" s="141">
        <f>IF($J$10="Januar","-",
SUMPRODUCT((D31=VALUE(LEFT('Analitika 2024'!$C$9:$C$252,2)))*('Analitika 2024'!$F$9:$F$252)))</f>
        <v>4682725.32</v>
      </c>
      <c r="N31" s="136">
        <f>IF($J$10="Januar","-",IFERROR($M31/$M$37,0))</f>
        <v>6.8035318021108914E-3</v>
      </c>
      <c r="O31" s="12"/>
    </row>
    <row r="32" spans="3:15" ht="7.15" customHeight="1" x14ac:dyDescent="0.25">
      <c r="C32" s="10"/>
      <c r="F32" s="11"/>
      <c r="G32" s="11"/>
      <c r="H32" s="19"/>
      <c r="I32" s="19"/>
      <c r="J32" s="142"/>
      <c r="K32" s="137"/>
      <c r="L32" s="130"/>
      <c r="M32" s="143"/>
      <c r="N32" s="137"/>
      <c r="O32" s="12"/>
    </row>
    <row r="33" spans="3:15" x14ac:dyDescent="0.25">
      <c r="C33" s="10"/>
      <c r="D33" s="23">
        <v>21</v>
      </c>
      <c r="E33" s="23" t="s">
        <v>43</v>
      </c>
      <c r="F33" s="23"/>
      <c r="G33" s="23"/>
      <c r="H33" s="25"/>
      <c r="I33" s="25"/>
      <c r="J33" s="141">
        <f>SUMPRODUCT((D33=VALUE(LEFT('Analitika 2024'!$C$9:$C$252,2)))*('Analitika 2024'!$L$9:$L$252))</f>
        <v>38666105.99000001</v>
      </c>
      <c r="K33" s="136">
        <f>IFERROR($J33/$J$37,0)</f>
        <v>0.13187574174934669</v>
      </c>
      <c r="L33" s="129"/>
      <c r="M33" s="141">
        <f>IF($J$10="Januar","-",
SUMPRODUCT((D33=VALUE(LEFT('Analitika 2024'!$C$9:$C$252,2)))*('Analitika 2024'!$F$9:$F$252)))</f>
        <v>94340292.929999992</v>
      </c>
      <c r="N33" s="136">
        <f>IF($J$10="Januar","-",IFERROR($M33/$M$37,0))</f>
        <v>0.13706701531870169</v>
      </c>
      <c r="O33" s="12"/>
    </row>
    <row r="34" spans="3:15" ht="7.15" customHeight="1" x14ac:dyDescent="0.25">
      <c r="C34" s="10"/>
      <c r="F34" s="11"/>
      <c r="G34" s="11"/>
      <c r="H34" s="19"/>
      <c r="I34" s="19"/>
      <c r="J34" s="142"/>
      <c r="K34" s="137"/>
      <c r="L34" s="130"/>
      <c r="M34" s="143"/>
      <c r="N34" s="137"/>
      <c r="O34" s="12"/>
    </row>
    <row r="35" spans="3:15" x14ac:dyDescent="0.25">
      <c r="C35" s="10"/>
      <c r="D35" s="23">
        <v>22</v>
      </c>
      <c r="E35" s="23" t="s">
        <v>44</v>
      </c>
      <c r="F35" s="23"/>
      <c r="G35" s="23"/>
      <c r="H35" s="25"/>
      <c r="I35" s="25"/>
      <c r="J35" s="141">
        <f>SUMPRODUCT((D35=VALUE(LEFT('Analitika 2024'!$C$9:$C$252,2)))*('Analitika 2024'!$L$9:$L$252))</f>
        <v>80665634.160000011</v>
      </c>
      <c r="K35" s="136">
        <f>IFERROR($J35/$J$37,0)</f>
        <v>0.27512054979838524</v>
      </c>
      <c r="L35" s="129"/>
      <c r="M35" s="141">
        <f>IF($J$10="Januar","-",
SUMPRODUCT((D35=VALUE(LEFT('Analitika 2024'!$C$9:$C$252,2)))*('Analitika 2024'!$F$9:$F$252)))</f>
        <v>229514218.17000002</v>
      </c>
      <c r="N35" s="136">
        <f>IF($J$10="Januar","-",IFERROR($M35/$M$37,0))</f>
        <v>0.33346121663104777</v>
      </c>
      <c r="O35" s="12"/>
    </row>
    <row r="36" spans="3:15" ht="15.75" thickBot="1" x14ac:dyDescent="0.3">
      <c r="C36" s="10"/>
      <c r="D36" s="11"/>
      <c r="E36" s="11"/>
      <c r="F36" s="11"/>
      <c r="G36" s="14"/>
      <c r="H36" s="19"/>
      <c r="I36" s="19"/>
      <c r="J36" s="143"/>
      <c r="K36" s="137"/>
      <c r="L36" s="130"/>
      <c r="M36" s="143"/>
      <c r="N36" s="137"/>
      <c r="O36" s="12"/>
    </row>
    <row r="37" spans="3:15" ht="15.75" thickBot="1" x14ac:dyDescent="0.3">
      <c r="C37" s="10"/>
      <c r="D37" s="131"/>
      <c r="E37" s="132" t="s">
        <v>26</v>
      </c>
      <c r="F37" s="132"/>
      <c r="G37" s="133"/>
      <c r="H37" s="134"/>
      <c r="I37" s="134"/>
      <c r="J37" s="144">
        <f>SUM(J13:J35)</f>
        <v>293201050.30000001</v>
      </c>
      <c r="K37" s="138">
        <f>IFERROR($J37/$J$37,0)</f>
        <v>1</v>
      </c>
      <c r="L37" s="135"/>
      <c r="M37" s="144">
        <f>SUM(M13:M35)</f>
        <v>688278596.5</v>
      </c>
      <c r="N37" s="139">
        <f>IFERROR($M37/$M$37,0)</f>
        <v>1</v>
      </c>
      <c r="O37" s="12"/>
    </row>
    <row r="38" spans="3:15" x14ac:dyDescent="0.25">
      <c r="C38" s="10"/>
      <c r="F38" s="11"/>
      <c r="G38" s="14"/>
      <c r="H38" s="19"/>
      <c r="I38" s="19"/>
      <c r="J38" s="19"/>
      <c r="K38" s="19"/>
      <c r="L38" s="19"/>
      <c r="M38" s="19"/>
      <c r="N38" s="19"/>
      <c r="O38" s="12"/>
    </row>
    <row r="39" spans="3:15" ht="15.75" thickBot="1" x14ac:dyDescent="0.3"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/>
    </row>
    <row r="42" spans="3:15" x14ac:dyDescent="0.25">
      <c r="H42" s="18"/>
    </row>
  </sheetData>
  <sheetProtection algorithmName="SHA-512" hashValue="LUnGVYCP4I6mLot7Exo62OFSSAE2nkkfbXamn+1jKBe5F6Z/k6MOtXy1AAoKgX2TTZvLNT8MQtieWOwAk9QuvA==" saltValue="MXx1yjcj/cU94OtM6kbTuw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56"/>
  <sheetViews>
    <sheetView showGridLines="0" zoomScale="85" zoomScaleNormal="85" zoomScaleSheetLayoutView="85" workbookViewId="0">
      <selection activeCell="E16" sqref="E16"/>
    </sheetView>
  </sheetViews>
  <sheetFormatPr defaultColWidth="8.85546875" defaultRowHeight="15" x14ac:dyDescent="0.2"/>
  <cols>
    <col min="1" max="1" width="8.85546875" style="32"/>
    <col min="2" max="2" width="3.5703125" style="26" customWidth="1"/>
    <col min="3" max="3" width="10.5703125" style="95" bestFit="1" customWidth="1"/>
    <col min="4" max="4" width="57.140625" style="96" bestFit="1" customWidth="1"/>
    <col min="5" max="6" width="10.85546875" style="97" customWidth="1"/>
    <col min="7" max="7" width="9.42578125" style="98" bestFit="1" customWidth="1"/>
    <col min="8" max="8" width="8.85546875" style="98" customWidth="1"/>
    <col min="9" max="9" width="10.85546875" style="97" customWidth="1"/>
    <col min="10" max="10" width="10.5703125" style="98" customWidth="1"/>
    <col min="11" max="11" width="10.85546875" style="99" customWidth="1"/>
    <col min="12" max="13" width="12" style="97" customWidth="1"/>
    <col min="14" max="14" width="8.85546875" style="98" customWidth="1"/>
    <col min="15" max="15" width="10.85546875" style="97" customWidth="1"/>
    <col min="16" max="16" width="10" style="98" customWidth="1"/>
    <col min="17" max="17" width="3.85546875" style="26" customWidth="1"/>
    <col min="18" max="16384" width="8.85546875" style="32"/>
  </cols>
  <sheetData>
    <row r="2" spans="2:17" ht="15.75" thickBot="1" x14ac:dyDescent="0.25">
      <c r="C2" s="27"/>
      <c r="D2" s="28"/>
      <c r="E2" s="29"/>
      <c r="F2" s="29"/>
      <c r="G2" s="30"/>
      <c r="H2" s="30"/>
      <c r="I2" s="29"/>
      <c r="J2" s="30"/>
      <c r="K2" s="31"/>
      <c r="L2" s="29"/>
      <c r="M2" s="29"/>
      <c r="N2" s="30"/>
      <c r="O2" s="29"/>
      <c r="P2" s="30"/>
    </row>
    <row r="3" spans="2:17" ht="22.5" thickTop="1" thickBot="1" x14ac:dyDescent="0.25">
      <c r="B3" s="33"/>
      <c r="C3" s="34"/>
      <c r="D3" s="35"/>
      <c r="E3" s="36"/>
      <c r="F3" s="36"/>
      <c r="G3" s="37"/>
      <c r="H3" s="37"/>
      <c r="I3" s="36"/>
      <c r="J3" s="37"/>
      <c r="K3" s="38"/>
      <c r="L3" s="36"/>
      <c r="M3" s="36"/>
      <c r="N3" s="37"/>
      <c r="O3" s="36"/>
      <c r="P3" s="37"/>
      <c r="Q3" s="39"/>
    </row>
    <row r="4" spans="2:17" s="49" customFormat="1" ht="15.75" thickTop="1" x14ac:dyDescent="0.25">
      <c r="B4" s="40"/>
      <c r="C4" s="41" t="s">
        <v>539</v>
      </c>
      <c r="D4" s="156">
        <v>7034000000</v>
      </c>
      <c r="E4" s="42" t="s">
        <v>9</v>
      </c>
      <c r="F4" s="43" t="str">
        <f>Master!D6</f>
        <v>Januar - Mart</v>
      </c>
      <c r="G4" s="43"/>
      <c r="H4" s="43"/>
      <c r="I4" s="43"/>
      <c r="J4" s="43"/>
      <c r="K4" s="44" t="s">
        <v>10</v>
      </c>
      <c r="L4" s="45" t="str">
        <f>Master!D4</f>
        <v>Mart</v>
      </c>
      <c r="M4" s="46"/>
      <c r="N4" s="46"/>
      <c r="O4" s="46"/>
      <c r="P4" s="47"/>
      <c r="Q4" s="48"/>
    </row>
    <row r="5" spans="2:17" ht="13.9" customHeight="1" x14ac:dyDescent="0.2">
      <c r="B5" s="50"/>
      <c r="C5" s="51"/>
      <c r="D5" s="52"/>
      <c r="E5" s="53" t="s">
        <v>11</v>
      </c>
      <c r="F5" s="163" t="s">
        <v>12</v>
      </c>
      <c r="G5" s="164"/>
      <c r="H5" s="164"/>
      <c r="I5" s="159" t="s">
        <v>28</v>
      </c>
      <c r="J5" s="160"/>
      <c r="K5" s="53" t="s">
        <v>11</v>
      </c>
      <c r="L5" s="163" t="s">
        <v>12</v>
      </c>
      <c r="M5" s="164"/>
      <c r="N5" s="164"/>
      <c r="O5" s="159" t="s">
        <v>28</v>
      </c>
      <c r="P5" s="160"/>
      <c r="Q5" s="54"/>
    </row>
    <row r="6" spans="2:17" s="65" customFormat="1" ht="12.75" thickBot="1" x14ac:dyDescent="0.25">
      <c r="B6" s="55"/>
      <c r="C6" s="56"/>
      <c r="D6" s="57"/>
      <c r="E6" s="58" t="s">
        <v>3</v>
      </c>
      <c r="F6" s="59" t="s">
        <v>3</v>
      </c>
      <c r="G6" s="60" t="s">
        <v>13</v>
      </c>
      <c r="H6" s="61" t="s">
        <v>14</v>
      </c>
      <c r="I6" s="62" t="s">
        <v>3</v>
      </c>
      <c r="J6" s="63" t="s">
        <v>13</v>
      </c>
      <c r="K6" s="58" t="s">
        <v>3</v>
      </c>
      <c r="L6" s="59" t="s">
        <v>3</v>
      </c>
      <c r="M6" s="60" t="s">
        <v>13</v>
      </c>
      <c r="N6" s="61" t="s">
        <v>14</v>
      </c>
      <c r="O6" s="62" t="s">
        <v>3</v>
      </c>
      <c r="P6" s="63" t="s">
        <v>13</v>
      </c>
      <c r="Q6" s="64"/>
    </row>
    <row r="7" spans="2:17" ht="16.5" thickTop="1" thickBot="1" x14ac:dyDescent="0.3">
      <c r="B7" s="66"/>
      <c r="C7" s="67" t="s">
        <v>507</v>
      </c>
      <c r="D7" s="146" t="s">
        <v>506</v>
      </c>
      <c r="E7" s="68"/>
      <c r="F7" s="68"/>
      <c r="G7" s="69"/>
      <c r="H7" s="69"/>
      <c r="I7" s="68"/>
      <c r="J7" s="69"/>
      <c r="K7" s="70"/>
      <c r="L7" s="68"/>
      <c r="M7" s="68"/>
      <c r="N7" s="69"/>
      <c r="O7" s="68"/>
      <c r="P7" s="69"/>
      <c r="Q7" s="71"/>
    </row>
    <row r="8" spans="2:17" s="79" customFormat="1" ht="15" customHeight="1" thickBot="1" x14ac:dyDescent="0.25">
      <c r="B8" s="72"/>
      <c r="C8" s="161" t="s">
        <v>31</v>
      </c>
      <c r="D8" s="162"/>
      <c r="E8" s="73">
        <f>SUM(E9:E252)</f>
        <v>760089769.76500022</v>
      </c>
      <c r="F8" s="74">
        <f>SUM(F9:F252)</f>
        <v>688278596.49999964</v>
      </c>
      <c r="G8" s="75">
        <f t="shared" ref="G8" si="0">IFERROR(F8/E8,0)</f>
        <v>0.90552277359659417</v>
      </c>
      <c r="H8" s="76">
        <f>F8/$D$4</f>
        <v>9.7850241185669554E-2</v>
      </c>
      <c r="I8" s="74">
        <f>SUM(I9:I252)</f>
        <v>-71811173.265000045</v>
      </c>
      <c r="J8" s="77">
        <f t="shared" ref="J8:J9" si="1">IFERROR(I8/E8,0)</f>
        <v>-9.4477226403405182E-2</v>
      </c>
      <c r="K8" s="73">
        <f>SUM(K9:K252)</f>
        <v>298713109.98499978</v>
      </c>
      <c r="L8" s="74">
        <f>SUM(L9:L252)</f>
        <v>293201050.29999977</v>
      </c>
      <c r="M8" s="149">
        <f>IFERROR(L8/K8,0)</f>
        <v>0.98154731245214921</v>
      </c>
      <c r="N8" s="149">
        <f>L8/$D$4</f>
        <v>4.1683402089849268E-2</v>
      </c>
      <c r="O8" s="74">
        <f>SUM(O9:O252)</f>
        <v>-5512059.6850000219</v>
      </c>
      <c r="P8" s="77">
        <f t="shared" ref="P8:P9" si="2">IFERROR(O8/K8,0)</f>
        <v>-1.8452687547850902E-2</v>
      </c>
      <c r="Q8" s="78"/>
    </row>
    <row r="9" spans="2:17" s="79" customFormat="1" ht="12.75" x14ac:dyDescent="0.2">
      <c r="B9" s="72"/>
      <c r="C9" s="80" t="s">
        <v>45</v>
      </c>
      <c r="D9" s="81" t="s">
        <v>275</v>
      </c>
      <c r="E9" s="82">
        <f>IFERROR(VLOOKUP($C9,'2024'!$C$261:$U$504,19,FALSE),0)</f>
        <v>125285.20000000003</v>
      </c>
      <c r="F9" s="83">
        <f>IFERROR(VLOOKUP($C9,'2024'!$C$8:$U$251,19,FALSE),0)</f>
        <v>85137.01</v>
      </c>
      <c r="G9" s="84">
        <f t="shared" ref="G9" si="3">IFERROR(F9/E9,0)</f>
        <v>0.6795456286935726</v>
      </c>
      <c r="H9" s="85">
        <f t="shared" ref="H9" si="4">F9/$D$4</f>
        <v>1.2103640887119703E-5</v>
      </c>
      <c r="I9" s="86">
        <f t="shared" ref="I9" si="5">F9-E9</f>
        <v>-40148.190000000031</v>
      </c>
      <c r="J9" s="87">
        <f t="shared" si="1"/>
        <v>-0.32045437130642745</v>
      </c>
      <c r="K9" s="150">
        <f>VLOOKUP($C9,'2024'!$C$261:$U$504,VLOOKUP($L$4,Master!$D$9:$G$20,4,FALSE),FALSE)</f>
        <v>41448.400000000009</v>
      </c>
      <c r="L9" s="151">
        <f>VLOOKUP($C9,'2024'!$C$8:$U$251,VLOOKUP($L$4,Master!$D$9:$G$20,4,FALSE),FALSE)</f>
        <v>32668.229999999996</v>
      </c>
      <c r="M9" s="152">
        <f>IFERROR(L9/K9,0)</f>
        <v>0.78816625008444208</v>
      </c>
      <c r="N9" s="152">
        <f>L9/$D$4</f>
        <v>4.6443318168893939E-6</v>
      </c>
      <c r="O9" s="151">
        <f>L9-K9</f>
        <v>-8780.1700000000128</v>
      </c>
      <c r="P9" s="153">
        <f t="shared" si="2"/>
        <v>-0.21183374991555792</v>
      </c>
      <c r="Q9" s="78"/>
    </row>
    <row r="10" spans="2:17" s="79" customFormat="1" ht="25.5" x14ac:dyDescent="0.2">
      <c r="B10" s="72"/>
      <c r="C10" s="80" t="s">
        <v>46</v>
      </c>
      <c r="D10" s="81" t="s">
        <v>276</v>
      </c>
      <c r="E10" s="82">
        <f>IFERROR(VLOOKUP($C10,'2024'!$C$261:$U$504,19,FALSE),0)</f>
        <v>10975.26</v>
      </c>
      <c r="F10" s="83">
        <f>IFERROR(VLOOKUP($C10,'2024'!$C$8:$U$251,19,FALSE),0)</f>
        <v>5760</v>
      </c>
      <c r="G10" s="84">
        <f t="shared" ref="G10:G73" si="6">IFERROR(F10/E10,0)</f>
        <v>0.52481672415960989</v>
      </c>
      <c r="H10" s="85">
        <f t="shared" ref="H10:H73" si="7">F10/$D$4</f>
        <v>8.1887972704009097E-7</v>
      </c>
      <c r="I10" s="86">
        <f t="shared" ref="I10:I73" si="8">F10-E10</f>
        <v>-5215.26</v>
      </c>
      <c r="J10" s="87">
        <f t="shared" ref="J10:J73" si="9">IFERROR(I10/E10,0)</f>
        <v>-0.47518327584039011</v>
      </c>
      <c r="K10" s="82">
        <f>VLOOKUP($C10,'2024'!$C$261:$U$504,VLOOKUP($L$4,Master!$D$9:$G$20,4,FALSE),FALSE)</f>
        <v>3658.42</v>
      </c>
      <c r="L10" s="83">
        <f>VLOOKUP($C10,'2024'!$C$8:$U$251,VLOOKUP($L$4,Master!$D$9:$G$20,4,FALSE),FALSE)</f>
        <v>0</v>
      </c>
      <c r="M10" s="154">
        <f t="shared" ref="M10:M73" si="10">IFERROR(L10/K10,0)</f>
        <v>0</v>
      </c>
      <c r="N10" s="154">
        <f t="shared" ref="N10:N73" si="11">L10/$D$4</f>
        <v>0</v>
      </c>
      <c r="O10" s="83">
        <f t="shared" ref="O10:O73" si="12">L10-K10</f>
        <v>-3658.42</v>
      </c>
      <c r="P10" s="87">
        <f t="shared" ref="P10:P73" si="13">IFERROR(O10/K10,0)</f>
        <v>-1</v>
      </c>
      <c r="Q10" s="78"/>
    </row>
    <row r="11" spans="2:17" s="79" customFormat="1" ht="12.75" x14ac:dyDescent="0.2">
      <c r="B11" s="72"/>
      <c r="C11" s="80" t="s">
        <v>47</v>
      </c>
      <c r="D11" s="81" t="s">
        <v>277</v>
      </c>
      <c r="E11" s="82">
        <f>IFERROR(VLOOKUP($C11,'2024'!$C$261:$U$504,19,FALSE),0)</f>
        <v>363269.3</v>
      </c>
      <c r="F11" s="83">
        <f>IFERROR(VLOOKUP($C11,'2024'!$C$8:$U$251,19,FALSE),0)</f>
        <v>321987.95000000007</v>
      </c>
      <c r="G11" s="84">
        <f t="shared" si="6"/>
        <v>0.88636157803590909</v>
      </c>
      <c r="H11" s="85">
        <f t="shared" si="7"/>
        <v>4.5775938299687244E-5</v>
      </c>
      <c r="I11" s="86">
        <f t="shared" si="8"/>
        <v>-41281.349999999919</v>
      </c>
      <c r="J11" s="87">
        <f t="shared" si="9"/>
        <v>-0.11363842196409088</v>
      </c>
      <c r="K11" s="82">
        <f>VLOOKUP($C11,'2024'!$C$261:$U$504,VLOOKUP($L$4,Master!$D$9:$G$20,4,FALSE),FALSE)</f>
        <v>132173.91999999998</v>
      </c>
      <c r="L11" s="83">
        <f>VLOOKUP($C11,'2024'!$C$8:$U$251,VLOOKUP($L$4,Master!$D$9:$G$20,4,FALSE),FALSE)</f>
        <v>134172.27000000002</v>
      </c>
      <c r="M11" s="154">
        <f t="shared" si="10"/>
        <v>1.0151190945989952</v>
      </c>
      <c r="N11" s="154">
        <f t="shared" si="11"/>
        <v>1.9074818026727327E-5</v>
      </c>
      <c r="O11" s="83">
        <f t="shared" si="12"/>
        <v>1998.3500000000349</v>
      </c>
      <c r="P11" s="87">
        <f t="shared" si="13"/>
        <v>1.5119094598995287E-2</v>
      </c>
      <c r="Q11" s="78"/>
    </row>
    <row r="12" spans="2:17" s="79" customFormat="1" ht="12.75" x14ac:dyDescent="0.2">
      <c r="B12" s="72"/>
      <c r="C12" s="80" t="s">
        <v>48</v>
      </c>
      <c r="D12" s="81" t="s">
        <v>278</v>
      </c>
      <c r="E12" s="82">
        <f>IFERROR(VLOOKUP($C12,'2024'!$C$261:$U$504,19,FALSE),0)</f>
        <v>133502.13000000006</v>
      </c>
      <c r="F12" s="83">
        <f>IFERROR(VLOOKUP($C12,'2024'!$C$8:$U$251,19,FALSE),0)</f>
        <v>92245.35</v>
      </c>
      <c r="G12" s="84">
        <f t="shared" si="6"/>
        <v>0.69096538010292397</v>
      </c>
      <c r="H12" s="85">
        <f t="shared" si="7"/>
        <v>1.3114209553596816E-5</v>
      </c>
      <c r="I12" s="86">
        <f t="shared" si="8"/>
        <v>-41256.780000000057</v>
      </c>
      <c r="J12" s="87">
        <f t="shared" si="9"/>
        <v>-0.30903461989707609</v>
      </c>
      <c r="K12" s="82">
        <f>VLOOKUP($C12,'2024'!$C$261:$U$504,VLOOKUP($L$4,Master!$D$9:$G$20,4,FALSE),FALSE)</f>
        <v>43064.360000000015</v>
      </c>
      <c r="L12" s="83">
        <f>VLOOKUP($C12,'2024'!$C$8:$U$251,VLOOKUP($L$4,Master!$D$9:$G$20,4,FALSE),FALSE)</f>
        <v>27706.080000000002</v>
      </c>
      <c r="M12" s="154">
        <f t="shared" si="10"/>
        <v>0.64336448980084671</v>
      </c>
      <c r="N12" s="154">
        <f t="shared" si="11"/>
        <v>3.9388797270400913E-6</v>
      </c>
      <c r="O12" s="83">
        <f t="shared" si="12"/>
        <v>-15358.280000000013</v>
      </c>
      <c r="P12" s="87">
        <f t="shared" si="13"/>
        <v>-0.35663551019915329</v>
      </c>
      <c r="Q12" s="78"/>
    </row>
    <row r="13" spans="2:17" s="79" customFormat="1" ht="12.75" x14ac:dyDescent="0.2">
      <c r="B13" s="72"/>
      <c r="C13" s="80" t="s">
        <v>49</v>
      </c>
      <c r="D13" s="81" t="s">
        <v>279</v>
      </c>
      <c r="E13" s="82">
        <f>IFERROR(VLOOKUP($C13,'2024'!$C$261:$U$504,19,FALSE),0)</f>
        <v>544268.16000000015</v>
      </c>
      <c r="F13" s="83">
        <f>IFERROR(VLOOKUP($C13,'2024'!$C$8:$U$251,19,FALSE),0)</f>
        <v>350559.56</v>
      </c>
      <c r="G13" s="84">
        <f t="shared" si="6"/>
        <v>0.64409345569654475</v>
      </c>
      <c r="H13" s="85">
        <f t="shared" si="7"/>
        <v>4.983786750071083E-5</v>
      </c>
      <c r="I13" s="86">
        <f t="shared" si="8"/>
        <v>-193708.60000000015</v>
      </c>
      <c r="J13" s="87">
        <f t="shared" si="9"/>
        <v>-0.35590654430345531</v>
      </c>
      <c r="K13" s="82">
        <f>VLOOKUP($C13,'2024'!$C$261:$U$504,VLOOKUP($L$4,Master!$D$9:$G$20,4,FALSE),FALSE)</f>
        <v>182990.72000000003</v>
      </c>
      <c r="L13" s="83">
        <f>VLOOKUP($C13,'2024'!$C$8:$U$251,VLOOKUP($L$4,Master!$D$9:$G$20,4,FALSE),FALSE)</f>
        <v>128955.41999999998</v>
      </c>
      <c r="M13" s="154">
        <f t="shared" si="10"/>
        <v>0.70471016235140205</v>
      </c>
      <c r="N13" s="154">
        <f t="shared" si="11"/>
        <v>1.8333156098947965E-5</v>
      </c>
      <c r="O13" s="83">
        <f t="shared" si="12"/>
        <v>-54035.300000000047</v>
      </c>
      <c r="P13" s="87">
        <f t="shared" si="13"/>
        <v>-0.2952898376485979</v>
      </c>
      <c r="Q13" s="78"/>
    </row>
    <row r="14" spans="2:17" s="79" customFormat="1" ht="12.75" x14ac:dyDescent="0.2">
      <c r="B14" s="72"/>
      <c r="C14" s="80" t="s">
        <v>50</v>
      </c>
      <c r="D14" s="81" t="s">
        <v>280</v>
      </c>
      <c r="E14" s="82">
        <f>IFERROR(VLOOKUP($C14,'2024'!$C$261:$U$504,19,FALSE),0)</f>
        <v>1755132.85</v>
      </c>
      <c r="F14" s="83">
        <f>IFERROR(VLOOKUP($C14,'2024'!$C$8:$U$251,19,FALSE),0)</f>
        <v>1601116.24</v>
      </c>
      <c r="G14" s="84">
        <f t="shared" si="6"/>
        <v>0.91224789052293098</v>
      </c>
      <c r="H14" s="85">
        <f t="shared" si="7"/>
        <v>2.2762528291157236E-4</v>
      </c>
      <c r="I14" s="86">
        <f t="shared" si="8"/>
        <v>-154016.6100000001</v>
      </c>
      <c r="J14" s="87">
        <f t="shared" si="9"/>
        <v>-8.7752109477068976E-2</v>
      </c>
      <c r="K14" s="82">
        <f>VLOOKUP($C14,'2024'!$C$261:$U$504,VLOOKUP($L$4,Master!$D$9:$G$20,4,FALSE),FALSE)</f>
        <v>596579.24999999988</v>
      </c>
      <c r="L14" s="83">
        <f>VLOOKUP($C14,'2024'!$C$8:$U$251,VLOOKUP($L$4,Master!$D$9:$G$20,4,FALSE),FALSE)</f>
        <v>580441.51</v>
      </c>
      <c r="M14" s="154">
        <f t="shared" si="10"/>
        <v>0.9729495452615895</v>
      </c>
      <c r="N14" s="154">
        <f t="shared" si="11"/>
        <v>8.2519407165197609E-5</v>
      </c>
      <c r="O14" s="83">
        <f t="shared" si="12"/>
        <v>-16137.739999999874</v>
      </c>
      <c r="P14" s="87">
        <f t="shared" si="13"/>
        <v>-2.7050454738410491E-2</v>
      </c>
      <c r="Q14" s="78"/>
    </row>
    <row r="15" spans="2:17" s="79" customFormat="1" ht="25.5" x14ac:dyDescent="0.2">
      <c r="B15" s="72"/>
      <c r="C15" s="80" t="s">
        <v>51</v>
      </c>
      <c r="D15" s="81" t="s">
        <v>281</v>
      </c>
      <c r="E15" s="82">
        <f>IFERROR(VLOOKUP($C15,'2024'!$C$261:$U$504,19,FALSE),0)</f>
        <v>286671.01</v>
      </c>
      <c r="F15" s="83">
        <f>IFERROR(VLOOKUP($C15,'2024'!$C$8:$U$251,19,FALSE),0)</f>
        <v>226938.43</v>
      </c>
      <c r="G15" s="84">
        <f t="shared" si="6"/>
        <v>0.79163369187557542</v>
      </c>
      <c r="H15" s="85">
        <f t="shared" si="7"/>
        <v>3.2263069377310204E-5</v>
      </c>
      <c r="I15" s="86">
        <f t="shared" si="8"/>
        <v>-59732.580000000016</v>
      </c>
      <c r="J15" s="87">
        <f t="shared" si="9"/>
        <v>-0.20836630812442464</v>
      </c>
      <c r="K15" s="82">
        <f>VLOOKUP($C15,'2024'!$C$261:$U$504,VLOOKUP($L$4,Master!$D$9:$G$20,4,FALSE),FALSE)</f>
        <v>124277.51</v>
      </c>
      <c r="L15" s="83">
        <f>VLOOKUP($C15,'2024'!$C$8:$U$251,VLOOKUP($L$4,Master!$D$9:$G$20,4,FALSE),FALSE)</f>
        <v>83259.12</v>
      </c>
      <c r="M15" s="154">
        <f t="shared" si="10"/>
        <v>0.66994518960027438</v>
      </c>
      <c r="N15" s="154">
        <f t="shared" si="11"/>
        <v>1.1836667614444128E-5</v>
      </c>
      <c r="O15" s="83">
        <f t="shared" si="12"/>
        <v>-41018.39</v>
      </c>
      <c r="P15" s="87">
        <f t="shared" si="13"/>
        <v>-0.33005481039972562</v>
      </c>
      <c r="Q15" s="78"/>
    </row>
    <row r="16" spans="2:17" s="79" customFormat="1" ht="12.75" x14ac:dyDescent="0.2">
      <c r="B16" s="72"/>
      <c r="C16" s="80" t="s">
        <v>52</v>
      </c>
      <c r="D16" s="81" t="s">
        <v>282</v>
      </c>
      <c r="E16" s="82">
        <f>IFERROR(VLOOKUP($C16,'2024'!$C$261:$U$504,19,FALSE),0)</f>
        <v>300183.67000000004</v>
      </c>
      <c r="F16" s="83">
        <f>IFERROR(VLOOKUP($C16,'2024'!$C$8:$U$251,19,FALSE),0)</f>
        <v>205527.41999999998</v>
      </c>
      <c r="G16" s="84">
        <f t="shared" si="6"/>
        <v>0.68467222084399182</v>
      </c>
      <c r="H16" s="85">
        <f t="shared" si="7"/>
        <v>2.9219138470287173E-5</v>
      </c>
      <c r="I16" s="86">
        <f t="shared" si="8"/>
        <v>-94656.250000000058</v>
      </c>
      <c r="J16" s="87">
        <f t="shared" si="9"/>
        <v>-0.31532777915600818</v>
      </c>
      <c r="K16" s="82">
        <f>VLOOKUP($C16,'2024'!$C$261:$U$504,VLOOKUP($L$4,Master!$D$9:$G$20,4,FALSE),FALSE)</f>
        <v>128660.18000000001</v>
      </c>
      <c r="L16" s="83">
        <f>VLOOKUP($C16,'2024'!$C$8:$U$251,VLOOKUP($L$4,Master!$D$9:$G$20,4,FALSE),FALSE)</f>
        <v>82461.78</v>
      </c>
      <c r="M16" s="154">
        <f t="shared" si="10"/>
        <v>0.6409269752304092</v>
      </c>
      <c r="N16" s="154">
        <f t="shared" si="11"/>
        <v>1.1723312482229172E-5</v>
      </c>
      <c r="O16" s="83">
        <f t="shared" si="12"/>
        <v>-46198.400000000009</v>
      </c>
      <c r="P16" s="87">
        <f t="shared" si="13"/>
        <v>-0.35907302476959074</v>
      </c>
      <c r="Q16" s="78"/>
    </row>
    <row r="17" spans="2:17" s="79" customFormat="1" ht="12.75" x14ac:dyDescent="0.2">
      <c r="B17" s="72"/>
      <c r="C17" s="80" t="s">
        <v>53</v>
      </c>
      <c r="D17" s="81" t="s">
        <v>283</v>
      </c>
      <c r="E17" s="82">
        <f>IFERROR(VLOOKUP($C17,'2024'!$C$261:$U$504,19,FALSE),0)</f>
        <v>31729.119999999995</v>
      </c>
      <c r="F17" s="83">
        <f>IFERROR(VLOOKUP($C17,'2024'!$C$8:$U$251,19,FALSE),0)</f>
        <v>18214.559999999998</v>
      </c>
      <c r="G17" s="84">
        <f t="shared" si="6"/>
        <v>0.5740644556167962</v>
      </c>
      <c r="H17" s="85">
        <f t="shared" si="7"/>
        <v>2.5895024168325273E-6</v>
      </c>
      <c r="I17" s="86">
        <f t="shared" si="8"/>
        <v>-13514.559999999998</v>
      </c>
      <c r="J17" s="87">
        <f t="shared" si="9"/>
        <v>-0.4259355443832038</v>
      </c>
      <c r="K17" s="82">
        <f>VLOOKUP($C17,'2024'!$C$261:$U$504,VLOOKUP($L$4,Master!$D$9:$G$20,4,FALSE),FALSE)</f>
        <v>13514.56</v>
      </c>
      <c r="L17" s="83">
        <f>VLOOKUP($C17,'2024'!$C$8:$U$251,VLOOKUP($L$4,Master!$D$9:$G$20,4,FALSE),FALSE)</f>
        <v>0</v>
      </c>
      <c r="M17" s="154">
        <f t="shared" si="10"/>
        <v>0</v>
      </c>
      <c r="N17" s="154">
        <f t="shared" si="11"/>
        <v>0</v>
      </c>
      <c r="O17" s="83">
        <f t="shared" si="12"/>
        <v>-13514.56</v>
      </c>
      <c r="P17" s="87">
        <f t="shared" si="13"/>
        <v>-1</v>
      </c>
      <c r="Q17" s="78"/>
    </row>
    <row r="18" spans="2:17" s="79" customFormat="1" ht="12.75" x14ac:dyDescent="0.2">
      <c r="B18" s="72"/>
      <c r="C18" s="80" t="s">
        <v>54</v>
      </c>
      <c r="D18" s="81" t="s">
        <v>284</v>
      </c>
      <c r="E18" s="82">
        <f>IFERROR(VLOOKUP($C18,'2024'!$C$261:$U$504,19,FALSE),0)</f>
        <v>402859.89</v>
      </c>
      <c r="F18" s="83">
        <f>IFERROR(VLOOKUP($C18,'2024'!$C$8:$U$251,19,FALSE),0)</f>
        <v>370983.69999999995</v>
      </c>
      <c r="G18" s="84">
        <f t="shared" si="6"/>
        <v>0.92087524523724595</v>
      </c>
      <c r="H18" s="85">
        <f t="shared" si="7"/>
        <v>5.2741498436167179E-5</v>
      </c>
      <c r="I18" s="86">
        <f t="shared" si="8"/>
        <v>-31876.190000000061</v>
      </c>
      <c r="J18" s="87">
        <f t="shared" si="9"/>
        <v>-7.9124754762754018E-2</v>
      </c>
      <c r="K18" s="82">
        <f>VLOOKUP($C18,'2024'!$C$261:$U$504,VLOOKUP($L$4,Master!$D$9:$G$20,4,FALSE),FALSE)</f>
        <v>126799.80000000002</v>
      </c>
      <c r="L18" s="83">
        <f>VLOOKUP($C18,'2024'!$C$8:$U$251,VLOOKUP($L$4,Master!$D$9:$G$20,4,FALSE),FALSE)</f>
        <v>141718.29</v>
      </c>
      <c r="M18" s="154">
        <f t="shared" si="10"/>
        <v>1.1176538921985681</v>
      </c>
      <c r="N18" s="154">
        <f t="shared" si="11"/>
        <v>2.0147610179129942E-5</v>
      </c>
      <c r="O18" s="83">
        <f t="shared" si="12"/>
        <v>14918.489999999991</v>
      </c>
      <c r="P18" s="87">
        <f t="shared" si="13"/>
        <v>0.11765389219856805</v>
      </c>
      <c r="Q18" s="78"/>
    </row>
    <row r="19" spans="2:17" s="79" customFormat="1" ht="25.5" x14ac:dyDescent="0.2">
      <c r="B19" s="72"/>
      <c r="C19" s="80" t="s">
        <v>55</v>
      </c>
      <c r="D19" s="81" t="s">
        <v>285</v>
      </c>
      <c r="E19" s="82">
        <f>IFERROR(VLOOKUP($C19,'2024'!$C$261:$U$504,19,FALSE),0)</f>
        <v>1403517.05</v>
      </c>
      <c r="F19" s="83">
        <f>IFERROR(VLOOKUP($C19,'2024'!$C$8:$U$251,19,FALSE),0)</f>
        <v>1147440.46</v>
      </c>
      <c r="G19" s="84">
        <f t="shared" si="6"/>
        <v>0.81754650575851562</v>
      </c>
      <c r="H19" s="85">
        <f t="shared" si="7"/>
        <v>1.6312773102075632E-4</v>
      </c>
      <c r="I19" s="86">
        <f t="shared" si="8"/>
        <v>-256076.59000000008</v>
      </c>
      <c r="J19" s="87">
        <f t="shared" si="9"/>
        <v>-0.18245349424148433</v>
      </c>
      <c r="K19" s="82">
        <f>VLOOKUP($C19,'2024'!$C$261:$U$504,VLOOKUP($L$4,Master!$D$9:$G$20,4,FALSE),FALSE)</f>
        <v>503250.77000000008</v>
      </c>
      <c r="L19" s="83">
        <f>VLOOKUP($C19,'2024'!$C$8:$U$251,VLOOKUP($L$4,Master!$D$9:$G$20,4,FALSE),FALSE)</f>
        <v>455216.72999999992</v>
      </c>
      <c r="M19" s="154">
        <f t="shared" si="10"/>
        <v>0.90455247589586374</v>
      </c>
      <c r="N19" s="154">
        <f t="shared" si="11"/>
        <v>6.4716623542792142E-5</v>
      </c>
      <c r="O19" s="83">
        <f t="shared" si="12"/>
        <v>-48034.040000000154</v>
      </c>
      <c r="P19" s="87">
        <f t="shared" si="13"/>
        <v>-9.5447524104136289E-2</v>
      </c>
      <c r="Q19" s="78"/>
    </row>
    <row r="20" spans="2:17" s="79" customFormat="1" ht="12.75" x14ac:dyDescent="0.2">
      <c r="B20" s="72"/>
      <c r="C20" s="80" t="s">
        <v>56</v>
      </c>
      <c r="D20" s="81" t="s">
        <v>286</v>
      </c>
      <c r="E20" s="82">
        <f>IFERROR(VLOOKUP($C20,'2024'!$C$261:$U$504,19,FALSE),0)</f>
        <v>1674974.3499999999</v>
      </c>
      <c r="F20" s="83">
        <f>IFERROR(VLOOKUP($C20,'2024'!$C$8:$U$251,19,FALSE),0)</f>
        <v>1267720.47</v>
      </c>
      <c r="G20" s="84">
        <f t="shared" si="6"/>
        <v>0.75685963191018424</v>
      </c>
      <c r="H20" s="85">
        <f t="shared" si="7"/>
        <v>1.8022753340915553E-4</v>
      </c>
      <c r="I20" s="86">
        <f t="shared" si="8"/>
        <v>-407253.87999999989</v>
      </c>
      <c r="J20" s="87">
        <f t="shared" si="9"/>
        <v>-0.24314036808981579</v>
      </c>
      <c r="K20" s="82">
        <f>VLOOKUP($C20,'2024'!$C$261:$U$504,VLOOKUP($L$4,Master!$D$9:$G$20,4,FALSE),FALSE)</f>
        <v>536550.07999999984</v>
      </c>
      <c r="L20" s="83">
        <f>VLOOKUP($C20,'2024'!$C$8:$U$251,VLOOKUP($L$4,Master!$D$9:$G$20,4,FALSE),FALSE)</f>
        <v>500525.98</v>
      </c>
      <c r="M20" s="154">
        <f t="shared" si="10"/>
        <v>0.93285976213068522</v>
      </c>
      <c r="N20" s="154">
        <f t="shared" si="11"/>
        <v>7.1158086437304524E-5</v>
      </c>
      <c r="O20" s="83">
        <f t="shared" si="12"/>
        <v>-36024.09999999986</v>
      </c>
      <c r="P20" s="87">
        <f t="shared" si="13"/>
        <v>-6.7140237869314778E-2</v>
      </c>
      <c r="Q20" s="78"/>
    </row>
    <row r="21" spans="2:17" s="79" customFormat="1" ht="12.75" x14ac:dyDescent="0.2">
      <c r="B21" s="72"/>
      <c r="C21" s="80" t="s">
        <v>57</v>
      </c>
      <c r="D21" s="81" t="s">
        <v>287</v>
      </c>
      <c r="E21" s="82">
        <f>IFERROR(VLOOKUP($C21,'2024'!$C$261:$U$504,19,FALSE),0)</f>
        <v>1534447.0799999996</v>
      </c>
      <c r="F21" s="83">
        <f>IFERROR(VLOOKUP($C21,'2024'!$C$8:$U$251,19,FALSE),0)</f>
        <v>1141048.3999999999</v>
      </c>
      <c r="G21" s="84">
        <f t="shared" si="6"/>
        <v>0.74362186540835296</v>
      </c>
      <c r="H21" s="85">
        <f t="shared" si="7"/>
        <v>1.6221899346033551E-4</v>
      </c>
      <c r="I21" s="86">
        <f t="shared" si="8"/>
        <v>-393398.6799999997</v>
      </c>
      <c r="J21" s="87">
        <f t="shared" si="9"/>
        <v>-0.25637813459164704</v>
      </c>
      <c r="K21" s="82">
        <f>VLOOKUP($C21,'2024'!$C$261:$U$504,VLOOKUP($L$4,Master!$D$9:$G$20,4,FALSE),FALSE)</f>
        <v>509390.78999999986</v>
      </c>
      <c r="L21" s="83">
        <f>VLOOKUP($C21,'2024'!$C$8:$U$251,VLOOKUP($L$4,Master!$D$9:$G$20,4,FALSE),FALSE)</f>
        <v>467963.00999999989</v>
      </c>
      <c r="M21" s="154">
        <f t="shared" si="10"/>
        <v>0.91867191002805526</v>
      </c>
      <c r="N21" s="154">
        <f t="shared" si="11"/>
        <v>6.6528719078760292E-5</v>
      </c>
      <c r="O21" s="83">
        <f t="shared" si="12"/>
        <v>-41427.77999999997</v>
      </c>
      <c r="P21" s="87">
        <f t="shared" si="13"/>
        <v>-8.1328089971944684E-2</v>
      </c>
      <c r="Q21" s="78"/>
    </row>
    <row r="22" spans="2:17" s="79" customFormat="1" ht="25.5" x14ac:dyDescent="0.2">
      <c r="B22" s="72"/>
      <c r="C22" s="80" t="s">
        <v>58</v>
      </c>
      <c r="D22" s="81" t="s">
        <v>288</v>
      </c>
      <c r="E22" s="82">
        <f>IFERROR(VLOOKUP($C22,'2024'!$C$261:$U$504,19,FALSE),0)</f>
        <v>45472.17</v>
      </c>
      <c r="F22" s="83">
        <f>IFERROR(VLOOKUP($C22,'2024'!$C$8:$U$251,19,FALSE),0)</f>
        <v>45418.049999999996</v>
      </c>
      <c r="G22" s="84">
        <f t="shared" si="6"/>
        <v>0.99880982147981934</v>
      </c>
      <c r="H22" s="85">
        <f t="shared" si="7"/>
        <v>6.4569306226897917E-6</v>
      </c>
      <c r="I22" s="86">
        <f t="shared" si="8"/>
        <v>-54.120000000002619</v>
      </c>
      <c r="J22" s="87">
        <f t="shared" si="9"/>
        <v>-1.1901785201806428E-3</v>
      </c>
      <c r="K22" s="82">
        <f>VLOOKUP($C22,'2024'!$C$261:$U$504,VLOOKUP($L$4,Master!$D$9:$G$20,4,FALSE),FALSE)</f>
        <v>14881.82</v>
      </c>
      <c r="L22" s="83">
        <f>VLOOKUP($C22,'2024'!$C$8:$U$251,VLOOKUP($L$4,Master!$D$9:$G$20,4,FALSE),FALSE)</f>
        <v>16845.21</v>
      </c>
      <c r="M22" s="154">
        <f t="shared" si="10"/>
        <v>1.1319321158299187</v>
      </c>
      <c r="N22" s="154">
        <f t="shared" si="11"/>
        <v>2.394826556724481E-6</v>
      </c>
      <c r="O22" s="83">
        <f t="shared" si="12"/>
        <v>1963.3899999999994</v>
      </c>
      <c r="P22" s="87">
        <f t="shared" si="13"/>
        <v>0.13193211582991862</v>
      </c>
      <c r="Q22" s="78"/>
    </row>
    <row r="23" spans="2:17" s="79" customFormat="1" ht="12.75" x14ac:dyDescent="0.2">
      <c r="B23" s="72"/>
      <c r="C23" s="80" t="s">
        <v>59</v>
      </c>
      <c r="D23" s="81" t="s">
        <v>289</v>
      </c>
      <c r="E23" s="82">
        <f>IFERROR(VLOOKUP($C23,'2024'!$C$261:$U$504,19,FALSE),0)</f>
        <v>4131.9599999999991</v>
      </c>
      <c r="F23" s="83">
        <f>IFERROR(VLOOKUP($C23,'2024'!$C$8:$U$251,19,FALSE),0)</f>
        <v>4732.93</v>
      </c>
      <c r="G23" s="84">
        <f t="shared" si="6"/>
        <v>1.1454442927811501</v>
      </c>
      <c r="H23" s="85">
        <f t="shared" si="7"/>
        <v>6.7286465737844761E-7</v>
      </c>
      <c r="I23" s="86">
        <f t="shared" si="8"/>
        <v>600.97000000000116</v>
      </c>
      <c r="J23" s="87">
        <f t="shared" si="9"/>
        <v>0.14544429278115018</v>
      </c>
      <c r="K23" s="82">
        <f>VLOOKUP($C23,'2024'!$C$261:$U$504,VLOOKUP($L$4,Master!$D$9:$G$20,4,FALSE),FALSE)</f>
        <v>1377.3199999999997</v>
      </c>
      <c r="L23" s="83">
        <f>VLOOKUP($C23,'2024'!$C$8:$U$251,VLOOKUP($L$4,Master!$D$9:$G$20,4,FALSE),FALSE)</f>
        <v>3704.77</v>
      </c>
      <c r="M23" s="154">
        <f t="shared" si="10"/>
        <v>2.6898396886707525</v>
      </c>
      <c r="N23" s="154">
        <f t="shared" si="11"/>
        <v>5.266946261017913E-7</v>
      </c>
      <c r="O23" s="83">
        <f t="shared" si="12"/>
        <v>2327.4500000000003</v>
      </c>
      <c r="P23" s="87">
        <f t="shared" si="13"/>
        <v>1.6898396886707525</v>
      </c>
      <c r="Q23" s="78"/>
    </row>
    <row r="24" spans="2:17" s="79" customFormat="1" ht="12.75" x14ac:dyDescent="0.2">
      <c r="B24" s="72"/>
      <c r="C24" s="80" t="s">
        <v>60</v>
      </c>
      <c r="D24" s="81" t="s">
        <v>290</v>
      </c>
      <c r="E24" s="82">
        <f>IFERROR(VLOOKUP($C24,'2024'!$C$261:$U$504,19,FALSE),0)</f>
        <v>313246.97000000003</v>
      </c>
      <c r="F24" s="83">
        <f>IFERROR(VLOOKUP($C24,'2024'!$C$8:$U$251,19,FALSE),0)</f>
        <v>251870.07000000004</v>
      </c>
      <c r="G24" s="84">
        <f t="shared" si="6"/>
        <v>0.80406227073800585</v>
      </c>
      <c r="H24" s="85">
        <f t="shared" si="7"/>
        <v>3.5807516349161221E-5</v>
      </c>
      <c r="I24" s="86">
        <f t="shared" si="8"/>
        <v>-61376.899999999994</v>
      </c>
      <c r="J24" s="87">
        <f t="shared" si="9"/>
        <v>-0.1959377292619941</v>
      </c>
      <c r="K24" s="82">
        <f>VLOOKUP($C24,'2024'!$C$261:$U$504,VLOOKUP($L$4,Master!$D$9:$G$20,4,FALSE),FALSE)</f>
        <v>102361.96</v>
      </c>
      <c r="L24" s="83">
        <f>VLOOKUP($C24,'2024'!$C$8:$U$251,VLOOKUP($L$4,Master!$D$9:$G$20,4,FALSE),FALSE)</f>
        <v>86048.47</v>
      </c>
      <c r="M24" s="154">
        <f t="shared" si="10"/>
        <v>0.84062937052006426</v>
      </c>
      <c r="N24" s="154">
        <f t="shared" si="11"/>
        <v>1.2233220073926642E-5</v>
      </c>
      <c r="O24" s="83">
        <f t="shared" si="12"/>
        <v>-16313.490000000005</v>
      </c>
      <c r="P24" s="87">
        <f t="shared" si="13"/>
        <v>-0.15937062947993574</v>
      </c>
      <c r="Q24" s="78"/>
    </row>
    <row r="25" spans="2:17" s="79" customFormat="1" ht="12.75" x14ac:dyDescent="0.2">
      <c r="B25" s="72"/>
      <c r="C25" s="80" t="s">
        <v>61</v>
      </c>
      <c r="D25" s="81" t="s">
        <v>291</v>
      </c>
      <c r="E25" s="82">
        <f>IFERROR(VLOOKUP($C25,'2024'!$C$261:$U$504,19,FALSE),0)</f>
        <v>169395.43</v>
      </c>
      <c r="F25" s="83">
        <f>IFERROR(VLOOKUP($C25,'2024'!$C$8:$U$251,19,FALSE),0)</f>
        <v>100049.82</v>
      </c>
      <c r="G25" s="84">
        <f t="shared" si="6"/>
        <v>0.59062880267785267</v>
      </c>
      <c r="H25" s="85">
        <f t="shared" si="7"/>
        <v>1.4223744668751778E-5</v>
      </c>
      <c r="I25" s="86">
        <f t="shared" si="8"/>
        <v>-69345.609999999986</v>
      </c>
      <c r="J25" s="87">
        <f t="shared" si="9"/>
        <v>-0.40937119732214727</v>
      </c>
      <c r="K25" s="82">
        <f>VLOOKUP($C25,'2024'!$C$261:$U$504,VLOOKUP($L$4,Master!$D$9:$G$20,4,FALSE),FALSE)</f>
        <v>30495.070000000003</v>
      </c>
      <c r="L25" s="83">
        <f>VLOOKUP($C25,'2024'!$C$8:$U$251,VLOOKUP($L$4,Master!$D$9:$G$20,4,FALSE),FALSE)</f>
        <v>46839.82</v>
      </c>
      <c r="M25" s="154">
        <f t="shared" si="10"/>
        <v>1.5359800780913109</v>
      </c>
      <c r="N25" s="154">
        <f t="shared" si="11"/>
        <v>6.6590588569803807E-6</v>
      </c>
      <c r="O25" s="83">
        <f t="shared" si="12"/>
        <v>16344.749999999996</v>
      </c>
      <c r="P25" s="87">
        <f t="shared" si="13"/>
        <v>0.53598007809131099</v>
      </c>
      <c r="Q25" s="78"/>
    </row>
    <row r="26" spans="2:17" s="79" customFormat="1" ht="12.75" x14ac:dyDescent="0.2">
      <c r="B26" s="72"/>
      <c r="C26" s="80" t="s">
        <v>62</v>
      </c>
      <c r="D26" s="81" t="s">
        <v>292</v>
      </c>
      <c r="E26" s="82">
        <f>IFERROR(VLOOKUP($C26,'2024'!$C$261:$U$504,19,FALSE),0)</f>
        <v>113991.64000000001</v>
      </c>
      <c r="F26" s="83">
        <f>IFERROR(VLOOKUP($C26,'2024'!$C$8:$U$251,19,FALSE),0)</f>
        <v>101526.25000000001</v>
      </c>
      <c r="G26" s="84">
        <f t="shared" si="6"/>
        <v>0.89064645442420165</v>
      </c>
      <c r="H26" s="85">
        <f t="shared" si="7"/>
        <v>1.4433643730452092E-5</v>
      </c>
      <c r="I26" s="86">
        <f t="shared" si="8"/>
        <v>-12465.39</v>
      </c>
      <c r="J26" s="87">
        <f t="shared" si="9"/>
        <v>-0.10935354557579835</v>
      </c>
      <c r="K26" s="82">
        <f>VLOOKUP($C26,'2024'!$C$261:$U$504,VLOOKUP($L$4,Master!$D$9:$G$20,4,FALSE),FALSE)</f>
        <v>43458.159999999996</v>
      </c>
      <c r="L26" s="83">
        <f>VLOOKUP($C26,'2024'!$C$8:$U$251,VLOOKUP($L$4,Master!$D$9:$G$20,4,FALSE),FALSE)</f>
        <v>41450.990000000005</v>
      </c>
      <c r="M26" s="154">
        <f t="shared" si="10"/>
        <v>0.95381373716696727</v>
      </c>
      <c r="N26" s="154">
        <f t="shared" si="11"/>
        <v>5.8929471140176297E-6</v>
      </c>
      <c r="O26" s="83">
        <f t="shared" si="12"/>
        <v>-2007.169999999991</v>
      </c>
      <c r="P26" s="87">
        <f t="shared" si="13"/>
        <v>-4.6186262833032767E-2</v>
      </c>
      <c r="Q26" s="78"/>
    </row>
    <row r="27" spans="2:17" s="79" customFormat="1" ht="12.75" x14ac:dyDescent="0.2">
      <c r="B27" s="72"/>
      <c r="C27" s="80" t="s">
        <v>63</v>
      </c>
      <c r="D27" s="81" t="s">
        <v>293</v>
      </c>
      <c r="E27" s="82">
        <f>IFERROR(VLOOKUP($C27,'2024'!$C$261:$U$504,19,FALSE),0)</f>
        <v>9801.43</v>
      </c>
      <c r="F27" s="83">
        <f>IFERROR(VLOOKUP($C27,'2024'!$C$8:$U$251,19,FALSE),0)</f>
        <v>5600</v>
      </c>
      <c r="G27" s="84">
        <f t="shared" si="6"/>
        <v>0.57134520166955227</v>
      </c>
      <c r="H27" s="85">
        <f t="shared" si="7"/>
        <v>7.9613306795564404E-7</v>
      </c>
      <c r="I27" s="86">
        <f t="shared" si="8"/>
        <v>-4201.43</v>
      </c>
      <c r="J27" s="87">
        <f t="shared" si="9"/>
        <v>-0.42865479833044773</v>
      </c>
      <c r="K27" s="82">
        <f>VLOOKUP($C27,'2024'!$C$261:$U$504,VLOOKUP($L$4,Master!$D$9:$G$20,4,FALSE),FALSE)</f>
        <v>3273.7300000000005</v>
      </c>
      <c r="L27" s="83">
        <f>VLOOKUP($C27,'2024'!$C$8:$U$251,VLOOKUP($L$4,Master!$D$9:$G$20,4,FALSE),FALSE)</f>
        <v>2800</v>
      </c>
      <c r="M27" s="154">
        <f t="shared" si="10"/>
        <v>0.85529350312945773</v>
      </c>
      <c r="N27" s="154">
        <f t="shared" si="11"/>
        <v>3.9806653397782202E-7</v>
      </c>
      <c r="O27" s="83">
        <f t="shared" si="12"/>
        <v>-473.73000000000047</v>
      </c>
      <c r="P27" s="87">
        <f t="shared" si="13"/>
        <v>-0.14470649687054229</v>
      </c>
      <c r="Q27" s="78"/>
    </row>
    <row r="28" spans="2:17" s="79" customFormat="1" ht="12.75" x14ac:dyDescent="0.2">
      <c r="B28" s="72"/>
      <c r="C28" s="80" t="s">
        <v>64</v>
      </c>
      <c r="D28" s="81" t="s">
        <v>294</v>
      </c>
      <c r="E28" s="82">
        <f>IFERROR(VLOOKUP($C28,'2024'!$C$261:$U$504,19,FALSE),0)</f>
        <v>3150</v>
      </c>
      <c r="F28" s="83">
        <f>IFERROR(VLOOKUP($C28,'2024'!$C$8:$U$251,19,FALSE),0)</f>
        <v>0</v>
      </c>
      <c r="G28" s="84">
        <f t="shared" si="6"/>
        <v>0</v>
      </c>
      <c r="H28" s="85">
        <f t="shared" si="7"/>
        <v>0</v>
      </c>
      <c r="I28" s="86">
        <f t="shared" si="8"/>
        <v>-3150</v>
      </c>
      <c r="J28" s="87">
        <f t="shared" si="9"/>
        <v>-1</v>
      </c>
      <c r="K28" s="82">
        <f>VLOOKUP($C28,'2024'!$C$261:$U$504,VLOOKUP($L$4,Master!$D$9:$G$20,4,FALSE),FALSE)</f>
        <v>1050</v>
      </c>
      <c r="L28" s="83">
        <f>VLOOKUP($C28,'2024'!$C$8:$U$251,VLOOKUP($L$4,Master!$D$9:$G$20,4,FALSE),FALSE)</f>
        <v>0</v>
      </c>
      <c r="M28" s="154">
        <f t="shared" si="10"/>
        <v>0</v>
      </c>
      <c r="N28" s="154">
        <f t="shared" si="11"/>
        <v>0</v>
      </c>
      <c r="O28" s="83">
        <f t="shared" si="12"/>
        <v>-1050</v>
      </c>
      <c r="P28" s="87">
        <f t="shared" si="13"/>
        <v>-1</v>
      </c>
      <c r="Q28" s="78"/>
    </row>
    <row r="29" spans="2:17" s="79" customFormat="1" ht="12.75" x14ac:dyDescent="0.2">
      <c r="B29" s="72"/>
      <c r="C29" s="80" t="s">
        <v>65</v>
      </c>
      <c r="D29" s="81" t="s">
        <v>295</v>
      </c>
      <c r="E29" s="82">
        <f>IFERROR(VLOOKUP($C29,'2024'!$C$261:$U$504,19,FALSE),0)</f>
        <v>1907125.0200000003</v>
      </c>
      <c r="F29" s="83">
        <f>IFERROR(VLOOKUP($C29,'2024'!$C$8:$U$251,19,FALSE),0)</f>
        <v>1271416.5199999996</v>
      </c>
      <c r="G29" s="84">
        <f t="shared" si="6"/>
        <v>0.66666658277075064</v>
      </c>
      <c r="H29" s="85">
        <f t="shared" si="7"/>
        <v>1.8075298834233715E-4</v>
      </c>
      <c r="I29" s="86">
        <f t="shared" si="8"/>
        <v>-635708.5000000007</v>
      </c>
      <c r="J29" s="87">
        <f t="shared" si="9"/>
        <v>-0.33333341722924942</v>
      </c>
      <c r="K29" s="82">
        <f>VLOOKUP($C29,'2024'!$C$261:$U$504,VLOOKUP($L$4,Master!$D$9:$G$20,4,FALSE),FALSE)</f>
        <v>635708.34000000008</v>
      </c>
      <c r="L29" s="83">
        <f>VLOOKUP($C29,'2024'!$C$8:$U$251,VLOOKUP($L$4,Master!$D$9:$G$20,4,FALSE),FALSE)</f>
        <v>635708.25999999978</v>
      </c>
      <c r="M29" s="154">
        <f t="shared" si="10"/>
        <v>0.9999998741561259</v>
      </c>
      <c r="N29" s="154">
        <f t="shared" si="11"/>
        <v>9.0376494171168575E-5</v>
      </c>
      <c r="O29" s="83">
        <f t="shared" si="12"/>
        <v>-8.000000030733645E-2</v>
      </c>
      <c r="P29" s="87">
        <f t="shared" si="13"/>
        <v>-1.2584387410638098E-7</v>
      </c>
      <c r="Q29" s="78"/>
    </row>
    <row r="30" spans="2:17" s="79" customFormat="1" ht="12.75" x14ac:dyDescent="0.2">
      <c r="B30" s="72"/>
      <c r="C30" s="80" t="s">
        <v>66</v>
      </c>
      <c r="D30" s="81" t="s">
        <v>296</v>
      </c>
      <c r="E30" s="82">
        <f>IFERROR(VLOOKUP($C30,'2024'!$C$261:$U$504,19,FALSE),0)</f>
        <v>3712288.58</v>
      </c>
      <c r="F30" s="83">
        <f>IFERROR(VLOOKUP($C30,'2024'!$C$8:$U$251,19,FALSE),0)</f>
        <v>3137511.17</v>
      </c>
      <c r="G30" s="84">
        <f t="shared" si="6"/>
        <v>0.84516898468060364</v>
      </c>
      <c r="H30" s="85">
        <f t="shared" si="7"/>
        <v>4.4604935598521468E-4</v>
      </c>
      <c r="I30" s="86">
        <f t="shared" si="8"/>
        <v>-574777.41000000015</v>
      </c>
      <c r="J30" s="87">
        <f t="shared" si="9"/>
        <v>-0.15483101531939636</v>
      </c>
      <c r="K30" s="82">
        <f>VLOOKUP($C30,'2024'!$C$261:$U$504,VLOOKUP($L$4,Master!$D$9:$G$20,4,FALSE),FALSE)</f>
        <v>1201324.1399999999</v>
      </c>
      <c r="L30" s="83">
        <f>VLOOKUP($C30,'2024'!$C$8:$U$251,VLOOKUP($L$4,Master!$D$9:$G$20,4,FALSE),FALSE)</f>
        <v>1232031.0299999998</v>
      </c>
      <c r="M30" s="154">
        <f t="shared" si="10"/>
        <v>1.0255608698581549</v>
      </c>
      <c r="N30" s="154">
        <f t="shared" si="11"/>
        <v>1.7515368638043783E-4</v>
      </c>
      <c r="O30" s="83">
        <f t="shared" si="12"/>
        <v>30706.889999999898</v>
      </c>
      <c r="P30" s="87">
        <f t="shared" si="13"/>
        <v>2.5560869858154936E-2</v>
      </c>
      <c r="Q30" s="78"/>
    </row>
    <row r="31" spans="2:17" s="79" customFormat="1" ht="12.75" x14ac:dyDescent="0.2">
      <c r="B31" s="72"/>
      <c r="C31" s="80" t="s">
        <v>67</v>
      </c>
      <c r="D31" s="81" t="s">
        <v>297</v>
      </c>
      <c r="E31" s="82">
        <f>IFERROR(VLOOKUP($C31,'2024'!$C$261:$U$504,19,FALSE),0)</f>
        <v>1360904.3199999998</v>
      </c>
      <c r="F31" s="83">
        <f>IFERROR(VLOOKUP($C31,'2024'!$C$8:$U$251,19,FALSE),0)</f>
        <v>860761.71</v>
      </c>
      <c r="G31" s="84">
        <f t="shared" si="6"/>
        <v>0.63249245178382563</v>
      </c>
      <c r="H31" s="85">
        <f t="shared" si="7"/>
        <v>1.2237158231447255E-4</v>
      </c>
      <c r="I31" s="86">
        <f t="shared" si="8"/>
        <v>-500142.60999999987</v>
      </c>
      <c r="J31" s="87">
        <f t="shared" si="9"/>
        <v>-0.36750754821617432</v>
      </c>
      <c r="K31" s="82">
        <f>VLOOKUP($C31,'2024'!$C$261:$U$504,VLOOKUP($L$4,Master!$D$9:$G$20,4,FALSE),FALSE)</f>
        <v>443294</v>
      </c>
      <c r="L31" s="83">
        <f>VLOOKUP($C31,'2024'!$C$8:$U$251,VLOOKUP($L$4,Master!$D$9:$G$20,4,FALSE),FALSE)</f>
        <v>330422.84999999998</v>
      </c>
      <c r="M31" s="154">
        <f t="shared" si="10"/>
        <v>0.74538083078047523</v>
      </c>
      <c r="N31" s="154">
        <f t="shared" si="11"/>
        <v>4.697509951663349E-5</v>
      </c>
      <c r="O31" s="83">
        <f t="shared" si="12"/>
        <v>-112871.15000000002</v>
      </c>
      <c r="P31" s="87">
        <f t="shared" si="13"/>
        <v>-0.25461916921952477</v>
      </c>
      <c r="Q31" s="78"/>
    </row>
    <row r="32" spans="2:17" s="79" customFormat="1" ht="12.75" x14ac:dyDescent="0.2">
      <c r="B32" s="72"/>
      <c r="C32" s="80" t="s">
        <v>68</v>
      </c>
      <c r="D32" s="81" t="s">
        <v>298</v>
      </c>
      <c r="E32" s="82">
        <f>IFERROR(VLOOKUP($C32,'2024'!$C$261:$U$504,19,FALSE),0)</f>
        <v>138056.24</v>
      </c>
      <c r="F32" s="83">
        <f>IFERROR(VLOOKUP($C32,'2024'!$C$8:$U$251,19,FALSE),0)</f>
        <v>57004.97</v>
      </c>
      <c r="G32" s="84">
        <f t="shared" si="6"/>
        <v>0.4129112164723594</v>
      </c>
      <c r="H32" s="85">
        <f t="shared" si="7"/>
        <v>8.1042038669320442E-6</v>
      </c>
      <c r="I32" s="86">
        <f t="shared" si="8"/>
        <v>-81051.26999999999</v>
      </c>
      <c r="J32" s="87">
        <f t="shared" si="9"/>
        <v>-0.5870887835276406</v>
      </c>
      <c r="K32" s="82">
        <f>VLOOKUP($C32,'2024'!$C$261:$U$504,VLOOKUP($L$4,Master!$D$9:$G$20,4,FALSE),FALSE)</f>
        <v>50037.490000000005</v>
      </c>
      <c r="L32" s="83">
        <f>VLOOKUP($C32,'2024'!$C$8:$U$251,VLOOKUP($L$4,Master!$D$9:$G$20,4,FALSE),FALSE)</f>
        <v>23501.89</v>
      </c>
      <c r="M32" s="154">
        <f t="shared" si="10"/>
        <v>0.46968562971483974</v>
      </c>
      <c r="N32" s="154">
        <f t="shared" si="11"/>
        <v>3.3411842479385841E-6</v>
      </c>
      <c r="O32" s="83">
        <f t="shared" si="12"/>
        <v>-26535.600000000006</v>
      </c>
      <c r="P32" s="87">
        <f t="shared" si="13"/>
        <v>-0.53031437028516026</v>
      </c>
      <c r="Q32" s="78"/>
    </row>
    <row r="33" spans="2:17" s="79" customFormat="1" ht="25.5" x14ac:dyDescent="0.2">
      <c r="B33" s="72"/>
      <c r="C33" s="80" t="s">
        <v>69</v>
      </c>
      <c r="D33" s="81" t="s">
        <v>299</v>
      </c>
      <c r="E33" s="82">
        <f>IFERROR(VLOOKUP($C33,'2024'!$C$261:$U$504,19,FALSE),0)</f>
        <v>0.21000000000000002</v>
      </c>
      <c r="F33" s="83">
        <f>IFERROR(VLOOKUP($C33,'2024'!$C$8:$U$251,19,FALSE),0)</f>
        <v>0</v>
      </c>
      <c r="G33" s="84">
        <f t="shared" si="6"/>
        <v>0</v>
      </c>
      <c r="H33" s="85">
        <f t="shared" si="7"/>
        <v>0</v>
      </c>
      <c r="I33" s="86">
        <f t="shared" si="8"/>
        <v>-0.21000000000000002</v>
      </c>
      <c r="J33" s="87">
        <f t="shared" si="9"/>
        <v>-1</v>
      </c>
      <c r="K33" s="82">
        <f>VLOOKUP($C33,'2024'!$C$261:$U$504,VLOOKUP($L$4,Master!$D$9:$G$20,4,FALSE),FALSE)</f>
        <v>7.0000000000000007E-2</v>
      </c>
      <c r="L33" s="83">
        <f>VLOOKUP($C33,'2024'!$C$8:$U$251,VLOOKUP($L$4,Master!$D$9:$G$20,4,FALSE),FALSE)</f>
        <v>0</v>
      </c>
      <c r="M33" s="154">
        <f t="shared" si="10"/>
        <v>0</v>
      </c>
      <c r="N33" s="154">
        <f t="shared" si="11"/>
        <v>0</v>
      </c>
      <c r="O33" s="83">
        <f t="shared" si="12"/>
        <v>-7.0000000000000007E-2</v>
      </c>
      <c r="P33" s="87">
        <f t="shared" si="13"/>
        <v>-1</v>
      </c>
      <c r="Q33" s="78"/>
    </row>
    <row r="34" spans="2:17" s="79" customFormat="1" ht="12.75" x14ac:dyDescent="0.2">
      <c r="B34" s="72"/>
      <c r="C34" s="80" t="s">
        <v>510</v>
      </c>
      <c r="D34" s="81" t="s">
        <v>511</v>
      </c>
      <c r="E34" s="82">
        <f>IFERROR(VLOOKUP($C34,'2024'!$C$261:$U$504,19,FALSE),0)</f>
        <v>0</v>
      </c>
      <c r="F34" s="83">
        <f>IFERROR(VLOOKUP($C34,'2024'!$C$8:$U$251,19,FALSE),0)</f>
        <v>0</v>
      </c>
      <c r="G34" s="84">
        <f t="shared" si="6"/>
        <v>0</v>
      </c>
      <c r="H34" s="85">
        <f t="shared" si="7"/>
        <v>0</v>
      </c>
      <c r="I34" s="86">
        <f t="shared" si="8"/>
        <v>0</v>
      </c>
      <c r="J34" s="87">
        <f t="shared" si="9"/>
        <v>0</v>
      </c>
      <c r="K34" s="82">
        <f>VLOOKUP($C34,'2024'!$C$261:$U$504,VLOOKUP($L$4,Master!$D$9:$G$20,4,FALSE),FALSE)</f>
        <v>0</v>
      </c>
      <c r="L34" s="83">
        <f>VLOOKUP($C34,'2024'!$C$8:$U$251,VLOOKUP($L$4,Master!$D$9:$G$20,4,FALSE),FALSE)</f>
        <v>0</v>
      </c>
      <c r="M34" s="154">
        <f t="shared" si="10"/>
        <v>0</v>
      </c>
      <c r="N34" s="154">
        <f t="shared" si="11"/>
        <v>0</v>
      </c>
      <c r="O34" s="83">
        <f t="shared" si="12"/>
        <v>0</v>
      </c>
      <c r="P34" s="87">
        <f t="shared" si="13"/>
        <v>0</v>
      </c>
      <c r="Q34" s="78"/>
    </row>
    <row r="35" spans="2:17" s="79" customFormat="1" ht="12.75" x14ac:dyDescent="0.2">
      <c r="B35" s="72"/>
      <c r="C35" s="80" t="s">
        <v>70</v>
      </c>
      <c r="D35" s="81" t="s">
        <v>300</v>
      </c>
      <c r="E35" s="82">
        <f>IFERROR(VLOOKUP($C35,'2024'!$C$261:$U$504,19,FALSE),0)</f>
        <v>3024969.8999999994</v>
      </c>
      <c r="F35" s="83">
        <f>IFERROR(VLOOKUP($C35,'2024'!$C$8:$U$251,19,FALSE),0)</f>
        <v>1523280.9</v>
      </c>
      <c r="G35" s="84">
        <f t="shared" si="6"/>
        <v>0.50356894460338275</v>
      </c>
      <c r="H35" s="85">
        <f t="shared" si="7"/>
        <v>2.1655969576343472E-4</v>
      </c>
      <c r="I35" s="86">
        <f t="shared" si="8"/>
        <v>-1501688.9999999995</v>
      </c>
      <c r="J35" s="87">
        <f t="shared" si="9"/>
        <v>-0.49643105539661725</v>
      </c>
      <c r="K35" s="82">
        <f>VLOOKUP($C35,'2024'!$C$261:$U$504,VLOOKUP($L$4,Master!$D$9:$G$20,4,FALSE),FALSE)</f>
        <v>2575836.1199999996</v>
      </c>
      <c r="L35" s="83">
        <f>VLOOKUP($C35,'2024'!$C$8:$U$251,VLOOKUP($L$4,Master!$D$9:$G$20,4,FALSE),FALSE)</f>
        <v>1342476.0499999998</v>
      </c>
      <c r="M35" s="154">
        <f t="shared" si="10"/>
        <v>0.52118069141758905</v>
      </c>
      <c r="N35" s="154">
        <f t="shared" si="11"/>
        <v>1.9085528148990615E-4</v>
      </c>
      <c r="O35" s="83">
        <f t="shared" si="12"/>
        <v>-1233360.0699999998</v>
      </c>
      <c r="P35" s="87">
        <f t="shared" si="13"/>
        <v>-0.4788193085824109</v>
      </c>
      <c r="Q35" s="78"/>
    </row>
    <row r="36" spans="2:17" s="79" customFormat="1" ht="12.75" x14ac:dyDescent="0.2">
      <c r="B36" s="72"/>
      <c r="C36" s="80" t="s">
        <v>71</v>
      </c>
      <c r="D36" s="81" t="s">
        <v>301</v>
      </c>
      <c r="E36" s="82">
        <f>IFERROR(VLOOKUP($C36,'2024'!$C$261:$U$504,19,FALSE),0)</f>
        <v>123530.98</v>
      </c>
      <c r="F36" s="83">
        <f>IFERROR(VLOOKUP($C36,'2024'!$C$8:$U$251,19,FALSE),0)</f>
        <v>11434.059999999998</v>
      </c>
      <c r="G36" s="84">
        <f t="shared" si="6"/>
        <v>9.256026302066088E-2</v>
      </c>
      <c r="H36" s="85">
        <f t="shared" si="7"/>
        <v>1.6255416548194481E-6</v>
      </c>
      <c r="I36" s="86">
        <f t="shared" si="8"/>
        <v>-112096.92</v>
      </c>
      <c r="J36" s="87">
        <f t="shared" si="9"/>
        <v>-0.90743973697933911</v>
      </c>
      <c r="K36" s="82">
        <f>VLOOKUP($C36,'2024'!$C$261:$U$504,VLOOKUP($L$4,Master!$D$9:$G$20,4,FALSE),FALSE)</f>
        <v>66940.09</v>
      </c>
      <c r="L36" s="83">
        <f>VLOOKUP($C36,'2024'!$C$8:$U$251,VLOOKUP($L$4,Master!$D$9:$G$20,4,FALSE),FALSE)</f>
        <v>11434.059999999998</v>
      </c>
      <c r="M36" s="154">
        <f t="shared" si="10"/>
        <v>0.17081034698339961</v>
      </c>
      <c r="N36" s="154">
        <f t="shared" si="11"/>
        <v>1.6255416548194481E-6</v>
      </c>
      <c r="O36" s="83">
        <f t="shared" si="12"/>
        <v>-55506.03</v>
      </c>
      <c r="P36" s="87">
        <f t="shared" si="13"/>
        <v>-0.82918965301660041</v>
      </c>
      <c r="Q36" s="78"/>
    </row>
    <row r="37" spans="2:17" s="79" customFormat="1" ht="12.75" x14ac:dyDescent="0.2">
      <c r="B37" s="72"/>
      <c r="C37" s="80" t="s">
        <v>72</v>
      </c>
      <c r="D37" s="81" t="s">
        <v>304</v>
      </c>
      <c r="E37" s="82">
        <f>IFERROR(VLOOKUP($C37,'2024'!$C$261:$U$504,19,FALSE),0)</f>
        <v>4678429.08</v>
      </c>
      <c r="F37" s="83">
        <f>IFERROR(VLOOKUP($C37,'2024'!$C$8:$U$251,19,FALSE),0)</f>
        <v>4532577.7200000007</v>
      </c>
      <c r="G37" s="84">
        <f t="shared" si="6"/>
        <v>0.96882471498317568</v>
      </c>
      <c r="H37" s="85">
        <f t="shared" si="7"/>
        <v>6.4438125106624979E-4</v>
      </c>
      <c r="I37" s="86">
        <f t="shared" si="8"/>
        <v>-145851.3599999994</v>
      </c>
      <c r="J37" s="87">
        <f t="shared" si="9"/>
        <v>-3.1175285016824365E-2</v>
      </c>
      <c r="K37" s="82">
        <f>VLOOKUP($C37,'2024'!$C$261:$U$504,VLOOKUP($L$4,Master!$D$9:$G$20,4,FALSE),FALSE)</f>
        <v>1559476.36</v>
      </c>
      <c r="L37" s="83">
        <f>VLOOKUP($C37,'2024'!$C$8:$U$251,VLOOKUP($L$4,Master!$D$9:$G$20,4,FALSE),FALSE)</f>
        <v>1413625</v>
      </c>
      <c r="M37" s="154">
        <f t="shared" si="10"/>
        <v>0.90647414494952649</v>
      </c>
      <c r="N37" s="154">
        <f t="shared" si="11"/>
        <v>2.0097028717657093E-4</v>
      </c>
      <c r="O37" s="83">
        <f t="shared" si="12"/>
        <v>-145851.3600000001</v>
      </c>
      <c r="P37" s="87">
        <f t="shared" si="13"/>
        <v>-9.3525855050473547E-2</v>
      </c>
      <c r="Q37" s="78"/>
    </row>
    <row r="38" spans="2:17" s="79" customFormat="1" ht="12.75" x14ac:dyDescent="0.2">
      <c r="B38" s="72"/>
      <c r="C38" s="80" t="s">
        <v>73</v>
      </c>
      <c r="D38" s="81" t="s">
        <v>302</v>
      </c>
      <c r="E38" s="82">
        <f>IFERROR(VLOOKUP($C38,'2024'!$C$261:$U$504,19,FALSE),0)</f>
        <v>727461.01</v>
      </c>
      <c r="F38" s="83">
        <f>IFERROR(VLOOKUP($C38,'2024'!$C$8:$U$251,19,FALSE),0)</f>
        <v>86180.02</v>
      </c>
      <c r="G38" s="84">
        <f t="shared" si="6"/>
        <v>0.11846685776327724</v>
      </c>
      <c r="H38" s="85">
        <f t="shared" si="7"/>
        <v>1.2251922092692637E-5</v>
      </c>
      <c r="I38" s="86">
        <f t="shared" si="8"/>
        <v>-641280.99</v>
      </c>
      <c r="J38" s="87">
        <f t="shared" si="9"/>
        <v>-0.88153314223672274</v>
      </c>
      <c r="K38" s="82">
        <f>VLOOKUP($C38,'2024'!$C$261:$U$504,VLOOKUP($L$4,Master!$D$9:$G$20,4,FALSE),FALSE)</f>
        <v>273435.79000000004</v>
      </c>
      <c r="L38" s="83">
        <f>VLOOKUP($C38,'2024'!$C$8:$U$251,VLOOKUP($L$4,Master!$D$9:$G$20,4,FALSE),FALSE)</f>
        <v>71083.45</v>
      </c>
      <c r="M38" s="154">
        <f t="shared" si="10"/>
        <v>0.2599639571688841</v>
      </c>
      <c r="N38" s="154">
        <f t="shared" si="11"/>
        <v>1.0105693773102075E-5</v>
      </c>
      <c r="O38" s="83">
        <f t="shared" si="12"/>
        <v>-202352.34000000003</v>
      </c>
      <c r="P38" s="87">
        <f t="shared" si="13"/>
        <v>-0.74003604283111579</v>
      </c>
      <c r="Q38" s="78"/>
    </row>
    <row r="39" spans="2:17" s="79" customFormat="1" ht="12.75" x14ac:dyDescent="0.2">
      <c r="B39" s="72"/>
      <c r="C39" s="80" t="s">
        <v>74</v>
      </c>
      <c r="D39" s="81" t="s">
        <v>305</v>
      </c>
      <c r="E39" s="82">
        <f>IFERROR(VLOOKUP($C39,'2024'!$C$261:$U$504,19,FALSE),0)</f>
        <v>310202.00000000012</v>
      </c>
      <c r="F39" s="83">
        <f>IFERROR(VLOOKUP($C39,'2024'!$C$8:$U$251,19,FALSE),0)</f>
        <v>275204.67000000004</v>
      </c>
      <c r="G39" s="84">
        <f t="shared" si="6"/>
        <v>0.88717890277947897</v>
      </c>
      <c r="H39" s="85">
        <f t="shared" si="7"/>
        <v>3.9124917543360823E-5</v>
      </c>
      <c r="I39" s="86">
        <f t="shared" si="8"/>
        <v>-34997.330000000075</v>
      </c>
      <c r="J39" s="87">
        <f t="shared" si="9"/>
        <v>-0.11282109722052101</v>
      </c>
      <c r="K39" s="82">
        <f>VLOOKUP($C39,'2024'!$C$261:$U$504,VLOOKUP($L$4,Master!$D$9:$G$20,4,FALSE),FALSE)</f>
        <v>105731.20000000004</v>
      </c>
      <c r="L39" s="83">
        <f>VLOOKUP($C39,'2024'!$C$8:$U$251,VLOOKUP($L$4,Master!$D$9:$G$20,4,FALSE),FALSE)</f>
        <v>119401.93000000001</v>
      </c>
      <c r="M39" s="154">
        <f t="shared" si="10"/>
        <v>1.1292970286916253</v>
      </c>
      <c r="N39" s="154">
        <f t="shared" si="11"/>
        <v>1.697496872334376E-5</v>
      </c>
      <c r="O39" s="83">
        <f t="shared" si="12"/>
        <v>13670.729999999967</v>
      </c>
      <c r="P39" s="87">
        <f t="shared" si="13"/>
        <v>0.12929702869162518</v>
      </c>
      <c r="Q39" s="78"/>
    </row>
    <row r="40" spans="2:17" s="79" customFormat="1" ht="12.75" x14ac:dyDescent="0.2">
      <c r="B40" s="72"/>
      <c r="C40" s="80" t="s">
        <v>75</v>
      </c>
      <c r="D40" s="81" t="s">
        <v>303</v>
      </c>
      <c r="E40" s="82">
        <f>IFERROR(VLOOKUP($C40,'2024'!$C$261:$U$504,19,FALSE),0)</f>
        <v>629208.03</v>
      </c>
      <c r="F40" s="83">
        <f>IFERROR(VLOOKUP($C40,'2024'!$C$8:$U$251,19,FALSE),0)</f>
        <v>388425.52999999997</v>
      </c>
      <c r="G40" s="84">
        <f t="shared" si="6"/>
        <v>0.61732449600174355</v>
      </c>
      <c r="H40" s="85">
        <f t="shared" si="7"/>
        <v>5.5221144441285184E-5</v>
      </c>
      <c r="I40" s="86">
        <f t="shared" si="8"/>
        <v>-240782.50000000006</v>
      </c>
      <c r="J40" s="87">
        <f t="shared" si="9"/>
        <v>-0.38267550399825645</v>
      </c>
      <c r="K40" s="82">
        <f>VLOOKUP($C40,'2024'!$C$261:$U$504,VLOOKUP($L$4,Master!$D$9:$G$20,4,FALSE),FALSE)</f>
        <v>343221.33</v>
      </c>
      <c r="L40" s="83">
        <f>VLOOKUP($C40,'2024'!$C$8:$U$251,VLOOKUP($L$4,Master!$D$9:$G$20,4,FALSE),FALSE)</f>
        <v>141909.96999999997</v>
      </c>
      <c r="M40" s="154">
        <f t="shared" si="10"/>
        <v>0.41346489159050798</v>
      </c>
      <c r="N40" s="154">
        <f t="shared" si="11"/>
        <v>2.0174860676713103E-5</v>
      </c>
      <c r="O40" s="83">
        <f t="shared" si="12"/>
        <v>-201311.36000000004</v>
      </c>
      <c r="P40" s="87">
        <f t="shared" si="13"/>
        <v>-0.58653510840949197</v>
      </c>
      <c r="Q40" s="78"/>
    </row>
    <row r="41" spans="2:17" s="79" customFormat="1" ht="12.75" x14ac:dyDescent="0.2">
      <c r="B41" s="72"/>
      <c r="C41" s="80" t="s">
        <v>76</v>
      </c>
      <c r="D41" s="81" t="s">
        <v>306</v>
      </c>
      <c r="E41" s="82">
        <f>IFERROR(VLOOKUP($C41,'2024'!$C$261:$U$504,19,FALSE),0)</f>
        <v>320327.35000000003</v>
      </c>
      <c r="F41" s="83">
        <f>IFERROR(VLOOKUP($C41,'2024'!$C$8:$U$251,19,FALSE),0)</f>
        <v>268499</v>
      </c>
      <c r="G41" s="84">
        <f t="shared" si="6"/>
        <v>0.83820192062900645</v>
      </c>
      <c r="H41" s="85">
        <f t="shared" si="7"/>
        <v>3.8171595109468294E-5</v>
      </c>
      <c r="I41" s="86">
        <f t="shared" si="8"/>
        <v>-51828.350000000035</v>
      </c>
      <c r="J41" s="87">
        <f t="shared" si="9"/>
        <v>-0.16179807937099355</v>
      </c>
      <c r="K41" s="82">
        <f>VLOOKUP($C41,'2024'!$C$261:$U$504,VLOOKUP($L$4,Master!$D$9:$G$20,4,FALSE),FALSE)</f>
        <v>105253.45000000001</v>
      </c>
      <c r="L41" s="83">
        <f>VLOOKUP($C41,'2024'!$C$8:$U$251,VLOOKUP($L$4,Master!$D$9:$G$20,4,FALSE),FALSE)</f>
        <v>101923.6</v>
      </c>
      <c r="M41" s="154">
        <f t="shared" si="10"/>
        <v>0.96836350732446297</v>
      </c>
      <c r="N41" s="154">
        <f t="shared" si="11"/>
        <v>1.4490133636622122E-5</v>
      </c>
      <c r="O41" s="83">
        <f t="shared" si="12"/>
        <v>-3329.8500000000058</v>
      </c>
      <c r="P41" s="87">
        <f t="shared" si="13"/>
        <v>-3.1636492675537052E-2</v>
      </c>
      <c r="Q41" s="78"/>
    </row>
    <row r="42" spans="2:17" s="79" customFormat="1" ht="12.75" x14ac:dyDescent="0.2">
      <c r="B42" s="72"/>
      <c r="C42" s="80" t="s">
        <v>77</v>
      </c>
      <c r="D42" s="81" t="s">
        <v>307</v>
      </c>
      <c r="E42" s="82">
        <f>IFERROR(VLOOKUP($C42,'2024'!$C$261:$U$504,19,FALSE),0)</f>
        <v>734068.80999999947</v>
      </c>
      <c r="F42" s="83">
        <f>IFERROR(VLOOKUP($C42,'2024'!$C$8:$U$251,19,FALSE),0)</f>
        <v>641576.02</v>
      </c>
      <c r="G42" s="84">
        <f t="shared" si="6"/>
        <v>0.87399983660932345</v>
      </c>
      <c r="H42" s="85">
        <f t="shared" si="7"/>
        <v>9.121069377310208E-5</v>
      </c>
      <c r="I42" s="86">
        <f t="shared" si="8"/>
        <v>-92492.789999999455</v>
      </c>
      <c r="J42" s="87">
        <f t="shared" si="9"/>
        <v>-0.12600016339067657</v>
      </c>
      <c r="K42" s="82">
        <f>VLOOKUP($C42,'2024'!$C$261:$U$504,VLOOKUP($L$4,Master!$D$9:$G$20,4,FALSE),FALSE)</f>
        <v>248719.88999999975</v>
      </c>
      <c r="L42" s="83">
        <f>VLOOKUP($C42,'2024'!$C$8:$U$251,VLOOKUP($L$4,Master!$D$9:$G$20,4,FALSE),FALSE)</f>
        <v>234198.52999999997</v>
      </c>
      <c r="M42" s="154">
        <f t="shared" si="10"/>
        <v>0.94161560621468676</v>
      </c>
      <c r="N42" s="154">
        <f t="shared" si="11"/>
        <v>3.3295213249928911E-5</v>
      </c>
      <c r="O42" s="83">
        <f t="shared" si="12"/>
        <v>-14521.359999999782</v>
      </c>
      <c r="P42" s="87">
        <f t="shared" si="13"/>
        <v>-5.8384393785313259E-2</v>
      </c>
      <c r="Q42" s="78"/>
    </row>
    <row r="43" spans="2:17" s="79" customFormat="1" ht="12.75" x14ac:dyDescent="0.2">
      <c r="B43" s="72"/>
      <c r="C43" s="80" t="s">
        <v>78</v>
      </c>
      <c r="D43" s="81" t="s">
        <v>308</v>
      </c>
      <c r="E43" s="82">
        <f>IFERROR(VLOOKUP($C43,'2024'!$C$261:$U$504,19,FALSE),0)</f>
        <v>714854.40999999922</v>
      </c>
      <c r="F43" s="83">
        <f>IFERROR(VLOOKUP($C43,'2024'!$C$8:$U$251,19,FALSE),0)</f>
        <v>633762.05000000005</v>
      </c>
      <c r="G43" s="84">
        <f t="shared" si="6"/>
        <v>0.88656101317189995</v>
      </c>
      <c r="H43" s="85">
        <f t="shared" si="7"/>
        <v>9.0099808075063981E-5</v>
      </c>
      <c r="I43" s="86">
        <f t="shared" si="8"/>
        <v>-81092.359999999171</v>
      </c>
      <c r="J43" s="87">
        <f t="shared" si="9"/>
        <v>-0.11343898682810009</v>
      </c>
      <c r="K43" s="82">
        <f>VLOOKUP($C43,'2024'!$C$261:$U$504,VLOOKUP($L$4,Master!$D$9:$G$20,4,FALSE),FALSE)</f>
        <v>242640.35999999975</v>
      </c>
      <c r="L43" s="83">
        <f>VLOOKUP($C43,'2024'!$C$8:$U$251,VLOOKUP($L$4,Master!$D$9:$G$20,4,FALSE),FALSE)</f>
        <v>222433.77</v>
      </c>
      <c r="M43" s="154">
        <f t="shared" si="10"/>
        <v>0.91672205728676059</v>
      </c>
      <c r="N43" s="154">
        <f t="shared" si="11"/>
        <v>3.1622657094114299E-5</v>
      </c>
      <c r="O43" s="83">
        <f t="shared" si="12"/>
        <v>-20206.589999999764</v>
      </c>
      <c r="P43" s="87">
        <f t="shared" si="13"/>
        <v>-8.3277942713239392E-2</v>
      </c>
      <c r="Q43" s="78"/>
    </row>
    <row r="44" spans="2:17" s="79" customFormat="1" ht="12.75" x14ac:dyDescent="0.2">
      <c r="B44" s="72"/>
      <c r="C44" s="80" t="s">
        <v>79</v>
      </c>
      <c r="D44" s="81" t="s">
        <v>309</v>
      </c>
      <c r="E44" s="82">
        <f>IFERROR(VLOOKUP($C44,'2024'!$C$261:$U$504,19,FALSE),0)</f>
        <v>1272153.0100000005</v>
      </c>
      <c r="F44" s="83">
        <f>IFERROR(VLOOKUP($C44,'2024'!$C$8:$U$251,19,FALSE),0)</f>
        <v>1379914.7799999998</v>
      </c>
      <c r="G44" s="84">
        <f t="shared" si="6"/>
        <v>1.0847081830195877</v>
      </c>
      <c r="H44" s="85">
        <f t="shared" si="7"/>
        <v>1.9617781916406025E-4</v>
      </c>
      <c r="I44" s="86">
        <f t="shared" si="8"/>
        <v>107761.76999999932</v>
      </c>
      <c r="J44" s="87">
        <f t="shared" si="9"/>
        <v>8.4708183019587616E-2</v>
      </c>
      <c r="K44" s="82">
        <f>VLOOKUP($C44,'2024'!$C$261:$U$504,VLOOKUP($L$4,Master!$D$9:$G$20,4,FALSE),FALSE)</f>
        <v>429873.79000000015</v>
      </c>
      <c r="L44" s="83">
        <f>VLOOKUP($C44,'2024'!$C$8:$U$251,VLOOKUP($L$4,Master!$D$9:$G$20,4,FALSE),FALSE)</f>
        <v>509343.50999999989</v>
      </c>
      <c r="M44" s="154">
        <f t="shared" si="10"/>
        <v>1.1848675631049748</v>
      </c>
      <c r="N44" s="154">
        <f t="shared" si="11"/>
        <v>7.2411644867785034E-5</v>
      </c>
      <c r="O44" s="83">
        <f t="shared" si="12"/>
        <v>79469.719999999739</v>
      </c>
      <c r="P44" s="87">
        <f t="shared" si="13"/>
        <v>0.18486756310497485</v>
      </c>
      <c r="Q44" s="78"/>
    </row>
    <row r="45" spans="2:17" s="79" customFormat="1" ht="12.75" x14ac:dyDescent="0.2">
      <c r="B45" s="72"/>
      <c r="C45" s="80" t="s">
        <v>80</v>
      </c>
      <c r="D45" s="81" t="s">
        <v>310</v>
      </c>
      <c r="E45" s="82">
        <f>IFERROR(VLOOKUP($C45,'2024'!$C$261:$U$504,19,FALSE),0)</f>
        <v>3286462.9899999937</v>
      </c>
      <c r="F45" s="83">
        <f>IFERROR(VLOOKUP($C45,'2024'!$C$8:$U$251,19,FALSE),0)</f>
        <v>3105261.24</v>
      </c>
      <c r="G45" s="84">
        <f t="shared" si="6"/>
        <v>0.94486420490620104</v>
      </c>
      <c r="H45" s="85">
        <f t="shared" si="7"/>
        <v>4.414644924651692E-4</v>
      </c>
      <c r="I45" s="86">
        <f t="shared" si="8"/>
        <v>-181201.74999999348</v>
      </c>
      <c r="J45" s="87">
        <f t="shared" si="9"/>
        <v>-5.5135795093798949E-2</v>
      </c>
      <c r="K45" s="82">
        <f>VLOOKUP($C45,'2024'!$C$261:$U$504,VLOOKUP($L$4,Master!$D$9:$G$20,4,FALSE),FALSE)</f>
        <v>1108374.9799999991</v>
      </c>
      <c r="L45" s="83">
        <f>VLOOKUP($C45,'2024'!$C$8:$U$251,VLOOKUP($L$4,Master!$D$9:$G$20,4,FALSE),FALSE)</f>
        <v>1082555.07</v>
      </c>
      <c r="M45" s="154">
        <f t="shared" si="10"/>
        <v>0.97670471594369712</v>
      </c>
      <c r="N45" s="154">
        <f t="shared" si="11"/>
        <v>1.5390319448393519E-4</v>
      </c>
      <c r="O45" s="83">
        <f t="shared" si="12"/>
        <v>-25819.909999998985</v>
      </c>
      <c r="P45" s="87">
        <f t="shared" si="13"/>
        <v>-2.3295284056302865E-2</v>
      </c>
      <c r="Q45" s="78"/>
    </row>
    <row r="46" spans="2:17" s="79" customFormat="1" ht="12.75" x14ac:dyDescent="0.2">
      <c r="B46" s="72"/>
      <c r="C46" s="80" t="s">
        <v>81</v>
      </c>
      <c r="D46" s="81" t="s">
        <v>311</v>
      </c>
      <c r="E46" s="82">
        <f>IFERROR(VLOOKUP($C46,'2024'!$C$261:$U$504,19,FALSE),0)</f>
        <v>1369581.7500000014</v>
      </c>
      <c r="F46" s="83">
        <f>IFERROR(VLOOKUP($C46,'2024'!$C$8:$U$251,19,FALSE),0)</f>
        <v>1444970.3000000003</v>
      </c>
      <c r="G46" s="84">
        <f t="shared" si="6"/>
        <v>1.0550449434654039</v>
      </c>
      <c r="H46" s="85">
        <f t="shared" si="7"/>
        <v>2.0542654250781919E-4</v>
      </c>
      <c r="I46" s="86">
        <f t="shared" si="8"/>
        <v>75388.549999998882</v>
      </c>
      <c r="J46" s="87">
        <f t="shared" si="9"/>
        <v>5.5044943465403805E-2</v>
      </c>
      <c r="K46" s="82">
        <f>VLOOKUP($C46,'2024'!$C$261:$U$504,VLOOKUP($L$4,Master!$D$9:$G$20,4,FALSE),FALSE)</f>
        <v>432701.81000000046</v>
      </c>
      <c r="L46" s="83">
        <f>VLOOKUP($C46,'2024'!$C$8:$U$251,VLOOKUP($L$4,Master!$D$9:$G$20,4,FALSE),FALSE)</f>
        <v>477292.69000000012</v>
      </c>
      <c r="M46" s="154">
        <f t="shared" si="10"/>
        <v>1.1030522151039757</v>
      </c>
      <c r="N46" s="154">
        <f t="shared" si="11"/>
        <v>6.7855088143303969E-5</v>
      </c>
      <c r="O46" s="83">
        <f t="shared" si="12"/>
        <v>44590.879999999655</v>
      </c>
      <c r="P46" s="87">
        <f t="shared" si="13"/>
        <v>0.10305221510397566</v>
      </c>
      <c r="Q46" s="78"/>
    </row>
    <row r="47" spans="2:17" s="79" customFormat="1" ht="12.75" x14ac:dyDescent="0.2">
      <c r="B47" s="72"/>
      <c r="C47" s="80" t="s">
        <v>82</v>
      </c>
      <c r="D47" s="81" t="s">
        <v>312</v>
      </c>
      <c r="E47" s="82">
        <f>IFERROR(VLOOKUP($C47,'2024'!$C$261:$U$504,19,FALSE),0)</f>
        <v>1576340.4300000011</v>
      </c>
      <c r="F47" s="83">
        <f>IFERROR(VLOOKUP($C47,'2024'!$C$8:$U$251,19,FALSE),0)</f>
        <v>1380292.7999999998</v>
      </c>
      <c r="G47" s="84">
        <f t="shared" si="6"/>
        <v>0.87563116045941858</v>
      </c>
      <c r="H47" s="85">
        <f t="shared" si="7"/>
        <v>1.9623156098947964E-4</v>
      </c>
      <c r="I47" s="86">
        <f t="shared" si="8"/>
        <v>-196047.63000000129</v>
      </c>
      <c r="J47" s="87">
        <f t="shared" si="9"/>
        <v>-0.12436883954058144</v>
      </c>
      <c r="K47" s="82">
        <f>VLOOKUP($C47,'2024'!$C$261:$U$504,VLOOKUP($L$4,Master!$D$9:$G$20,4,FALSE),FALSE)</f>
        <v>545975.81000000017</v>
      </c>
      <c r="L47" s="83">
        <f>VLOOKUP($C47,'2024'!$C$8:$U$251,VLOOKUP($L$4,Master!$D$9:$G$20,4,FALSE),FALSE)</f>
        <v>549481.37999999989</v>
      </c>
      <c r="M47" s="154">
        <f t="shared" si="10"/>
        <v>1.0064207423402141</v>
      </c>
      <c r="N47" s="154">
        <f t="shared" si="11"/>
        <v>7.8117910150696601E-5</v>
      </c>
      <c r="O47" s="83">
        <f t="shared" si="12"/>
        <v>3505.5699999997159</v>
      </c>
      <c r="P47" s="87">
        <f t="shared" si="13"/>
        <v>6.4207423402141478E-3</v>
      </c>
      <c r="Q47" s="78"/>
    </row>
    <row r="48" spans="2:17" s="79" customFormat="1" ht="12.75" x14ac:dyDescent="0.2">
      <c r="B48" s="72"/>
      <c r="C48" s="80" t="s">
        <v>83</v>
      </c>
      <c r="D48" s="81" t="s">
        <v>313</v>
      </c>
      <c r="E48" s="82">
        <f>IFERROR(VLOOKUP($C48,'2024'!$C$261:$U$504,19,FALSE),0)</f>
        <v>418737.4</v>
      </c>
      <c r="F48" s="83">
        <f>IFERROR(VLOOKUP($C48,'2024'!$C$8:$U$251,19,FALSE),0)</f>
        <v>379504.97000000009</v>
      </c>
      <c r="G48" s="84">
        <f t="shared" si="6"/>
        <v>0.90630779576889975</v>
      </c>
      <c r="H48" s="85">
        <f t="shared" si="7"/>
        <v>5.3952938584020483E-5</v>
      </c>
      <c r="I48" s="86">
        <f t="shared" si="8"/>
        <v>-39232.429999999935</v>
      </c>
      <c r="J48" s="87">
        <f t="shared" si="9"/>
        <v>-9.3692204231100279E-2</v>
      </c>
      <c r="K48" s="82">
        <f>VLOOKUP($C48,'2024'!$C$261:$U$504,VLOOKUP($L$4,Master!$D$9:$G$20,4,FALSE),FALSE)</f>
        <v>148683.63000000003</v>
      </c>
      <c r="L48" s="83">
        <f>VLOOKUP($C48,'2024'!$C$8:$U$251,VLOOKUP($L$4,Master!$D$9:$G$20,4,FALSE),FALSE)</f>
        <v>136563.24000000002</v>
      </c>
      <c r="M48" s="154">
        <f t="shared" si="10"/>
        <v>0.91848201446252009</v>
      </c>
      <c r="N48" s="154">
        <f t="shared" si="11"/>
        <v>1.9414734148421953E-5</v>
      </c>
      <c r="O48" s="83">
        <f t="shared" si="12"/>
        <v>-12120.390000000014</v>
      </c>
      <c r="P48" s="87">
        <f t="shared" si="13"/>
        <v>-8.1517985537479895E-2</v>
      </c>
      <c r="Q48" s="78"/>
    </row>
    <row r="49" spans="2:17" s="79" customFormat="1" ht="12.75" x14ac:dyDescent="0.2">
      <c r="B49" s="72"/>
      <c r="C49" s="80" t="s">
        <v>84</v>
      </c>
      <c r="D49" s="81" t="s">
        <v>314</v>
      </c>
      <c r="E49" s="82">
        <f>IFERROR(VLOOKUP($C49,'2024'!$C$261:$U$504,19,FALSE),0)</f>
        <v>745716.23</v>
      </c>
      <c r="F49" s="83">
        <f>IFERROR(VLOOKUP($C49,'2024'!$C$8:$U$251,19,FALSE),0)</f>
        <v>481336.15</v>
      </c>
      <c r="G49" s="84">
        <f t="shared" si="6"/>
        <v>0.64546825003393049</v>
      </c>
      <c r="H49" s="85">
        <f t="shared" si="7"/>
        <v>6.8429933181688937E-5</v>
      </c>
      <c r="I49" s="86">
        <f t="shared" si="8"/>
        <v>-264380.07999999996</v>
      </c>
      <c r="J49" s="87">
        <f t="shared" si="9"/>
        <v>-0.35453174996606951</v>
      </c>
      <c r="K49" s="82">
        <f>VLOOKUP($C49,'2024'!$C$261:$U$504,VLOOKUP($L$4,Master!$D$9:$G$20,4,FALSE),FALSE)</f>
        <v>223117.77</v>
      </c>
      <c r="L49" s="83">
        <f>VLOOKUP($C49,'2024'!$C$8:$U$251,VLOOKUP($L$4,Master!$D$9:$G$20,4,FALSE),FALSE)</f>
        <v>173185.36000000002</v>
      </c>
      <c r="M49" s="154">
        <f t="shared" si="10"/>
        <v>0.77620603683875122</v>
      </c>
      <c r="N49" s="154">
        <f t="shared" si="11"/>
        <v>2.4621177139607623E-5</v>
      </c>
      <c r="O49" s="83">
        <f t="shared" si="12"/>
        <v>-49932.409999999974</v>
      </c>
      <c r="P49" s="87">
        <f t="shared" si="13"/>
        <v>-0.22379396316124878</v>
      </c>
      <c r="Q49" s="78"/>
    </row>
    <row r="50" spans="2:17" s="79" customFormat="1" ht="12.75" x14ac:dyDescent="0.2">
      <c r="B50" s="72"/>
      <c r="C50" s="80" t="s">
        <v>85</v>
      </c>
      <c r="D50" s="81" t="s">
        <v>315</v>
      </c>
      <c r="E50" s="82">
        <f>IFERROR(VLOOKUP($C50,'2024'!$C$261:$U$504,19,FALSE),0)</f>
        <v>328940.96000000008</v>
      </c>
      <c r="F50" s="83">
        <f>IFERROR(VLOOKUP($C50,'2024'!$C$8:$U$251,19,FALSE),0)</f>
        <v>229672.82</v>
      </c>
      <c r="G50" s="84">
        <f t="shared" si="6"/>
        <v>0.69821897522278753</v>
      </c>
      <c r="H50" s="85">
        <f t="shared" si="7"/>
        <v>3.2651808359397218E-5</v>
      </c>
      <c r="I50" s="86">
        <f t="shared" si="8"/>
        <v>-99268.140000000072</v>
      </c>
      <c r="J50" s="87">
        <f t="shared" si="9"/>
        <v>-0.30178102477721247</v>
      </c>
      <c r="K50" s="82">
        <f>VLOOKUP($C50,'2024'!$C$261:$U$504,VLOOKUP($L$4,Master!$D$9:$G$20,4,FALSE),FALSE)</f>
        <v>118284.37</v>
      </c>
      <c r="L50" s="83">
        <f>VLOOKUP($C50,'2024'!$C$8:$U$251,VLOOKUP($L$4,Master!$D$9:$G$20,4,FALSE),FALSE)</f>
        <v>81345.150000000009</v>
      </c>
      <c r="M50" s="154">
        <f t="shared" si="10"/>
        <v>0.68770835910103767</v>
      </c>
      <c r="N50" s="154">
        <f t="shared" si="11"/>
        <v>1.1564564970145011E-5</v>
      </c>
      <c r="O50" s="83">
        <f t="shared" si="12"/>
        <v>-36939.219999999987</v>
      </c>
      <c r="P50" s="87">
        <f t="shared" si="13"/>
        <v>-0.31229164089896227</v>
      </c>
      <c r="Q50" s="78"/>
    </row>
    <row r="51" spans="2:17" s="79" customFormat="1" ht="12.75" x14ac:dyDescent="0.2">
      <c r="B51" s="72"/>
      <c r="C51" s="80" t="s">
        <v>86</v>
      </c>
      <c r="D51" s="81" t="s">
        <v>316</v>
      </c>
      <c r="E51" s="82">
        <f>IFERROR(VLOOKUP($C51,'2024'!$C$261:$U$504,19,FALSE),0)</f>
        <v>4353371.2400000012</v>
      </c>
      <c r="F51" s="83">
        <f>IFERROR(VLOOKUP($C51,'2024'!$C$8:$U$251,19,FALSE),0)</f>
        <v>3307989.3999999994</v>
      </c>
      <c r="G51" s="84">
        <f t="shared" si="6"/>
        <v>0.75986843704144991</v>
      </c>
      <c r="H51" s="85">
        <f t="shared" si="7"/>
        <v>4.7028566960477671E-4</v>
      </c>
      <c r="I51" s="86">
        <f t="shared" si="8"/>
        <v>-1045381.8400000017</v>
      </c>
      <c r="J51" s="87">
        <f t="shared" si="9"/>
        <v>-0.24013156295855012</v>
      </c>
      <c r="K51" s="82">
        <f>VLOOKUP($C51,'2024'!$C$261:$U$504,VLOOKUP($L$4,Master!$D$9:$G$20,4,FALSE),FALSE)</f>
        <v>1408350.3700000006</v>
      </c>
      <c r="L51" s="83">
        <f>VLOOKUP($C51,'2024'!$C$8:$U$251,VLOOKUP($L$4,Master!$D$9:$G$20,4,FALSE),FALSE)</f>
        <v>1175130.67</v>
      </c>
      <c r="M51" s="154">
        <f t="shared" si="10"/>
        <v>0.83440221626100008</v>
      </c>
      <c r="N51" s="154">
        <f t="shared" si="11"/>
        <v>1.6706435456354847E-4</v>
      </c>
      <c r="O51" s="83">
        <f t="shared" si="12"/>
        <v>-233219.70000000065</v>
      </c>
      <c r="P51" s="87">
        <f t="shared" si="13"/>
        <v>-0.16559778373899994</v>
      </c>
      <c r="Q51" s="78"/>
    </row>
    <row r="52" spans="2:17" s="79" customFormat="1" ht="25.5" x14ac:dyDescent="0.2">
      <c r="B52" s="72"/>
      <c r="C52" s="80" t="s">
        <v>87</v>
      </c>
      <c r="D52" s="81" t="s">
        <v>317</v>
      </c>
      <c r="E52" s="82">
        <f>IFERROR(VLOOKUP($C52,'2024'!$C$261:$U$504,19,FALSE),0)</f>
        <v>775759.76</v>
      </c>
      <c r="F52" s="83">
        <f>IFERROR(VLOOKUP($C52,'2024'!$C$8:$U$251,19,FALSE),0)</f>
        <v>107371.93</v>
      </c>
      <c r="G52" s="84">
        <f t="shared" si="6"/>
        <v>0.13840873880851978</v>
      </c>
      <c r="H52" s="85">
        <f t="shared" si="7"/>
        <v>1.5264704293431902E-5</v>
      </c>
      <c r="I52" s="86">
        <f t="shared" si="8"/>
        <v>-668387.83000000007</v>
      </c>
      <c r="J52" s="87">
        <f t="shared" si="9"/>
        <v>-0.86159126119148033</v>
      </c>
      <c r="K52" s="82">
        <f>VLOOKUP($C52,'2024'!$C$261:$U$504,VLOOKUP($L$4,Master!$D$9:$G$20,4,FALSE),FALSE)</f>
        <v>258816.85</v>
      </c>
      <c r="L52" s="83">
        <f>VLOOKUP($C52,'2024'!$C$8:$U$251,VLOOKUP($L$4,Master!$D$9:$G$20,4,FALSE),FALSE)</f>
        <v>39540.910000000003</v>
      </c>
      <c r="M52" s="154">
        <f t="shared" si="10"/>
        <v>0.15277564038044664</v>
      </c>
      <c r="N52" s="154">
        <f t="shared" si="11"/>
        <v>5.6213974978675013E-6</v>
      </c>
      <c r="O52" s="83">
        <f t="shared" si="12"/>
        <v>-219275.94</v>
      </c>
      <c r="P52" s="87">
        <f t="shared" si="13"/>
        <v>-0.84722435961955334</v>
      </c>
      <c r="Q52" s="78"/>
    </row>
    <row r="53" spans="2:17" s="79" customFormat="1" ht="12.75" x14ac:dyDescent="0.2">
      <c r="B53" s="72"/>
      <c r="C53" s="80" t="s">
        <v>88</v>
      </c>
      <c r="D53" s="81" t="s">
        <v>318</v>
      </c>
      <c r="E53" s="82">
        <f>IFERROR(VLOOKUP($C53,'2024'!$C$261:$U$504,19,FALSE),0)</f>
        <v>194287.44</v>
      </c>
      <c r="F53" s="83">
        <f>IFERROR(VLOOKUP($C53,'2024'!$C$8:$U$251,19,FALSE),0)</f>
        <v>170172.05000000002</v>
      </c>
      <c r="G53" s="84">
        <f t="shared" si="6"/>
        <v>0.87587777161508751</v>
      </c>
      <c r="H53" s="85">
        <f t="shared" si="7"/>
        <v>2.4192785044071655E-5</v>
      </c>
      <c r="I53" s="86">
        <f t="shared" si="8"/>
        <v>-24115.389999999985</v>
      </c>
      <c r="J53" s="87">
        <f t="shared" si="9"/>
        <v>-0.12412222838491251</v>
      </c>
      <c r="K53" s="82">
        <f>VLOOKUP($C53,'2024'!$C$261:$U$504,VLOOKUP($L$4,Master!$D$9:$G$20,4,FALSE),FALSE)</f>
        <v>66117.88</v>
      </c>
      <c r="L53" s="83">
        <f>VLOOKUP($C53,'2024'!$C$8:$U$251,VLOOKUP($L$4,Master!$D$9:$G$20,4,FALSE),FALSE)</f>
        <v>63050.550000000017</v>
      </c>
      <c r="M53" s="154">
        <f t="shared" si="10"/>
        <v>0.9536081616651958</v>
      </c>
      <c r="N53" s="154">
        <f t="shared" si="11"/>
        <v>8.9636835371054896E-6</v>
      </c>
      <c r="O53" s="83">
        <f t="shared" si="12"/>
        <v>-3067.3299999999872</v>
      </c>
      <c r="P53" s="87">
        <f t="shared" si="13"/>
        <v>-4.6391838334804245E-2</v>
      </c>
      <c r="Q53" s="78"/>
    </row>
    <row r="54" spans="2:17" s="79" customFormat="1" ht="25.5" x14ac:dyDescent="0.2">
      <c r="B54" s="72"/>
      <c r="C54" s="80" t="s">
        <v>89</v>
      </c>
      <c r="D54" s="81" t="s">
        <v>319</v>
      </c>
      <c r="E54" s="82">
        <f>IFERROR(VLOOKUP($C54,'2024'!$C$261:$U$504,19,FALSE),0)</f>
        <v>200385</v>
      </c>
      <c r="F54" s="83">
        <f>IFERROR(VLOOKUP($C54,'2024'!$C$8:$U$251,19,FALSE),0)</f>
        <v>228947.64</v>
      </c>
      <c r="G54" s="84">
        <f t="shared" si="6"/>
        <v>1.1425388127853882</v>
      </c>
      <c r="H54" s="85">
        <f t="shared" si="7"/>
        <v>3.2548711970429343E-5</v>
      </c>
      <c r="I54" s="86">
        <f t="shared" si="8"/>
        <v>28562.640000000014</v>
      </c>
      <c r="J54" s="87">
        <f t="shared" si="9"/>
        <v>0.14253881278538819</v>
      </c>
      <c r="K54" s="82">
        <f>VLOOKUP($C54,'2024'!$C$261:$U$504,VLOOKUP($L$4,Master!$D$9:$G$20,4,FALSE),FALSE)</f>
        <v>69876.44</v>
      </c>
      <c r="L54" s="83">
        <f>VLOOKUP($C54,'2024'!$C$8:$U$251,VLOOKUP($L$4,Master!$D$9:$G$20,4,FALSE),FALSE)</f>
        <v>90445.319999999992</v>
      </c>
      <c r="M54" s="154">
        <f t="shared" si="10"/>
        <v>1.2943607315999497</v>
      </c>
      <c r="N54" s="154">
        <f t="shared" si="11"/>
        <v>1.2858305373898207E-5</v>
      </c>
      <c r="O54" s="83">
        <f t="shared" si="12"/>
        <v>20568.87999999999</v>
      </c>
      <c r="P54" s="87">
        <f t="shared" si="13"/>
        <v>0.29436073159994969</v>
      </c>
      <c r="Q54" s="78"/>
    </row>
    <row r="55" spans="2:17" s="79" customFormat="1" ht="12.75" x14ac:dyDescent="0.2">
      <c r="B55" s="72"/>
      <c r="C55" s="80" t="s">
        <v>90</v>
      </c>
      <c r="D55" s="81" t="s">
        <v>320</v>
      </c>
      <c r="E55" s="82">
        <f>IFERROR(VLOOKUP($C55,'2024'!$C$261:$U$504,19,FALSE),0)</f>
        <v>910450.69000000018</v>
      </c>
      <c r="F55" s="83">
        <f>IFERROR(VLOOKUP($C55,'2024'!$C$8:$U$251,19,FALSE),0)</f>
        <v>457502.5</v>
      </c>
      <c r="G55" s="84">
        <f t="shared" si="6"/>
        <v>0.50250112941316993</v>
      </c>
      <c r="H55" s="85">
        <f t="shared" si="7"/>
        <v>6.5041583736138761E-5</v>
      </c>
      <c r="I55" s="86">
        <f t="shared" si="8"/>
        <v>-452948.19000000018</v>
      </c>
      <c r="J55" s="87">
        <f t="shared" si="9"/>
        <v>-0.49749887058683001</v>
      </c>
      <c r="K55" s="82">
        <f>VLOOKUP($C55,'2024'!$C$261:$U$504,VLOOKUP($L$4,Master!$D$9:$G$20,4,FALSE),FALSE)</f>
        <v>377193.60000000003</v>
      </c>
      <c r="L55" s="83">
        <f>VLOOKUP($C55,'2024'!$C$8:$U$251,VLOOKUP($L$4,Master!$D$9:$G$20,4,FALSE),FALSE)</f>
        <v>259236.91999999998</v>
      </c>
      <c r="M55" s="154">
        <f t="shared" si="10"/>
        <v>0.68727815106088741</v>
      </c>
      <c r="N55" s="154">
        <f t="shared" si="11"/>
        <v>3.685483650838783E-5</v>
      </c>
      <c r="O55" s="83">
        <f t="shared" si="12"/>
        <v>-117956.68000000005</v>
      </c>
      <c r="P55" s="87">
        <f t="shared" si="13"/>
        <v>-0.31272184893911253</v>
      </c>
      <c r="Q55" s="78"/>
    </row>
    <row r="56" spans="2:17" s="79" customFormat="1" ht="12.75" x14ac:dyDescent="0.2">
      <c r="B56" s="72"/>
      <c r="C56" s="80" t="s">
        <v>91</v>
      </c>
      <c r="D56" s="81" t="s">
        <v>321</v>
      </c>
      <c r="E56" s="82">
        <f>IFERROR(VLOOKUP($C56,'2024'!$C$261:$U$504,19,FALSE),0)</f>
        <v>802569.16999999993</v>
      </c>
      <c r="F56" s="83">
        <f>IFERROR(VLOOKUP($C56,'2024'!$C$8:$U$251,19,FALSE),0)</f>
        <v>315259.77</v>
      </c>
      <c r="G56" s="84">
        <f t="shared" si="6"/>
        <v>0.39281320761424221</v>
      </c>
      <c r="H56" s="85">
        <f t="shared" si="7"/>
        <v>4.4819415695194771E-5</v>
      </c>
      <c r="I56" s="86">
        <f t="shared" si="8"/>
        <v>-487309.39999999991</v>
      </c>
      <c r="J56" s="87">
        <f t="shared" si="9"/>
        <v>-0.60718679238575779</v>
      </c>
      <c r="K56" s="82">
        <f>VLOOKUP($C56,'2024'!$C$261:$U$504,VLOOKUP($L$4,Master!$D$9:$G$20,4,FALSE),FALSE)</f>
        <v>281995.21999999997</v>
      </c>
      <c r="L56" s="83">
        <f>VLOOKUP($C56,'2024'!$C$8:$U$251,VLOOKUP($L$4,Master!$D$9:$G$20,4,FALSE),FALSE)</f>
        <v>137847.30000000002</v>
      </c>
      <c r="M56" s="154">
        <f t="shared" si="10"/>
        <v>0.48882849858235194</v>
      </c>
      <c r="N56" s="154">
        <f t="shared" si="11"/>
        <v>1.9597284617571795E-5</v>
      </c>
      <c r="O56" s="83">
        <f t="shared" si="12"/>
        <v>-144147.91999999995</v>
      </c>
      <c r="P56" s="87">
        <f t="shared" si="13"/>
        <v>-0.511171501417648</v>
      </c>
      <c r="Q56" s="78"/>
    </row>
    <row r="57" spans="2:17" s="79" customFormat="1" ht="12.75" x14ac:dyDescent="0.2">
      <c r="B57" s="72"/>
      <c r="C57" s="80" t="s">
        <v>92</v>
      </c>
      <c r="D57" s="81" t="s">
        <v>322</v>
      </c>
      <c r="E57" s="82">
        <f>IFERROR(VLOOKUP($C57,'2024'!$C$261:$U$504,19,FALSE),0)</f>
        <v>151730.99</v>
      </c>
      <c r="F57" s="83">
        <f>IFERROR(VLOOKUP($C57,'2024'!$C$8:$U$251,19,FALSE),0)</f>
        <v>121434.01999999999</v>
      </c>
      <c r="G57" s="84">
        <f t="shared" si="6"/>
        <v>0.8003244426204561</v>
      </c>
      <c r="H57" s="85">
        <f t="shared" si="7"/>
        <v>1.726386408871197E-5</v>
      </c>
      <c r="I57" s="86">
        <f t="shared" si="8"/>
        <v>-30296.97</v>
      </c>
      <c r="J57" s="87">
        <f t="shared" si="9"/>
        <v>-0.1996755573795439</v>
      </c>
      <c r="K57" s="82">
        <f>VLOOKUP($C57,'2024'!$C$261:$U$504,VLOOKUP($L$4,Master!$D$9:$G$20,4,FALSE),FALSE)</f>
        <v>46378.62</v>
      </c>
      <c r="L57" s="83">
        <f>VLOOKUP($C57,'2024'!$C$8:$U$251,VLOOKUP($L$4,Master!$D$9:$G$20,4,FALSE),FALSE)</f>
        <v>48105.69</v>
      </c>
      <c r="M57" s="154">
        <f t="shared" si="10"/>
        <v>1.037238494806443</v>
      </c>
      <c r="N57" s="154">
        <f t="shared" si="11"/>
        <v>6.8390233153255623E-6</v>
      </c>
      <c r="O57" s="83">
        <f t="shared" si="12"/>
        <v>1727.0699999999997</v>
      </c>
      <c r="P57" s="87">
        <f t="shared" si="13"/>
        <v>3.7238494806443131E-2</v>
      </c>
      <c r="Q57" s="78"/>
    </row>
    <row r="58" spans="2:17" s="79" customFormat="1" ht="12.75" x14ac:dyDescent="0.2">
      <c r="B58" s="72"/>
      <c r="C58" s="80" t="s">
        <v>93</v>
      </c>
      <c r="D58" s="81" t="s">
        <v>323</v>
      </c>
      <c r="E58" s="82">
        <f>IFERROR(VLOOKUP($C58,'2024'!$C$261:$U$504,19,FALSE),0)</f>
        <v>203892.67</v>
      </c>
      <c r="F58" s="83">
        <f>IFERROR(VLOOKUP($C58,'2024'!$C$8:$U$251,19,FALSE),0)</f>
        <v>107709.11</v>
      </c>
      <c r="G58" s="84">
        <f t="shared" si="6"/>
        <v>0.52826376740272218</v>
      </c>
      <c r="H58" s="85">
        <f t="shared" si="7"/>
        <v>1.5312640034119987E-5</v>
      </c>
      <c r="I58" s="86">
        <f t="shared" si="8"/>
        <v>-96183.560000000012</v>
      </c>
      <c r="J58" s="87">
        <f t="shared" si="9"/>
        <v>-0.47173623259727782</v>
      </c>
      <c r="K58" s="82">
        <f>VLOOKUP($C58,'2024'!$C$261:$U$504,VLOOKUP($L$4,Master!$D$9:$G$20,4,FALSE),FALSE)</f>
        <v>86332.87999999999</v>
      </c>
      <c r="L58" s="83">
        <f>VLOOKUP($C58,'2024'!$C$8:$U$251,VLOOKUP($L$4,Master!$D$9:$G$20,4,FALSE),FALSE)</f>
        <v>47810.61</v>
      </c>
      <c r="M58" s="154">
        <f t="shared" si="10"/>
        <v>0.55379375737262571</v>
      </c>
      <c r="N58" s="154">
        <f t="shared" si="11"/>
        <v>6.7970727893090704E-6</v>
      </c>
      <c r="O58" s="83">
        <f t="shared" si="12"/>
        <v>-38522.26999999999</v>
      </c>
      <c r="P58" s="87">
        <f t="shared" si="13"/>
        <v>-0.44620624262737435</v>
      </c>
      <c r="Q58" s="78"/>
    </row>
    <row r="59" spans="2:17" s="79" customFormat="1" ht="25.5" x14ac:dyDescent="0.2">
      <c r="B59" s="72"/>
      <c r="C59" s="80" t="s">
        <v>94</v>
      </c>
      <c r="D59" s="81" t="s">
        <v>324</v>
      </c>
      <c r="E59" s="82">
        <f>IFERROR(VLOOKUP($C59,'2024'!$C$261:$U$504,19,FALSE),0)</f>
        <v>153134.52000000002</v>
      </c>
      <c r="F59" s="83">
        <f>IFERROR(VLOOKUP($C59,'2024'!$C$8:$U$251,19,FALSE),0)</f>
        <v>125399.24</v>
      </c>
      <c r="G59" s="84">
        <f t="shared" si="6"/>
        <v>0.8188829011251022</v>
      </c>
      <c r="H59" s="85">
        <f t="shared" si="7"/>
        <v>1.7827586010804664E-5</v>
      </c>
      <c r="I59" s="86">
        <f t="shared" si="8"/>
        <v>-27735.280000000013</v>
      </c>
      <c r="J59" s="87">
        <f t="shared" si="9"/>
        <v>-0.18111709887489777</v>
      </c>
      <c r="K59" s="82">
        <f>VLOOKUP($C59,'2024'!$C$261:$U$504,VLOOKUP($L$4,Master!$D$9:$G$20,4,FALSE),FALSE)</f>
        <v>51052.160000000018</v>
      </c>
      <c r="L59" s="83">
        <f>VLOOKUP($C59,'2024'!$C$8:$U$251,VLOOKUP($L$4,Master!$D$9:$G$20,4,FALSE),FALSE)</f>
        <v>66193.66</v>
      </c>
      <c r="M59" s="154">
        <f t="shared" si="10"/>
        <v>1.29658882209881</v>
      </c>
      <c r="N59" s="154">
        <f t="shared" si="11"/>
        <v>9.4105288598237147E-6</v>
      </c>
      <c r="O59" s="83">
        <f t="shared" si="12"/>
        <v>15141.499999999985</v>
      </c>
      <c r="P59" s="87">
        <f t="shared" si="13"/>
        <v>0.29658882209880993</v>
      </c>
      <c r="Q59" s="78"/>
    </row>
    <row r="60" spans="2:17" s="79" customFormat="1" ht="12.75" x14ac:dyDescent="0.2">
      <c r="B60" s="72"/>
      <c r="C60" s="80" t="s">
        <v>95</v>
      </c>
      <c r="D60" s="81" t="s">
        <v>325</v>
      </c>
      <c r="E60" s="82">
        <f>IFERROR(VLOOKUP($C60,'2024'!$C$261:$U$504,19,FALSE),0)</f>
        <v>94336.040000000008</v>
      </c>
      <c r="F60" s="83">
        <f>IFERROR(VLOOKUP($C60,'2024'!$C$8:$U$251,19,FALSE),0)</f>
        <v>78331.709999999963</v>
      </c>
      <c r="G60" s="84">
        <f t="shared" si="6"/>
        <v>0.83034765928270848</v>
      </c>
      <c r="H60" s="85">
        <f t="shared" si="7"/>
        <v>1.1136154392948531E-5</v>
      </c>
      <c r="I60" s="86">
        <f t="shared" si="8"/>
        <v>-16004.330000000045</v>
      </c>
      <c r="J60" s="87">
        <f t="shared" si="9"/>
        <v>-0.16965234071729154</v>
      </c>
      <c r="K60" s="82">
        <f>VLOOKUP($C60,'2024'!$C$261:$U$504,VLOOKUP($L$4,Master!$D$9:$G$20,4,FALSE),FALSE)</f>
        <v>25199.040000000001</v>
      </c>
      <c r="L60" s="83">
        <f>VLOOKUP($C60,'2024'!$C$8:$U$251,VLOOKUP($L$4,Master!$D$9:$G$20,4,FALSE),FALSE)</f>
        <v>38124.899999999972</v>
      </c>
      <c r="M60" s="154">
        <f t="shared" si="10"/>
        <v>1.5129504933521265</v>
      </c>
      <c r="N60" s="154">
        <f t="shared" si="11"/>
        <v>5.4200881433039483E-6</v>
      </c>
      <c r="O60" s="83">
        <f t="shared" si="12"/>
        <v>12925.859999999971</v>
      </c>
      <c r="P60" s="87">
        <f t="shared" si="13"/>
        <v>0.5129504933521265</v>
      </c>
      <c r="Q60" s="78"/>
    </row>
    <row r="61" spans="2:17" s="79" customFormat="1" ht="25.5" x14ac:dyDescent="0.2">
      <c r="B61" s="72"/>
      <c r="C61" s="80" t="s">
        <v>96</v>
      </c>
      <c r="D61" s="81" t="s">
        <v>326</v>
      </c>
      <c r="E61" s="82">
        <f>IFERROR(VLOOKUP($C61,'2024'!$C$261:$U$504,19,FALSE),0)</f>
        <v>22.259999999999998</v>
      </c>
      <c r="F61" s="83">
        <f>IFERROR(VLOOKUP($C61,'2024'!$C$8:$U$251,19,FALSE),0)</f>
        <v>563447.61</v>
      </c>
      <c r="G61" s="84">
        <f t="shared" si="6"/>
        <v>25312.111859838278</v>
      </c>
      <c r="H61" s="85">
        <f t="shared" si="7"/>
        <v>8.0103441853852716E-5</v>
      </c>
      <c r="I61" s="86">
        <f t="shared" si="8"/>
        <v>563425.35</v>
      </c>
      <c r="J61" s="87">
        <f t="shared" si="9"/>
        <v>25311.111859838275</v>
      </c>
      <c r="K61" s="82">
        <f>VLOOKUP($C61,'2024'!$C$261:$U$504,VLOOKUP($L$4,Master!$D$9:$G$20,4,FALSE),FALSE)</f>
        <v>7.42</v>
      </c>
      <c r="L61" s="83">
        <f>VLOOKUP($C61,'2024'!$C$8:$U$251,VLOOKUP($L$4,Master!$D$9:$G$20,4,FALSE),FALSE)</f>
        <v>563447.61</v>
      </c>
      <c r="M61" s="154">
        <f t="shared" si="10"/>
        <v>75936.335579514824</v>
      </c>
      <c r="N61" s="154">
        <f t="shared" si="11"/>
        <v>8.0103441853852716E-5</v>
      </c>
      <c r="O61" s="83">
        <f t="shared" si="12"/>
        <v>563440.18999999994</v>
      </c>
      <c r="P61" s="87">
        <f t="shared" si="13"/>
        <v>75935.335579514824</v>
      </c>
      <c r="Q61" s="78"/>
    </row>
    <row r="62" spans="2:17" s="79" customFormat="1" ht="12.75" x14ac:dyDescent="0.2">
      <c r="B62" s="72"/>
      <c r="C62" s="80" t="s">
        <v>97</v>
      </c>
      <c r="D62" s="81" t="s">
        <v>327</v>
      </c>
      <c r="E62" s="82">
        <f>IFERROR(VLOOKUP($C62,'2024'!$C$261:$U$504,19,FALSE),0)</f>
        <v>200000</v>
      </c>
      <c r="F62" s="83">
        <f>IFERROR(VLOOKUP($C62,'2024'!$C$8:$U$251,19,FALSE),0)</f>
        <v>415052.41000000003</v>
      </c>
      <c r="G62" s="84">
        <f t="shared" si="6"/>
        <v>2.0752620500000001</v>
      </c>
      <c r="H62" s="85">
        <f t="shared" si="7"/>
        <v>5.9006597952800688E-5</v>
      </c>
      <c r="I62" s="86">
        <f t="shared" si="8"/>
        <v>215052.41000000003</v>
      </c>
      <c r="J62" s="87">
        <f t="shared" si="9"/>
        <v>1.0752620500000001</v>
      </c>
      <c r="K62" s="82">
        <f>VLOOKUP($C62,'2024'!$C$261:$U$504,VLOOKUP($L$4,Master!$D$9:$G$20,4,FALSE),FALSE)</f>
        <v>100000</v>
      </c>
      <c r="L62" s="83">
        <f>VLOOKUP($C62,'2024'!$C$8:$U$251,VLOOKUP($L$4,Master!$D$9:$G$20,4,FALSE),FALSE)</f>
        <v>415052.41000000003</v>
      </c>
      <c r="M62" s="154">
        <f t="shared" si="10"/>
        <v>4.1505241000000002</v>
      </c>
      <c r="N62" s="154">
        <f t="shared" si="11"/>
        <v>5.9006597952800688E-5</v>
      </c>
      <c r="O62" s="83">
        <f t="shared" si="12"/>
        <v>315052.41000000003</v>
      </c>
      <c r="P62" s="87">
        <f t="shared" si="13"/>
        <v>3.1505241000000002</v>
      </c>
      <c r="Q62" s="78"/>
    </row>
    <row r="63" spans="2:17" s="79" customFormat="1" ht="12.75" x14ac:dyDescent="0.2">
      <c r="B63" s="72"/>
      <c r="C63" s="80" t="s">
        <v>98</v>
      </c>
      <c r="D63" s="81" t="s">
        <v>328</v>
      </c>
      <c r="E63" s="82">
        <f>IFERROR(VLOOKUP($C63,'2024'!$C$261:$U$504,19,FALSE),0)</f>
        <v>462513.83</v>
      </c>
      <c r="F63" s="83">
        <f>IFERROR(VLOOKUP($C63,'2024'!$C$8:$U$251,19,FALSE),0)</f>
        <v>381500.1</v>
      </c>
      <c r="G63" s="84">
        <f t="shared" si="6"/>
        <v>0.82484041612334047</v>
      </c>
      <c r="H63" s="85">
        <f t="shared" si="7"/>
        <v>5.4236579471140174E-5</v>
      </c>
      <c r="I63" s="86">
        <f t="shared" si="8"/>
        <v>-81013.73000000004</v>
      </c>
      <c r="J63" s="87">
        <f t="shared" si="9"/>
        <v>-0.1751595838766595</v>
      </c>
      <c r="K63" s="82">
        <f>VLOOKUP($C63,'2024'!$C$261:$U$504,VLOOKUP($L$4,Master!$D$9:$G$20,4,FALSE),FALSE)</f>
        <v>156738.57</v>
      </c>
      <c r="L63" s="83">
        <f>VLOOKUP($C63,'2024'!$C$8:$U$251,VLOOKUP($L$4,Master!$D$9:$G$20,4,FALSE),FALSE)</f>
        <v>162203.97</v>
      </c>
      <c r="M63" s="154">
        <f t="shared" si="10"/>
        <v>1.0348695282852203</v>
      </c>
      <c r="N63" s="154">
        <f t="shared" si="11"/>
        <v>2.3059990048336652E-5</v>
      </c>
      <c r="O63" s="83">
        <f t="shared" si="12"/>
        <v>5465.3999999999942</v>
      </c>
      <c r="P63" s="87">
        <f t="shared" si="13"/>
        <v>3.4869528285220379E-2</v>
      </c>
      <c r="Q63" s="78"/>
    </row>
    <row r="64" spans="2:17" s="79" customFormat="1" ht="12.75" x14ac:dyDescent="0.2">
      <c r="B64" s="72"/>
      <c r="C64" s="80" t="s">
        <v>99</v>
      </c>
      <c r="D64" s="81" t="s">
        <v>329</v>
      </c>
      <c r="E64" s="82">
        <f>IFERROR(VLOOKUP($C64,'2024'!$C$261:$U$504,19,FALSE),0)</f>
        <v>149338.21999999997</v>
      </c>
      <c r="F64" s="83">
        <f>IFERROR(VLOOKUP($C64,'2024'!$C$8:$U$251,19,FALSE),0)</f>
        <v>68272.259999999995</v>
      </c>
      <c r="G64" s="84">
        <f t="shared" si="6"/>
        <v>0.45716535258020358</v>
      </c>
      <c r="H64" s="85">
        <f t="shared" si="7"/>
        <v>9.7060363946545341E-6</v>
      </c>
      <c r="I64" s="86">
        <f t="shared" si="8"/>
        <v>-81065.959999999977</v>
      </c>
      <c r="J64" s="87">
        <f t="shared" si="9"/>
        <v>-0.54283464741979648</v>
      </c>
      <c r="K64" s="82">
        <f>VLOOKUP($C64,'2024'!$C$261:$U$504,VLOOKUP($L$4,Master!$D$9:$G$20,4,FALSE),FALSE)</f>
        <v>41542.729999999996</v>
      </c>
      <c r="L64" s="83">
        <f>VLOOKUP($C64,'2024'!$C$8:$U$251,VLOOKUP($L$4,Master!$D$9:$G$20,4,FALSE),FALSE)</f>
        <v>19031.509999999998</v>
      </c>
      <c r="M64" s="154">
        <f t="shared" si="10"/>
        <v>0.45811890552209739</v>
      </c>
      <c r="N64" s="154">
        <f t="shared" si="11"/>
        <v>2.7056454364515211E-6</v>
      </c>
      <c r="O64" s="83">
        <f t="shared" si="12"/>
        <v>-22511.219999999998</v>
      </c>
      <c r="P64" s="87">
        <f t="shared" si="13"/>
        <v>-0.54188109447790267</v>
      </c>
      <c r="Q64" s="78"/>
    </row>
    <row r="65" spans="2:17" s="79" customFormat="1" ht="12.75" x14ac:dyDescent="0.2">
      <c r="B65" s="72"/>
      <c r="C65" s="80" t="s">
        <v>100</v>
      </c>
      <c r="D65" s="81" t="s">
        <v>330</v>
      </c>
      <c r="E65" s="82">
        <f>IFERROR(VLOOKUP($C65,'2024'!$C$261:$U$504,19,FALSE),0)</f>
        <v>277432.85000000003</v>
      </c>
      <c r="F65" s="83">
        <f>IFERROR(VLOOKUP($C65,'2024'!$C$8:$U$251,19,FALSE),0)</f>
        <v>275618.75</v>
      </c>
      <c r="G65" s="84">
        <f t="shared" si="6"/>
        <v>0.9934611204116599</v>
      </c>
      <c r="H65" s="85">
        <f t="shared" si="7"/>
        <v>3.9183785897071366E-5</v>
      </c>
      <c r="I65" s="86">
        <f t="shared" si="8"/>
        <v>-1814.1000000000349</v>
      </c>
      <c r="J65" s="87">
        <f t="shared" si="9"/>
        <v>-6.5388795883401501E-3</v>
      </c>
      <c r="K65" s="82">
        <f>VLOOKUP($C65,'2024'!$C$261:$U$504,VLOOKUP($L$4,Master!$D$9:$G$20,4,FALSE),FALSE)</f>
        <v>81727.380000000019</v>
      </c>
      <c r="L65" s="83">
        <f>VLOOKUP($C65,'2024'!$C$8:$U$251,VLOOKUP($L$4,Master!$D$9:$G$20,4,FALSE),FALSE)</f>
        <v>92411.11</v>
      </c>
      <c r="M65" s="154">
        <f t="shared" si="10"/>
        <v>1.1307239997171079</v>
      </c>
      <c r="N65" s="154">
        <f t="shared" si="11"/>
        <v>1.3137775092408303E-5</v>
      </c>
      <c r="O65" s="83">
        <f t="shared" si="12"/>
        <v>10683.729999999981</v>
      </c>
      <c r="P65" s="87">
        <f t="shared" si="13"/>
        <v>0.13072399971710802</v>
      </c>
      <c r="Q65" s="78"/>
    </row>
    <row r="66" spans="2:17" s="79" customFormat="1" ht="12.75" x14ac:dyDescent="0.2">
      <c r="B66" s="72"/>
      <c r="C66" s="80" t="s">
        <v>101</v>
      </c>
      <c r="D66" s="81" t="s">
        <v>331</v>
      </c>
      <c r="E66" s="82">
        <f>IFERROR(VLOOKUP($C66,'2024'!$C$261:$U$504,19,FALSE),0)</f>
        <v>110786.12000000001</v>
      </c>
      <c r="F66" s="83">
        <f>IFERROR(VLOOKUP($C66,'2024'!$C$8:$U$251,19,FALSE),0)</f>
        <v>0</v>
      </c>
      <c r="G66" s="84">
        <f t="shared" si="6"/>
        <v>0</v>
      </c>
      <c r="H66" s="85">
        <f t="shared" si="7"/>
        <v>0</v>
      </c>
      <c r="I66" s="86">
        <f t="shared" si="8"/>
        <v>-110786.12000000001</v>
      </c>
      <c r="J66" s="87">
        <f t="shared" si="9"/>
        <v>-1</v>
      </c>
      <c r="K66" s="82">
        <f>VLOOKUP($C66,'2024'!$C$261:$U$504,VLOOKUP($L$4,Master!$D$9:$G$20,4,FALSE),FALSE)</f>
        <v>0.16</v>
      </c>
      <c r="L66" s="83">
        <f>VLOOKUP($C66,'2024'!$C$8:$U$251,VLOOKUP($L$4,Master!$D$9:$G$20,4,FALSE),FALSE)</f>
        <v>0</v>
      </c>
      <c r="M66" s="154">
        <f t="shared" si="10"/>
        <v>0</v>
      </c>
      <c r="N66" s="154">
        <f t="shared" si="11"/>
        <v>0</v>
      </c>
      <c r="O66" s="83">
        <f t="shared" si="12"/>
        <v>-0.16</v>
      </c>
      <c r="P66" s="87">
        <f t="shared" si="13"/>
        <v>-1</v>
      </c>
      <c r="Q66" s="78"/>
    </row>
    <row r="67" spans="2:17" s="79" customFormat="1" ht="25.5" x14ac:dyDescent="0.2">
      <c r="B67" s="72"/>
      <c r="C67" s="80" t="s">
        <v>102</v>
      </c>
      <c r="D67" s="81" t="s">
        <v>332</v>
      </c>
      <c r="E67" s="82">
        <f>IFERROR(VLOOKUP($C67,'2024'!$C$261:$U$504,19,FALSE),0)</f>
        <v>1409771.46</v>
      </c>
      <c r="F67" s="83">
        <f>IFERROR(VLOOKUP($C67,'2024'!$C$8:$U$251,19,FALSE),0)</f>
        <v>945800.30999999982</v>
      </c>
      <c r="G67" s="84">
        <f t="shared" si="6"/>
        <v>0.67088910283373149</v>
      </c>
      <c r="H67" s="85">
        <f t="shared" si="7"/>
        <v>1.3446123258458912E-4</v>
      </c>
      <c r="I67" s="86">
        <f t="shared" si="8"/>
        <v>-463971.15000000014</v>
      </c>
      <c r="J67" s="87">
        <f t="shared" si="9"/>
        <v>-0.32911089716626846</v>
      </c>
      <c r="K67" s="82">
        <f>VLOOKUP($C67,'2024'!$C$261:$U$504,VLOOKUP($L$4,Master!$D$9:$G$20,4,FALSE),FALSE)</f>
        <v>412137.22999999986</v>
      </c>
      <c r="L67" s="83">
        <f>VLOOKUP($C67,'2024'!$C$8:$U$251,VLOOKUP($L$4,Master!$D$9:$G$20,4,FALSE),FALSE)</f>
        <v>411149.58</v>
      </c>
      <c r="M67" s="154">
        <f t="shared" si="10"/>
        <v>0.99760358946460659</v>
      </c>
      <c r="N67" s="154">
        <f t="shared" si="11"/>
        <v>5.8451745806084736E-5</v>
      </c>
      <c r="O67" s="83">
        <f t="shared" si="12"/>
        <v>-987.64999999984866</v>
      </c>
      <c r="P67" s="87">
        <f t="shared" si="13"/>
        <v>-2.3964105353933905E-3</v>
      </c>
      <c r="Q67" s="78"/>
    </row>
    <row r="68" spans="2:17" s="79" customFormat="1" ht="12.75" x14ac:dyDescent="0.2">
      <c r="B68" s="72"/>
      <c r="C68" s="80" t="s">
        <v>103</v>
      </c>
      <c r="D68" s="81" t="s">
        <v>333</v>
      </c>
      <c r="E68" s="82">
        <f>IFERROR(VLOOKUP($C68,'2024'!$C$261:$U$504,19,FALSE),0)</f>
        <v>168861.31000000003</v>
      </c>
      <c r="F68" s="83">
        <f>IFERROR(VLOOKUP($C68,'2024'!$C$8:$U$251,19,FALSE),0)</f>
        <v>101539.66999999998</v>
      </c>
      <c r="G68" s="84">
        <f t="shared" si="6"/>
        <v>0.60131992343302298</v>
      </c>
      <c r="H68" s="85">
        <f t="shared" si="7"/>
        <v>1.4435551606482796E-5</v>
      </c>
      <c r="I68" s="86">
        <f t="shared" si="8"/>
        <v>-67321.640000000043</v>
      </c>
      <c r="J68" s="87">
        <f t="shared" si="9"/>
        <v>-0.39868007656697696</v>
      </c>
      <c r="K68" s="82">
        <f>VLOOKUP($C68,'2024'!$C$261:$U$504,VLOOKUP($L$4,Master!$D$9:$G$20,4,FALSE),FALSE)</f>
        <v>59742.170000000006</v>
      </c>
      <c r="L68" s="83">
        <f>VLOOKUP($C68,'2024'!$C$8:$U$251,VLOOKUP($L$4,Master!$D$9:$G$20,4,FALSE),FALSE)</f>
        <v>31370.07</v>
      </c>
      <c r="M68" s="154">
        <f t="shared" si="10"/>
        <v>0.52509090312588236</v>
      </c>
      <c r="N68" s="154">
        <f t="shared" si="11"/>
        <v>4.4597767984077337E-6</v>
      </c>
      <c r="O68" s="83">
        <f t="shared" si="12"/>
        <v>-28372.100000000006</v>
      </c>
      <c r="P68" s="87">
        <f t="shared" si="13"/>
        <v>-0.47490909687411764</v>
      </c>
      <c r="Q68" s="78"/>
    </row>
    <row r="69" spans="2:17" s="79" customFormat="1" ht="12.75" x14ac:dyDescent="0.2">
      <c r="B69" s="72"/>
      <c r="C69" s="80" t="s">
        <v>104</v>
      </c>
      <c r="D69" s="81" t="s">
        <v>334</v>
      </c>
      <c r="E69" s="82">
        <f>IFERROR(VLOOKUP($C69,'2024'!$C$261:$U$504,19,FALSE),0)</f>
        <v>2712094.3899999987</v>
      </c>
      <c r="F69" s="83">
        <f>IFERROR(VLOOKUP($C69,'2024'!$C$8:$U$251,19,FALSE),0)</f>
        <v>2438997.59</v>
      </c>
      <c r="G69" s="84">
        <f t="shared" si="6"/>
        <v>0.8993040946484171</v>
      </c>
      <c r="H69" s="85">
        <f t="shared" si="7"/>
        <v>3.4674404179698602E-4</v>
      </c>
      <c r="I69" s="86">
        <f t="shared" si="8"/>
        <v>-273096.79999999888</v>
      </c>
      <c r="J69" s="87">
        <f t="shared" si="9"/>
        <v>-0.10069590535158292</v>
      </c>
      <c r="K69" s="82">
        <f>VLOOKUP($C69,'2024'!$C$261:$U$504,VLOOKUP($L$4,Master!$D$9:$G$20,4,FALSE),FALSE)</f>
        <v>930380.78999999946</v>
      </c>
      <c r="L69" s="83">
        <f>VLOOKUP($C69,'2024'!$C$8:$U$251,VLOOKUP($L$4,Master!$D$9:$G$20,4,FALSE),FALSE)</f>
        <v>900940.57999999973</v>
      </c>
      <c r="M69" s="154">
        <f t="shared" si="10"/>
        <v>0.9683568165675478</v>
      </c>
      <c r="N69" s="154">
        <f t="shared" si="11"/>
        <v>1.2808367642877448E-4</v>
      </c>
      <c r="O69" s="83">
        <f t="shared" si="12"/>
        <v>-29440.20999999973</v>
      </c>
      <c r="P69" s="87">
        <f t="shared" si="13"/>
        <v>-3.1643183432452156E-2</v>
      </c>
      <c r="Q69" s="78"/>
    </row>
    <row r="70" spans="2:17" s="79" customFormat="1" ht="25.5" x14ac:dyDescent="0.2">
      <c r="B70" s="72"/>
      <c r="C70" s="80" t="s">
        <v>105</v>
      </c>
      <c r="D70" s="81" t="s">
        <v>335</v>
      </c>
      <c r="E70" s="82">
        <f>IFERROR(VLOOKUP($C70,'2024'!$C$261:$U$504,19,FALSE),0)</f>
        <v>113727.66000000003</v>
      </c>
      <c r="F70" s="83">
        <f>IFERROR(VLOOKUP($C70,'2024'!$C$8:$U$251,19,FALSE),0)</f>
        <v>101248.76</v>
      </c>
      <c r="G70" s="84">
        <f t="shared" si="6"/>
        <v>0.89027383487886735</v>
      </c>
      <c r="H70" s="85">
        <f t="shared" si="7"/>
        <v>1.4394193915268694E-5</v>
      </c>
      <c r="I70" s="86">
        <f t="shared" si="8"/>
        <v>-12478.900000000038</v>
      </c>
      <c r="J70" s="87">
        <f t="shared" si="9"/>
        <v>-0.10972616512113266</v>
      </c>
      <c r="K70" s="82">
        <f>VLOOKUP($C70,'2024'!$C$261:$U$504,VLOOKUP($L$4,Master!$D$9:$G$20,4,FALSE),FALSE)</f>
        <v>37714.49000000002</v>
      </c>
      <c r="L70" s="83">
        <f>VLOOKUP($C70,'2024'!$C$8:$U$251,VLOOKUP($L$4,Master!$D$9:$G$20,4,FALSE),FALSE)</f>
        <v>30973.429999999997</v>
      </c>
      <c r="M70" s="154">
        <f t="shared" si="10"/>
        <v>0.82126074089825896</v>
      </c>
      <c r="N70" s="154">
        <f t="shared" si="11"/>
        <v>4.4033878305373892E-6</v>
      </c>
      <c r="O70" s="83">
        <f t="shared" si="12"/>
        <v>-6741.0600000000231</v>
      </c>
      <c r="P70" s="87">
        <f t="shared" si="13"/>
        <v>-0.17873925910174099</v>
      </c>
      <c r="Q70" s="78"/>
    </row>
    <row r="71" spans="2:17" s="79" customFormat="1" ht="12.75" x14ac:dyDescent="0.2">
      <c r="B71" s="72"/>
      <c r="C71" s="80" t="s">
        <v>106</v>
      </c>
      <c r="D71" s="81" t="s">
        <v>336</v>
      </c>
      <c r="E71" s="82">
        <f>IFERROR(VLOOKUP($C71,'2024'!$C$261:$U$504,19,FALSE),0)</f>
        <v>3397568.7299999995</v>
      </c>
      <c r="F71" s="83">
        <f>IFERROR(VLOOKUP($C71,'2024'!$C$8:$U$251,19,FALSE),0)</f>
        <v>3024732.91</v>
      </c>
      <c r="G71" s="84">
        <f t="shared" si="6"/>
        <v>0.89026393588217434</v>
      </c>
      <c r="H71" s="85">
        <f t="shared" si="7"/>
        <v>4.3001605203298266E-4</v>
      </c>
      <c r="I71" s="86">
        <f t="shared" si="8"/>
        <v>-372835.81999999937</v>
      </c>
      <c r="J71" s="87">
        <f t="shared" si="9"/>
        <v>-0.10973606411782563</v>
      </c>
      <c r="K71" s="82">
        <f>VLOOKUP($C71,'2024'!$C$261:$U$504,VLOOKUP($L$4,Master!$D$9:$G$20,4,FALSE),FALSE)</f>
        <v>1639505.2200000002</v>
      </c>
      <c r="L71" s="83">
        <f>VLOOKUP($C71,'2024'!$C$8:$U$251,VLOOKUP($L$4,Master!$D$9:$G$20,4,FALSE),FALSE)</f>
        <v>1144195.83</v>
      </c>
      <c r="M71" s="154">
        <f t="shared" si="10"/>
        <v>0.69789093443691497</v>
      </c>
      <c r="N71" s="154">
        <f t="shared" si="11"/>
        <v>1.6266645294284903E-4</v>
      </c>
      <c r="O71" s="83">
        <f t="shared" si="12"/>
        <v>-495309.39000000013</v>
      </c>
      <c r="P71" s="87">
        <f t="shared" si="13"/>
        <v>-0.30210906556308498</v>
      </c>
      <c r="Q71" s="78"/>
    </row>
    <row r="72" spans="2:17" s="79" customFormat="1" ht="12.75" x14ac:dyDescent="0.2">
      <c r="B72" s="72"/>
      <c r="C72" s="80" t="s">
        <v>107</v>
      </c>
      <c r="D72" s="81" t="s">
        <v>338</v>
      </c>
      <c r="E72" s="82">
        <f>IFERROR(VLOOKUP($C72,'2024'!$C$261:$U$504,19,FALSE),0)</f>
        <v>21863174.550000004</v>
      </c>
      <c r="F72" s="83">
        <f>IFERROR(VLOOKUP($C72,'2024'!$C$8:$U$251,19,FALSE),0)</f>
        <v>20492774.469999995</v>
      </c>
      <c r="G72" s="84">
        <f t="shared" si="6"/>
        <v>0.93731925449042308</v>
      </c>
      <c r="H72" s="85">
        <f t="shared" si="7"/>
        <v>2.9133884660221773E-3</v>
      </c>
      <c r="I72" s="86">
        <f t="shared" si="8"/>
        <v>-1370400.0800000094</v>
      </c>
      <c r="J72" s="87">
        <f t="shared" si="9"/>
        <v>-6.2680745509576932E-2</v>
      </c>
      <c r="K72" s="82">
        <f>VLOOKUP($C72,'2024'!$C$261:$U$504,VLOOKUP($L$4,Master!$D$9:$G$20,4,FALSE),FALSE)</f>
        <v>7811697.6900000013</v>
      </c>
      <c r="L72" s="83">
        <f>VLOOKUP($C72,'2024'!$C$8:$U$251,VLOOKUP($L$4,Master!$D$9:$G$20,4,FALSE),FALSE)</f>
        <v>7135384.5100000016</v>
      </c>
      <c r="M72" s="154">
        <f t="shared" si="10"/>
        <v>0.91342302187835955</v>
      </c>
      <c r="N72" s="154">
        <f t="shared" si="11"/>
        <v>1.0144134930338358E-3</v>
      </c>
      <c r="O72" s="83">
        <f t="shared" si="12"/>
        <v>-676313.1799999997</v>
      </c>
      <c r="P72" s="87">
        <f t="shared" si="13"/>
        <v>-8.6576978121640488E-2</v>
      </c>
      <c r="Q72" s="78"/>
    </row>
    <row r="73" spans="2:17" s="79" customFormat="1" ht="25.5" x14ac:dyDescent="0.2">
      <c r="B73" s="72"/>
      <c r="C73" s="80" t="s">
        <v>108</v>
      </c>
      <c r="D73" s="81" t="s">
        <v>339</v>
      </c>
      <c r="E73" s="82">
        <f>IFERROR(VLOOKUP($C73,'2024'!$C$261:$U$504,19,FALSE),0)</f>
        <v>0</v>
      </c>
      <c r="F73" s="83">
        <f>IFERROR(VLOOKUP($C73,'2024'!$C$8:$U$251,19,FALSE),0)</f>
        <v>0</v>
      </c>
      <c r="G73" s="84">
        <f t="shared" si="6"/>
        <v>0</v>
      </c>
      <c r="H73" s="85">
        <f t="shared" si="7"/>
        <v>0</v>
      </c>
      <c r="I73" s="86">
        <f t="shared" si="8"/>
        <v>0</v>
      </c>
      <c r="J73" s="87">
        <f t="shared" si="9"/>
        <v>0</v>
      </c>
      <c r="K73" s="82">
        <f>VLOOKUP($C73,'2024'!$C$261:$U$504,VLOOKUP($L$4,Master!$D$9:$G$20,4,FALSE),FALSE)</f>
        <v>0</v>
      </c>
      <c r="L73" s="83">
        <f>VLOOKUP($C73,'2024'!$C$8:$U$251,VLOOKUP($L$4,Master!$D$9:$G$20,4,FALSE),FALSE)</f>
        <v>0</v>
      </c>
      <c r="M73" s="154">
        <f t="shared" si="10"/>
        <v>0</v>
      </c>
      <c r="N73" s="154">
        <f t="shared" si="11"/>
        <v>0</v>
      </c>
      <c r="O73" s="83">
        <f t="shared" si="12"/>
        <v>0</v>
      </c>
      <c r="P73" s="87">
        <f t="shared" si="13"/>
        <v>0</v>
      </c>
      <c r="Q73" s="78"/>
    </row>
    <row r="74" spans="2:17" s="79" customFormat="1" ht="25.5" x14ac:dyDescent="0.2">
      <c r="B74" s="72"/>
      <c r="C74" s="80" t="s">
        <v>109</v>
      </c>
      <c r="D74" s="81" t="s">
        <v>341</v>
      </c>
      <c r="E74" s="82">
        <f>IFERROR(VLOOKUP($C74,'2024'!$C$261:$U$504,19,FALSE),0)</f>
        <v>1299999.98</v>
      </c>
      <c r="F74" s="83">
        <f>IFERROR(VLOOKUP($C74,'2024'!$C$8:$U$251,19,FALSE),0)</f>
        <v>1245688.6100000001</v>
      </c>
      <c r="G74" s="84">
        <f t="shared" ref="G74:G137" si="14">IFERROR(F74/E74,0)</f>
        <v>0.95822202243418508</v>
      </c>
      <c r="H74" s="85">
        <f t="shared" ref="H74:H137" si="15">F74/$D$4</f>
        <v>1.770953383565539E-4</v>
      </c>
      <c r="I74" s="86">
        <f t="shared" ref="I74:I137" si="16">F74-E74</f>
        <v>-54311.369999999879</v>
      </c>
      <c r="J74" s="87">
        <f t="shared" ref="J74:J137" si="17">IFERROR(I74/E74,0)</f>
        <v>-4.1777977565814944E-2</v>
      </c>
      <c r="K74" s="82">
        <f>VLOOKUP($C74,'2024'!$C$261:$U$504,VLOOKUP($L$4,Master!$D$9:$G$20,4,FALSE),FALSE)</f>
        <v>616666.66</v>
      </c>
      <c r="L74" s="83">
        <f>VLOOKUP($C74,'2024'!$C$8:$U$251,VLOOKUP($L$4,Master!$D$9:$G$20,4,FALSE),FALSE)</f>
        <v>640997.47</v>
      </c>
      <c r="M74" s="154">
        <f t="shared" ref="M74:M137" si="18">IFERROR(L74/K74,0)</f>
        <v>1.0394553679941121</v>
      </c>
      <c r="N74" s="154">
        <f t="shared" ref="N74:N137" si="19">L74/$D$4</f>
        <v>9.112844327551891E-5</v>
      </c>
      <c r="O74" s="83">
        <f t="shared" ref="O74:O137" si="20">L74-K74</f>
        <v>24330.809999999939</v>
      </c>
      <c r="P74" s="87">
        <f t="shared" ref="P74:P137" si="21">IFERROR(O74/K74,0)</f>
        <v>3.9455367994111985E-2</v>
      </c>
      <c r="Q74" s="78"/>
    </row>
    <row r="75" spans="2:17" s="79" customFormat="1" ht="25.5" x14ac:dyDescent="0.2">
      <c r="B75" s="72"/>
      <c r="C75" s="80" t="s">
        <v>110</v>
      </c>
      <c r="D75" s="81" t="s">
        <v>342</v>
      </c>
      <c r="E75" s="82">
        <f>IFERROR(VLOOKUP($C75,'2024'!$C$261:$U$504,19,FALSE),0)</f>
        <v>2402988.89</v>
      </c>
      <c r="F75" s="83">
        <f>IFERROR(VLOOKUP($C75,'2024'!$C$8:$U$251,19,FALSE),0)</f>
        <v>1441043.98</v>
      </c>
      <c r="G75" s="84">
        <f t="shared" si="14"/>
        <v>0.59968815752618809</v>
      </c>
      <c r="H75" s="85">
        <f t="shared" si="15"/>
        <v>2.0486835086721636E-4</v>
      </c>
      <c r="I75" s="86">
        <f t="shared" si="16"/>
        <v>-961944.91000000015</v>
      </c>
      <c r="J75" s="87">
        <f t="shared" si="17"/>
        <v>-0.40031184247381191</v>
      </c>
      <c r="K75" s="82">
        <f>VLOOKUP($C75,'2024'!$C$261:$U$504,VLOOKUP($L$4,Master!$D$9:$G$20,4,FALSE),FALSE)</f>
        <v>857441.63</v>
      </c>
      <c r="L75" s="83">
        <f>VLOOKUP($C75,'2024'!$C$8:$U$251,VLOOKUP($L$4,Master!$D$9:$G$20,4,FALSE),FALSE)</f>
        <v>620404.44999999995</v>
      </c>
      <c r="M75" s="154">
        <f t="shared" si="18"/>
        <v>0.72355298400895229</v>
      </c>
      <c r="N75" s="154">
        <f t="shared" si="19"/>
        <v>8.8200803241398907E-5</v>
      </c>
      <c r="O75" s="83">
        <f t="shared" si="20"/>
        <v>-237037.18000000005</v>
      </c>
      <c r="P75" s="87">
        <f t="shared" si="21"/>
        <v>-0.27644701599104776</v>
      </c>
      <c r="Q75" s="78"/>
    </row>
    <row r="76" spans="2:17" s="79" customFormat="1" ht="12.75" x14ac:dyDescent="0.2">
      <c r="B76" s="72"/>
      <c r="C76" s="80" t="s">
        <v>111</v>
      </c>
      <c r="D76" s="81" t="s">
        <v>337</v>
      </c>
      <c r="E76" s="82">
        <f>IFERROR(VLOOKUP($C76,'2024'!$C$261:$U$504,19,FALSE),0)</f>
        <v>800027.82000000007</v>
      </c>
      <c r="F76" s="83">
        <f>IFERROR(VLOOKUP($C76,'2024'!$C$8:$U$251,19,FALSE),0)</f>
        <v>77280.160000000003</v>
      </c>
      <c r="G76" s="84">
        <f t="shared" si="14"/>
        <v>9.6596840844859616E-2</v>
      </c>
      <c r="H76" s="85">
        <f t="shared" si="15"/>
        <v>1.0986659084446973E-5</v>
      </c>
      <c r="I76" s="86">
        <f t="shared" si="16"/>
        <v>-722747.66</v>
      </c>
      <c r="J76" s="87">
        <f t="shared" si="17"/>
        <v>-0.90340315915514036</v>
      </c>
      <c r="K76" s="82">
        <f>VLOOKUP($C76,'2024'!$C$261:$U$504,VLOOKUP($L$4,Master!$D$9:$G$20,4,FALSE),FALSE)</f>
        <v>388540.57000000007</v>
      </c>
      <c r="L76" s="83">
        <f>VLOOKUP($C76,'2024'!$C$8:$U$251,VLOOKUP($L$4,Master!$D$9:$G$20,4,FALSE),FALSE)</f>
        <v>38212.479999999996</v>
      </c>
      <c r="M76" s="154">
        <f t="shared" si="18"/>
        <v>9.8348751585966912E-2</v>
      </c>
      <c r="N76" s="154">
        <f t="shared" si="19"/>
        <v>5.4325390958203007E-6</v>
      </c>
      <c r="O76" s="83">
        <f t="shared" si="20"/>
        <v>-350328.09000000008</v>
      </c>
      <c r="P76" s="87">
        <f t="shared" si="21"/>
        <v>-0.9016512484140331</v>
      </c>
      <c r="Q76" s="78"/>
    </row>
    <row r="77" spans="2:17" s="79" customFormat="1" ht="12.75" x14ac:dyDescent="0.2">
      <c r="B77" s="72"/>
      <c r="C77" s="80" t="s">
        <v>112</v>
      </c>
      <c r="D77" s="81" t="s">
        <v>340</v>
      </c>
      <c r="E77" s="82">
        <f>IFERROR(VLOOKUP($C77,'2024'!$C$261:$U$504,19,FALSE),0)</f>
        <v>1923229.9099999997</v>
      </c>
      <c r="F77" s="83">
        <f>IFERROR(VLOOKUP($C77,'2024'!$C$8:$U$251,19,FALSE),0)</f>
        <v>1782142.18</v>
      </c>
      <c r="G77" s="84">
        <f t="shared" si="14"/>
        <v>0.9266402164055364</v>
      </c>
      <c r="H77" s="85">
        <f t="shared" si="15"/>
        <v>2.5336112880295703E-4</v>
      </c>
      <c r="I77" s="86">
        <f t="shared" si="16"/>
        <v>-141087.72999999975</v>
      </c>
      <c r="J77" s="87">
        <f t="shared" si="17"/>
        <v>-7.3359783594463629E-2</v>
      </c>
      <c r="K77" s="82">
        <f>VLOOKUP($C77,'2024'!$C$261:$U$504,VLOOKUP($L$4,Master!$D$9:$G$20,4,FALSE),FALSE)</f>
        <v>641228.85999999987</v>
      </c>
      <c r="L77" s="83">
        <f>VLOOKUP($C77,'2024'!$C$8:$U$251,VLOOKUP($L$4,Master!$D$9:$G$20,4,FALSE),FALSE)</f>
        <v>691857.49</v>
      </c>
      <c r="M77" s="154">
        <f t="shared" si="18"/>
        <v>1.078955632159164</v>
      </c>
      <c r="N77" s="154">
        <f t="shared" si="19"/>
        <v>9.835904037531988E-5</v>
      </c>
      <c r="O77" s="83">
        <f t="shared" si="20"/>
        <v>50628.630000000121</v>
      </c>
      <c r="P77" s="87">
        <f t="shared" si="21"/>
        <v>7.8955632159164096E-2</v>
      </c>
      <c r="Q77" s="78"/>
    </row>
    <row r="78" spans="2:17" s="79" customFormat="1" ht="12.75" x14ac:dyDescent="0.2">
      <c r="B78" s="72"/>
      <c r="C78" s="80" t="s">
        <v>113</v>
      </c>
      <c r="D78" s="81" t="s">
        <v>343</v>
      </c>
      <c r="E78" s="82">
        <f>IFERROR(VLOOKUP($C78,'2024'!$C$261:$U$504,19,FALSE),0)</f>
        <v>658855.53</v>
      </c>
      <c r="F78" s="83">
        <f>IFERROR(VLOOKUP($C78,'2024'!$C$8:$U$251,19,FALSE),0)</f>
        <v>572121.35000000009</v>
      </c>
      <c r="G78" s="84">
        <f t="shared" si="14"/>
        <v>0.86835629959727301</v>
      </c>
      <c r="H78" s="85">
        <f t="shared" si="15"/>
        <v>8.1336558146147297E-5</v>
      </c>
      <c r="I78" s="86">
        <f t="shared" si="16"/>
        <v>-86734.179999999935</v>
      </c>
      <c r="J78" s="87">
        <f t="shared" si="17"/>
        <v>-0.13164370040272702</v>
      </c>
      <c r="K78" s="82">
        <f>VLOOKUP($C78,'2024'!$C$261:$U$504,VLOOKUP($L$4,Master!$D$9:$G$20,4,FALSE),FALSE)</f>
        <v>240645.52000000002</v>
      </c>
      <c r="L78" s="83">
        <f>VLOOKUP($C78,'2024'!$C$8:$U$251,VLOOKUP($L$4,Master!$D$9:$G$20,4,FALSE),FALSE)</f>
        <v>416321.12</v>
      </c>
      <c r="M78" s="154">
        <f t="shared" si="18"/>
        <v>1.7300181611525531</v>
      </c>
      <c r="N78" s="154">
        <f t="shared" si="19"/>
        <v>5.9186966164344613E-5</v>
      </c>
      <c r="O78" s="83">
        <f t="shared" si="20"/>
        <v>175675.59999999998</v>
      </c>
      <c r="P78" s="87">
        <f t="shared" si="21"/>
        <v>0.73001816115255325</v>
      </c>
      <c r="Q78" s="78"/>
    </row>
    <row r="79" spans="2:17" s="79" customFormat="1" ht="12.75" x14ac:dyDescent="0.2">
      <c r="B79" s="72"/>
      <c r="C79" s="80" t="s">
        <v>114</v>
      </c>
      <c r="D79" s="81" t="s">
        <v>344</v>
      </c>
      <c r="E79" s="82">
        <f>IFERROR(VLOOKUP($C79,'2024'!$C$261:$U$504,19,FALSE),0)</f>
        <v>677417.23</v>
      </c>
      <c r="F79" s="83">
        <f>IFERROR(VLOOKUP($C79,'2024'!$C$8:$U$251,19,FALSE),0)</f>
        <v>474959.52999999997</v>
      </c>
      <c r="G79" s="84">
        <f t="shared" si="14"/>
        <v>0.70113293398220766</v>
      </c>
      <c r="H79" s="85">
        <f t="shared" si="15"/>
        <v>6.7523390673869771E-5</v>
      </c>
      <c r="I79" s="86">
        <f t="shared" si="16"/>
        <v>-202457.7</v>
      </c>
      <c r="J79" s="87">
        <f t="shared" si="17"/>
        <v>-0.29886706601779234</v>
      </c>
      <c r="K79" s="82">
        <f>VLOOKUP($C79,'2024'!$C$261:$U$504,VLOOKUP($L$4,Master!$D$9:$G$20,4,FALSE),FALSE)</f>
        <v>208854.99000000002</v>
      </c>
      <c r="L79" s="83">
        <f>VLOOKUP($C79,'2024'!$C$8:$U$251,VLOOKUP($L$4,Master!$D$9:$G$20,4,FALSE),FALSE)</f>
        <v>330324.78999999998</v>
      </c>
      <c r="M79" s="154">
        <f t="shared" si="18"/>
        <v>1.5815987446601105</v>
      </c>
      <c r="N79" s="154">
        <f t="shared" si="19"/>
        <v>4.6961158657947111E-5</v>
      </c>
      <c r="O79" s="83">
        <f t="shared" si="20"/>
        <v>121469.79999999996</v>
      </c>
      <c r="P79" s="87">
        <f t="shared" si="21"/>
        <v>0.58159874466011052</v>
      </c>
      <c r="Q79" s="78"/>
    </row>
    <row r="80" spans="2:17" s="79" customFormat="1" ht="12.75" x14ac:dyDescent="0.2">
      <c r="B80" s="72"/>
      <c r="C80" s="80" t="s">
        <v>115</v>
      </c>
      <c r="D80" s="81" t="s">
        <v>345</v>
      </c>
      <c r="E80" s="82">
        <f>IFERROR(VLOOKUP($C80,'2024'!$C$261:$U$504,19,FALSE),0)</f>
        <v>9307348.4100000001</v>
      </c>
      <c r="F80" s="83">
        <f>IFERROR(VLOOKUP($C80,'2024'!$C$8:$U$251,19,FALSE),0)</f>
        <v>8602735.4400000013</v>
      </c>
      <c r="G80" s="84">
        <f t="shared" si="14"/>
        <v>0.92429498295745016</v>
      </c>
      <c r="H80" s="85">
        <f t="shared" si="15"/>
        <v>1.2230218140460622E-3</v>
      </c>
      <c r="I80" s="86">
        <f t="shared" si="16"/>
        <v>-704612.96999999881</v>
      </c>
      <c r="J80" s="87">
        <f t="shared" si="17"/>
        <v>-7.5705017042549796E-2</v>
      </c>
      <c r="K80" s="82">
        <f>VLOOKUP($C80,'2024'!$C$261:$U$504,VLOOKUP($L$4,Master!$D$9:$G$20,4,FALSE),FALSE)</f>
        <v>3149608.88</v>
      </c>
      <c r="L80" s="83">
        <f>VLOOKUP($C80,'2024'!$C$8:$U$251,VLOOKUP($L$4,Master!$D$9:$G$20,4,FALSE),FALSE)</f>
        <v>2900415.6599999997</v>
      </c>
      <c r="M80" s="154">
        <f t="shared" si="18"/>
        <v>0.92088121747993035</v>
      </c>
      <c r="N80" s="154">
        <f t="shared" si="19"/>
        <v>4.1234228888257032E-4</v>
      </c>
      <c r="O80" s="83">
        <f t="shared" si="20"/>
        <v>-249193.2200000002</v>
      </c>
      <c r="P80" s="87">
        <f t="shared" si="21"/>
        <v>-7.9118782520069666E-2</v>
      </c>
      <c r="Q80" s="78"/>
    </row>
    <row r="81" spans="2:17" s="79" customFormat="1" ht="12.75" x14ac:dyDescent="0.2">
      <c r="B81" s="72"/>
      <c r="C81" s="80" t="s">
        <v>116</v>
      </c>
      <c r="D81" s="81" t="s">
        <v>346</v>
      </c>
      <c r="E81" s="82">
        <f>IFERROR(VLOOKUP($C81,'2024'!$C$261:$U$504,19,FALSE),0)</f>
        <v>298132.32999999996</v>
      </c>
      <c r="F81" s="83">
        <f>IFERROR(VLOOKUP($C81,'2024'!$C$8:$U$251,19,FALSE),0)</f>
        <v>181063.2</v>
      </c>
      <c r="G81" s="84">
        <f t="shared" si="14"/>
        <v>0.60732494191421649</v>
      </c>
      <c r="H81" s="85">
        <f t="shared" si="15"/>
        <v>2.5741143019618995E-5</v>
      </c>
      <c r="I81" s="86">
        <f t="shared" si="16"/>
        <v>-117069.12999999995</v>
      </c>
      <c r="J81" s="87">
        <f t="shared" si="17"/>
        <v>-0.39267505808578346</v>
      </c>
      <c r="K81" s="82">
        <f>VLOOKUP($C81,'2024'!$C$261:$U$504,VLOOKUP($L$4,Master!$D$9:$G$20,4,FALSE),FALSE)</f>
        <v>107675.04999999999</v>
      </c>
      <c r="L81" s="83">
        <f>VLOOKUP($C81,'2024'!$C$8:$U$251,VLOOKUP($L$4,Master!$D$9:$G$20,4,FALSE),FALSE)</f>
        <v>108293.51999999999</v>
      </c>
      <c r="M81" s="154">
        <f t="shared" si="18"/>
        <v>1.0057438561672365</v>
      </c>
      <c r="N81" s="154">
        <f t="shared" si="19"/>
        <v>1.5395723628092124E-5</v>
      </c>
      <c r="O81" s="83">
        <f t="shared" si="20"/>
        <v>618.47000000000116</v>
      </c>
      <c r="P81" s="87">
        <f t="shared" si="21"/>
        <v>5.7438561672365253E-3</v>
      </c>
      <c r="Q81" s="78"/>
    </row>
    <row r="82" spans="2:17" s="79" customFormat="1" ht="12.75" x14ac:dyDescent="0.2">
      <c r="B82" s="72"/>
      <c r="C82" s="80" t="s">
        <v>117</v>
      </c>
      <c r="D82" s="81" t="s">
        <v>347</v>
      </c>
      <c r="E82" s="82">
        <f>IFERROR(VLOOKUP($C82,'2024'!$C$261:$U$504,19,FALSE),0)</f>
        <v>309233.69</v>
      </c>
      <c r="F82" s="83">
        <f>IFERROR(VLOOKUP($C82,'2024'!$C$8:$U$251,19,FALSE),0)</f>
        <v>52710.549999999996</v>
      </c>
      <c r="G82" s="84">
        <f t="shared" si="14"/>
        <v>0.17045539248973809</v>
      </c>
      <c r="H82" s="85">
        <f t="shared" si="15"/>
        <v>7.4936806937731015E-6</v>
      </c>
      <c r="I82" s="86">
        <f t="shared" si="16"/>
        <v>-256523.14</v>
      </c>
      <c r="J82" s="87">
        <f t="shared" si="17"/>
        <v>-0.82954460751026193</v>
      </c>
      <c r="K82" s="82">
        <f>VLOOKUP($C82,'2024'!$C$261:$U$504,VLOOKUP($L$4,Master!$D$9:$G$20,4,FALSE),FALSE)</f>
        <v>108695.17</v>
      </c>
      <c r="L82" s="83">
        <f>VLOOKUP($C82,'2024'!$C$8:$U$251,VLOOKUP($L$4,Master!$D$9:$G$20,4,FALSE),FALSE)</f>
        <v>19807.239999999998</v>
      </c>
      <c r="M82" s="154">
        <f t="shared" si="18"/>
        <v>0.18222741636081896</v>
      </c>
      <c r="N82" s="154">
        <f t="shared" si="19"/>
        <v>2.8159283480238837E-6</v>
      </c>
      <c r="O82" s="83">
        <f t="shared" si="20"/>
        <v>-88887.93</v>
      </c>
      <c r="P82" s="87">
        <f t="shared" si="21"/>
        <v>-0.81777258363918093</v>
      </c>
      <c r="Q82" s="78"/>
    </row>
    <row r="83" spans="2:17" s="79" customFormat="1" ht="12.75" x14ac:dyDescent="0.2">
      <c r="B83" s="72"/>
      <c r="C83" s="80" t="s">
        <v>118</v>
      </c>
      <c r="D83" s="81" t="s">
        <v>348</v>
      </c>
      <c r="E83" s="82">
        <f>IFERROR(VLOOKUP($C83,'2024'!$C$261:$U$504,19,FALSE),0)</f>
        <v>1971213.2799999998</v>
      </c>
      <c r="F83" s="83">
        <f>IFERROR(VLOOKUP($C83,'2024'!$C$8:$U$251,19,FALSE),0)</f>
        <v>634811.58000000007</v>
      </c>
      <c r="G83" s="84">
        <f t="shared" si="14"/>
        <v>0.32204104266180683</v>
      </c>
      <c r="H83" s="85">
        <f t="shared" si="15"/>
        <v>9.0249016206994605E-5</v>
      </c>
      <c r="I83" s="86">
        <f t="shared" si="16"/>
        <v>-1336401.6999999997</v>
      </c>
      <c r="J83" s="87">
        <f t="shared" si="17"/>
        <v>-0.67795895733819322</v>
      </c>
      <c r="K83" s="82">
        <f>VLOOKUP($C83,'2024'!$C$261:$U$504,VLOOKUP($L$4,Master!$D$9:$G$20,4,FALSE),FALSE)</f>
        <v>320199.92000000004</v>
      </c>
      <c r="L83" s="83">
        <f>VLOOKUP($C83,'2024'!$C$8:$U$251,VLOOKUP($L$4,Master!$D$9:$G$20,4,FALSE),FALSE)</f>
        <v>48010.03</v>
      </c>
      <c r="M83" s="154">
        <f t="shared" si="18"/>
        <v>0.14993767019054843</v>
      </c>
      <c r="N83" s="154">
        <f t="shared" si="19"/>
        <v>6.8254236565254477E-6</v>
      </c>
      <c r="O83" s="83">
        <f t="shared" si="20"/>
        <v>-272189.89</v>
      </c>
      <c r="P83" s="87">
        <f t="shared" si="21"/>
        <v>-0.85006232980945151</v>
      </c>
      <c r="Q83" s="78"/>
    </row>
    <row r="84" spans="2:17" s="79" customFormat="1" ht="12.75" x14ac:dyDescent="0.2">
      <c r="B84" s="72"/>
      <c r="C84" s="80" t="s">
        <v>119</v>
      </c>
      <c r="D84" s="81" t="s">
        <v>349</v>
      </c>
      <c r="E84" s="82">
        <f>IFERROR(VLOOKUP($C84,'2024'!$C$261:$U$504,19,FALSE),0)</f>
        <v>137749.98000000001</v>
      </c>
      <c r="F84" s="83">
        <f>IFERROR(VLOOKUP($C84,'2024'!$C$8:$U$251,19,FALSE),0)</f>
        <v>0</v>
      </c>
      <c r="G84" s="84">
        <f t="shared" si="14"/>
        <v>0</v>
      </c>
      <c r="H84" s="85">
        <f t="shared" si="15"/>
        <v>0</v>
      </c>
      <c r="I84" s="86">
        <f t="shared" si="16"/>
        <v>-137749.98000000001</v>
      </c>
      <c r="J84" s="87">
        <f t="shared" si="17"/>
        <v>-1</v>
      </c>
      <c r="K84" s="82">
        <f>VLOOKUP($C84,'2024'!$C$261:$U$504,VLOOKUP($L$4,Master!$D$9:$G$20,4,FALSE),FALSE)</f>
        <v>70916.66</v>
      </c>
      <c r="L84" s="83">
        <f>VLOOKUP($C84,'2024'!$C$8:$U$251,VLOOKUP($L$4,Master!$D$9:$G$20,4,FALSE),FALSE)</f>
        <v>0</v>
      </c>
      <c r="M84" s="154">
        <f t="shared" si="18"/>
        <v>0</v>
      </c>
      <c r="N84" s="154">
        <f t="shared" si="19"/>
        <v>0</v>
      </c>
      <c r="O84" s="83">
        <f t="shared" si="20"/>
        <v>-70916.66</v>
      </c>
      <c r="P84" s="87">
        <f t="shared" si="21"/>
        <v>-1</v>
      </c>
      <c r="Q84" s="78"/>
    </row>
    <row r="85" spans="2:17" s="79" customFormat="1" ht="25.5" x14ac:dyDescent="0.2">
      <c r="B85" s="72"/>
      <c r="C85" s="80" t="s">
        <v>120</v>
      </c>
      <c r="D85" s="81" t="s">
        <v>350</v>
      </c>
      <c r="E85" s="82">
        <f>IFERROR(VLOOKUP($C85,'2024'!$C$261:$U$504,19,FALSE),0)</f>
        <v>871192.56000000017</v>
      </c>
      <c r="F85" s="83">
        <f>IFERROR(VLOOKUP($C85,'2024'!$C$8:$U$251,19,FALSE),0)</f>
        <v>545327.5</v>
      </c>
      <c r="G85" s="84">
        <f t="shared" si="14"/>
        <v>0.62595518492490332</v>
      </c>
      <c r="H85" s="85">
        <f t="shared" si="15"/>
        <v>7.7527367074210971E-5</v>
      </c>
      <c r="I85" s="86">
        <f t="shared" si="16"/>
        <v>-325865.06000000017</v>
      </c>
      <c r="J85" s="87">
        <f t="shared" si="17"/>
        <v>-0.37404481507509674</v>
      </c>
      <c r="K85" s="82">
        <f>VLOOKUP($C85,'2024'!$C$261:$U$504,VLOOKUP($L$4,Master!$D$9:$G$20,4,FALSE),FALSE)</f>
        <v>277226.40000000002</v>
      </c>
      <c r="L85" s="83">
        <f>VLOOKUP($C85,'2024'!$C$8:$U$251,VLOOKUP($L$4,Master!$D$9:$G$20,4,FALSE),FALSE)</f>
        <v>204376.49</v>
      </c>
      <c r="M85" s="154">
        <f t="shared" si="18"/>
        <v>0.73721871365786218</v>
      </c>
      <c r="N85" s="154">
        <f t="shared" si="19"/>
        <v>2.9055514643161785E-5</v>
      </c>
      <c r="O85" s="83">
        <f t="shared" si="20"/>
        <v>-72849.910000000033</v>
      </c>
      <c r="P85" s="87">
        <f t="shared" si="21"/>
        <v>-0.26278128634213777</v>
      </c>
      <c r="Q85" s="78"/>
    </row>
    <row r="86" spans="2:17" s="79" customFormat="1" ht="12.75" x14ac:dyDescent="0.2">
      <c r="B86" s="72"/>
      <c r="C86" s="80" t="s">
        <v>121</v>
      </c>
      <c r="D86" s="81" t="s">
        <v>351</v>
      </c>
      <c r="E86" s="82">
        <f>IFERROR(VLOOKUP($C86,'2024'!$C$261:$U$504,19,FALSE),0)</f>
        <v>179024.18</v>
      </c>
      <c r="F86" s="83">
        <f>IFERROR(VLOOKUP($C86,'2024'!$C$8:$U$251,19,FALSE),0)</f>
        <v>135667.58000000002</v>
      </c>
      <c r="G86" s="84">
        <f t="shared" si="14"/>
        <v>0.75781707253176644</v>
      </c>
      <c r="H86" s="85">
        <f t="shared" si="15"/>
        <v>1.9287401194199603E-5</v>
      </c>
      <c r="I86" s="86">
        <f t="shared" si="16"/>
        <v>-43356.599999999977</v>
      </c>
      <c r="J86" s="87">
        <f t="shared" si="17"/>
        <v>-0.2421829274682335</v>
      </c>
      <c r="K86" s="82">
        <f>VLOOKUP($C86,'2024'!$C$261:$U$504,VLOOKUP($L$4,Master!$D$9:$G$20,4,FALSE),FALSE)</f>
        <v>98085.63</v>
      </c>
      <c r="L86" s="83">
        <f>VLOOKUP($C86,'2024'!$C$8:$U$251,VLOOKUP($L$4,Master!$D$9:$G$20,4,FALSE),FALSE)</f>
        <v>85946.67</v>
      </c>
      <c r="M86" s="154">
        <f t="shared" si="18"/>
        <v>0.87624119863429528</v>
      </c>
      <c r="N86" s="154">
        <f t="shared" si="19"/>
        <v>1.2218747512084162E-5</v>
      </c>
      <c r="O86" s="83">
        <f t="shared" si="20"/>
        <v>-12138.960000000006</v>
      </c>
      <c r="P86" s="87">
        <f t="shared" si="21"/>
        <v>-0.1237588013657047</v>
      </c>
      <c r="Q86" s="78"/>
    </row>
    <row r="87" spans="2:17" s="79" customFormat="1" ht="12.75" x14ac:dyDescent="0.2">
      <c r="B87" s="72"/>
      <c r="C87" s="80" t="s">
        <v>122</v>
      </c>
      <c r="D87" s="81" t="s">
        <v>352</v>
      </c>
      <c r="E87" s="82">
        <f>IFERROR(VLOOKUP($C87,'2024'!$C$261:$U$504,19,FALSE),0)</f>
        <v>371299.78</v>
      </c>
      <c r="F87" s="83">
        <f>IFERROR(VLOOKUP($C87,'2024'!$C$8:$U$251,19,FALSE),0)</f>
        <v>475484.15</v>
      </c>
      <c r="G87" s="84">
        <f t="shared" si="14"/>
        <v>1.2805936755470202</v>
      </c>
      <c r="H87" s="85">
        <f t="shared" si="15"/>
        <v>6.7597974125675289E-5</v>
      </c>
      <c r="I87" s="86">
        <f t="shared" si="16"/>
        <v>104184.37</v>
      </c>
      <c r="J87" s="87">
        <f t="shared" si="17"/>
        <v>0.28059367554702019</v>
      </c>
      <c r="K87" s="82">
        <f>VLOOKUP($C87,'2024'!$C$261:$U$504,VLOOKUP($L$4,Master!$D$9:$G$20,4,FALSE),FALSE)</f>
        <v>151382.52999999997</v>
      </c>
      <c r="L87" s="83">
        <f>VLOOKUP($C87,'2024'!$C$8:$U$251,VLOOKUP($L$4,Master!$D$9:$G$20,4,FALSE),FALSE)</f>
        <v>321000.15999999997</v>
      </c>
      <c r="M87" s="154">
        <f t="shared" si="18"/>
        <v>2.1204570963373386</v>
      </c>
      <c r="N87" s="154">
        <f t="shared" si="19"/>
        <v>4.5635507534830819E-5</v>
      </c>
      <c r="O87" s="83">
        <f t="shared" si="20"/>
        <v>169617.63</v>
      </c>
      <c r="P87" s="87">
        <f t="shared" si="21"/>
        <v>1.1204570963373386</v>
      </c>
      <c r="Q87" s="78"/>
    </row>
    <row r="88" spans="2:17" s="79" customFormat="1" ht="12.75" x14ac:dyDescent="0.2">
      <c r="B88" s="72"/>
      <c r="C88" s="80" t="s">
        <v>123</v>
      </c>
      <c r="D88" s="81" t="s">
        <v>353</v>
      </c>
      <c r="E88" s="82">
        <f>IFERROR(VLOOKUP($C88,'2024'!$C$261:$U$504,19,FALSE),0)</f>
        <v>6103316.6600000001</v>
      </c>
      <c r="F88" s="83">
        <f>IFERROR(VLOOKUP($C88,'2024'!$C$8:$U$251,19,FALSE),0)</f>
        <v>5009064.8800000008</v>
      </c>
      <c r="G88" s="84">
        <f t="shared" si="14"/>
        <v>0.82071194385644097</v>
      </c>
      <c r="H88" s="85">
        <f t="shared" si="15"/>
        <v>7.1212181973272692E-4</v>
      </c>
      <c r="I88" s="86">
        <f t="shared" si="16"/>
        <v>-1094251.7799999993</v>
      </c>
      <c r="J88" s="87">
        <f t="shared" si="17"/>
        <v>-0.17928805614355905</v>
      </c>
      <c r="K88" s="82">
        <f>VLOOKUP($C88,'2024'!$C$261:$U$504,VLOOKUP($L$4,Master!$D$9:$G$20,4,FALSE),FALSE)</f>
        <v>1841644.0300000003</v>
      </c>
      <c r="L88" s="83">
        <f>VLOOKUP($C88,'2024'!$C$8:$U$251,VLOOKUP($L$4,Master!$D$9:$G$20,4,FALSE),FALSE)</f>
        <v>2690699.9700000007</v>
      </c>
      <c r="M88" s="154">
        <f t="shared" si="18"/>
        <v>1.4610315164977894</v>
      </c>
      <c r="N88" s="154">
        <f t="shared" si="19"/>
        <v>3.8252771822576068E-4</v>
      </c>
      <c r="O88" s="83">
        <f t="shared" si="20"/>
        <v>849055.94000000041</v>
      </c>
      <c r="P88" s="87">
        <f t="shared" si="21"/>
        <v>0.46103151649778934</v>
      </c>
      <c r="Q88" s="78"/>
    </row>
    <row r="89" spans="2:17" s="79" customFormat="1" ht="12.75" x14ac:dyDescent="0.2">
      <c r="B89" s="72"/>
      <c r="C89" s="80" t="s">
        <v>124</v>
      </c>
      <c r="D89" s="81" t="s">
        <v>354</v>
      </c>
      <c r="E89" s="82">
        <f>IFERROR(VLOOKUP($C89,'2024'!$C$261:$U$504,19,FALSE),0)</f>
        <v>1224573.3999999999</v>
      </c>
      <c r="F89" s="83">
        <f>IFERROR(VLOOKUP($C89,'2024'!$C$8:$U$251,19,FALSE),0)</f>
        <v>270607.82</v>
      </c>
      <c r="G89" s="84">
        <f t="shared" si="14"/>
        <v>0.22098129846687836</v>
      </c>
      <c r="H89" s="85">
        <f t="shared" si="15"/>
        <v>3.8471398919533696E-5</v>
      </c>
      <c r="I89" s="86">
        <f t="shared" si="16"/>
        <v>-953965.57999999984</v>
      </c>
      <c r="J89" s="87">
        <f t="shared" si="17"/>
        <v>-0.77901870153312158</v>
      </c>
      <c r="K89" s="82">
        <f>VLOOKUP($C89,'2024'!$C$261:$U$504,VLOOKUP($L$4,Master!$D$9:$G$20,4,FALSE),FALSE)</f>
        <v>406571.76999999996</v>
      </c>
      <c r="L89" s="83">
        <f>VLOOKUP($C89,'2024'!$C$8:$U$251,VLOOKUP($L$4,Master!$D$9:$G$20,4,FALSE),FALSE)</f>
        <v>163905.23000000001</v>
      </c>
      <c r="M89" s="154">
        <f t="shared" si="18"/>
        <v>0.40313972118624969</v>
      </c>
      <c r="N89" s="154">
        <f t="shared" si="19"/>
        <v>2.3301852431049192E-5</v>
      </c>
      <c r="O89" s="83">
        <f t="shared" si="20"/>
        <v>-242666.53999999995</v>
      </c>
      <c r="P89" s="87">
        <f t="shared" si="21"/>
        <v>-0.59686027881375037</v>
      </c>
      <c r="Q89" s="78"/>
    </row>
    <row r="90" spans="2:17" s="79" customFormat="1" ht="12.75" x14ac:dyDescent="0.2">
      <c r="B90" s="72"/>
      <c r="C90" s="80" t="s">
        <v>125</v>
      </c>
      <c r="D90" s="81" t="s">
        <v>355</v>
      </c>
      <c r="E90" s="82">
        <f>IFERROR(VLOOKUP($C90,'2024'!$C$261:$U$504,19,FALSE),0)</f>
        <v>5787214.71</v>
      </c>
      <c r="F90" s="83">
        <f>IFERROR(VLOOKUP($C90,'2024'!$C$8:$U$251,19,FALSE),0)</f>
        <v>754804.72</v>
      </c>
      <c r="G90" s="84">
        <f t="shared" si="14"/>
        <v>0.13042625128384083</v>
      </c>
      <c r="H90" s="85">
        <f t="shared" si="15"/>
        <v>1.0730803525732158E-4</v>
      </c>
      <c r="I90" s="86">
        <f t="shared" si="16"/>
        <v>-5032409.99</v>
      </c>
      <c r="J90" s="87">
        <f t="shared" si="17"/>
        <v>-0.86957374871615922</v>
      </c>
      <c r="K90" s="82">
        <f>VLOOKUP($C90,'2024'!$C$261:$U$504,VLOOKUP($L$4,Master!$D$9:$G$20,4,FALSE),FALSE)</f>
        <v>5125404.93</v>
      </c>
      <c r="L90" s="83">
        <f>VLOOKUP($C90,'2024'!$C$8:$U$251,VLOOKUP($L$4,Master!$D$9:$G$20,4,FALSE),FALSE)</f>
        <v>754804.72</v>
      </c>
      <c r="M90" s="154">
        <f t="shared" si="18"/>
        <v>0.1472673340562772</v>
      </c>
      <c r="N90" s="154">
        <f t="shared" si="19"/>
        <v>1.0730803525732158E-4</v>
      </c>
      <c r="O90" s="83">
        <f t="shared" si="20"/>
        <v>-4370600.21</v>
      </c>
      <c r="P90" s="87">
        <f t="shared" si="21"/>
        <v>-0.85273266594372288</v>
      </c>
      <c r="Q90" s="78"/>
    </row>
    <row r="91" spans="2:17" s="79" customFormat="1" ht="12.75" x14ac:dyDescent="0.2">
      <c r="B91" s="72"/>
      <c r="C91" s="80" t="s">
        <v>126</v>
      </c>
      <c r="D91" s="81" t="s">
        <v>356</v>
      </c>
      <c r="E91" s="82">
        <f>IFERROR(VLOOKUP($C91,'2024'!$C$261:$U$504,19,FALSE),0)</f>
        <v>127532703.01000001</v>
      </c>
      <c r="F91" s="83">
        <f>IFERROR(VLOOKUP($C91,'2024'!$C$8:$U$251,19,FALSE),0)</f>
        <v>126250728.88</v>
      </c>
      <c r="G91" s="84">
        <f t="shared" si="14"/>
        <v>0.98994787925180661</v>
      </c>
      <c r="H91" s="85">
        <f t="shared" si="15"/>
        <v>1.7948639306226897E-2</v>
      </c>
      <c r="I91" s="86">
        <f t="shared" si="16"/>
        <v>-1281974.1300000101</v>
      </c>
      <c r="J91" s="87">
        <f t="shared" si="17"/>
        <v>-1.0052120748193418E-2</v>
      </c>
      <c r="K91" s="82">
        <f>VLOOKUP($C91,'2024'!$C$261:$U$504,VLOOKUP($L$4,Master!$D$9:$G$20,4,FALSE),FALSE)</f>
        <v>69412314.480000004</v>
      </c>
      <c r="L91" s="83">
        <f>VLOOKUP($C91,'2024'!$C$8:$U$251,VLOOKUP($L$4,Master!$D$9:$G$20,4,FALSE),FALSE)</f>
        <v>73131419.659999996</v>
      </c>
      <c r="M91" s="154">
        <f t="shared" si="18"/>
        <v>1.0535799044861354</v>
      </c>
      <c r="N91" s="154">
        <f t="shared" si="19"/>
        <v>1.0396846696047768E-2</v>
      </c>
      <c r="O91" s="83">
        <f t="shared" si="20"/>
        <v>3719105.1799999923</v>
      </c>
      <c r="P91" s="87">
        <f t="shared" si="21"/>
        <v>5.3579904486135387E-2</v>
      </c>
      <c r="Q91" s="78"/>
    </row>
    <row r="92" spans="2:17" s="79" customFormat="1" ht="25.5" x14ac:dyDescent="0.2">
      <c r="B92" s="72"/>
      <c r="C92" s="80" t="s">
        <v>127</v>
      </c>
      <c r="D92" s="81" t="s">
        <v>357</v>
      </c>
      <c r="E92" s="82">
        <f>IFERROR(VLOOKUP($C92,'2024'!$C$261:$U$504,19,FALSE),0)</f>
        <v>297531.82000000007</v>
      </c>
      <c r="F92" s="83">
        <f>IFERROR(VLOOKUP($C92,'2024'!$C$8:$U$251,19,FALSE),0)</f>
        <v>277400.8</v>
      </c>
      <c r="G92" s="84">
        <f t="shared" si="14"/>
        <v>0.93233994266562792</v>
      </c>
      <c r="H92" s="85">
        <f t="shared" si="15"/>
        <v>3.9437133920955355E-5</v>
      </c>
      <c r="I92" s="86">
        <f t="shared" si="16"/>
        <v>-20131.020000000077</v>
      </c>
      <c r="J92" s="87">
        <f t="shared" si="17"/>
        <v>-6.7660057334372081E-2</v>
      </c>
      <c r="K92" s="82">
        <f>VLOOKUP($C92,'2024'!$C$261:$U$504,VLOOKUP($L$4,Master!$D$9:$G$20,4,FALSE),FALSE)</f>
        <v>78191.97</v>
      </c>
      <c r="L92" s="83">
        <f>VLOOKUP($C92,'2024'!$C$8:$U$251,VLOOKUP($L$4,Master!$D$9:$G$20,4,FALSE),FALSE)</f>
        <v>69548.87</v>
      </c>
      <c r="M92" s="154">
        <f t="shared" si="18"/>
        <v>0.88946307402153946</v>
      </c>
      <c r="N92" s="154">
        <f t="shared" si="19"/>
        <v>9.8875277224907592E-6</v>
      </c>
      <c r="O92" s="83">
        <f t="shared" si="20"/>
        <v>-8643.1000000000058</v>
      </c>
      <c r="P92" s="87">
        <f t="shared" si="21"/>
        <v>-0.11053692597846052</v>
      </c>
      <c r="Q92" s="78"/>
    </row>
    <row r="93" spans="2:17" s="79" customFormat="1" ht="12.75" x14ac:dyDescent="0.2">
      <c r="B93" s="72"/>
      <c r="C93" s="80" t="s">
        <v>128</v>
      </c>
      <c r="D93" s="81" t="s">
        <v>358</v>
      </c>
      <c r="E93" s="82">
        <f>IFERROR(VLOOKUP($C93,'2024'!$C$261:$U$504,19,FALSE),0)</f>
        <v>7881805.3100000005</v>
      </c>
      <c r="F93" s="83">
        <f>IFERROR(VLOOKUP($C93,'2024'!$C$8:$U$251,19,FALSE),0)</f>
        <v>4651737.1399999978</v>
      </c>
      <c r="G93" s="84">
        <f t="shared" si="14"/>
        <v>0.59018676014467519</v>
      </c>
      <c r="H93" s="85">
        <f t="shared" si="15"/>
        <v>6.6132174296275206E-4</v>
      </c>
      <c r="I93" s="86">
        <f t="shared" si="16"/>
        <v>-3230068.1700000027</v>
      </c>
      <c r="J93" s="87">
        <f t="shared" si="17"/>
        <v>-0.40981323985532481</v>
      </c>
      <c r="K93" s="82">
        <f>VLOOKUP($C93,'2024'!$C$261:$U$504,VLOOKUP($L$4,Master!$D$9:$G$20,4,FALSE),FALSE)</f>
        <v>671880.94000000006</v>
      </c>
      <c r="L93" s="83">
        <f>VLOOKUP($C93,'2024'!$C$8:$U$251,VLOOKUP($L$4,Master!$D$9:$G$20,4,FALSE),FALSE)</f>
        <v>330316.55</v>
      </c>
      <c r="M93" s="154">
        <f t="shared" si="18"/>
        <v>0.49162958842082938</v>
      </c>
      <c r="N93" s="154">
        <f t="shared" si="19"/>
        <v>4.6959987205004262E-5</v>
      </c>
      <c r="O93" s="83">
        <f t="shared" si="20"/>
        <v>-341564.39000000007</v>
      </c>
      <c r="P93" s="87">
        <f t="shared" si="21"/>
        <v>-0.50837041157917062</v>
      </c>
      <c r="Q93" s="78"/>
    </row>
    <row r="94" spans="2:17" s="79" customFormat="1" ht="25.5" x14ac:dyDescent="0.2">
      <c r="B94" s="72"/>
      <c r="C94" s="80" t="s">
        <v>129</v>
      </c>
      <c r="D94" s="81" t="s">
        <v>359</v>
      </c>
      <c r="E94" s="82">
        <f>IFERROR(VLOOKUP($C94,'2024'!$C$261:$U$504,19,FALSE),0)</f>
        <v>96652.680000000008</v>
      </c>
      <c r="F94" s="83">
        <f>IFERROR(VLOOKUP($C94,'2024'!$C$8:$U$251,19,FALSE),0)</f>
        <v>104951.59</v>
      </c>
      <c r="G94" s="84">
        <f t="shared" si="14"/>
        <v>1.0858632166226532</v>
      </c>
      <c r="H94" s="85">
        <f t="shared" si="15"/>
        <v>1.4920612738129086E-5</v>
      </c>
      <c r="I94" s="86">
        <f t="shared" si="16"/>
        <v>8298.9099999999889</v>
      </c>
      <c r="J94" s="87">
        <f t="shared" si="17"/>
        <v>8.5863216622653282E-2</v>
      </c>
      <c r="K94" s="82">
        <f>VLOOKUP($C94,'2024'!$C$261:$U$504,VLOOKUP($L$4,Master!$D$9:$G$20,4,FALSE),FALSE)</f>
        <v>29692.320000000003</v>
      </c>
      <c r="L94" s="83">
        <f>VLOOKUP($C94,'2024'!$C$8:$U$251,VLOOKUP($L$4,Master!$D$9:$G$20,4,FALSE),FALSE)</f>
        <v>46597.55000000001</v>
      </c>
      <c r="M94" s="154">
        <f t="shared" si="18"/>
        <v>1.5693468883536217</v>
      </c>
      <c r="N94" s="154">
        <f t="shared" si="19"/>
        <v>6.6246161501279515E-6</v>
      </c>
      <c r="O94" s="83">
        <f t="shared" si="20"/>
        <v>16905.230000000007</v>
      </c>
      <c r="P94" s="87">
        <f t="shared" si="21"/>
        <v>0.56934688835362157</v>
      </c>
      <c r="Q94" s="78"/>
    </row>
    <row r="95" spans="2:17" s="79" customFormat="1" ht="12.75" x14ac:dyDescent="0.2">
      <c r="B95" s="72"/>
      <c r="C95" s="80" t="s">
        <v>130</v>
      </c>
      <c r="D95" s="81" t="s">
        <v>360</v>
      </c>
      <c r="E95" s="82">
        <f>IFERROR(VLOOKUP($C95,'2024'!$C$261:$U$504,19,FALSE),0)</f>
        <v>132225.92000000004</v>
      </c>
      <c r="F95" s="83">
        <f>IFERROR(VLOOKUP($C95,'2024'!$C$8:$U$251,19,FALSE),0)</f>
        <v>109617.53</v>
      </c>
      <c r="G95" s="84">
        <f t="shared" si="14"/>
        <v>0.82901695824842792</v>
      </c>
      <c r="H95" s="85">
        <f t="shared" si="15"/>
        <v>1.5583953653682115E-5</v>
      </c>
      <c r="I95" s="86">
        <f t="shared" si="16"/>
        <v>-22608.390000000043</v>
      </c>
      <c r="J95" s="87">
        <f t="shared" si="17"/>
        <v>-0.17098304175157214</v>
      </c>
      <c r="K95" s="82">
        <f>VLOOKUP($C95,'2024'!$C$261:$U$504,VLOOKUP($L$4,Master!$D$9:$G$20,4,FALSE),FALSE)</f>
        <v>44989.130000000012</v>
      </c>
      <c r="L95" s="83">
        <f>VLOOKUP($C95,'2024'!$C$8:$U$251,VLOOKUP($L$4,Master!$D$9:$G$20,4,FALSE),FALSE)</f>
        <v>41575.029999999992</v>
      </c>
      <c r="M95" s="154">
        <f t="shared" si="18"/>
        <v>0.92411278013155584</v>
      </c>
      <c r="N95" s="154">
        <f t="shared" si="19"/>
        <v>5.9105814614728453E-6</v>
      </c>
      <c r="O95" s="83">
        <f t="shared" si="20"/>
        <v>-3414.1000000000204</v>
      </c>
      <c r="P95" s="87">
        <f t="shared" si="21"/>
        <v>-7.5887219868444211E-2</v>
      </c>
      <c r="Q95" s="78"/>
    </row>
    <row r="96" spans="2:17" s="79" customFormat="1" ht="12.75" x14ac:dyDescent="0.2">
      <c r="B96" s="72"/>
      <c r="C96" s="80" t="s">
        <v>131</v>
      </c>
      <c r="D96" s="81" t="s">
        <v>361</v>
      </c>
      <c r="E96" s="82">
        <f>IFERROR(VLOOKUP($C96,'2024'!$C$261:$U$504,19,FALSE),0)</f>
        <v>4938.8799999999992</v>
      </c>
      <c r="F96" s="83">
        <f>IFERROR(VLOOKUP($C96,'2024'!$C$8:$U$251,19,FALSE),0)</f>
        <v>3305.52</v>
      </c>
      <c r="G96" s="84">
        <f t="shared" si="14"/>
        <v>0.66928534404561368</v>
      </c>
      <c r="H96" s="85">
        <f t="shared" si="15"/>
        <v>4.6993460335513222E-7</v>
      </c>
      <c r="I96" s="86">
        <f t="shared" si="16"/>
        <v>-1633.3599999999992</v>
      </c>
      <c r="J96" s="87">
        <f t="shared" si="17"/>
        <v>-0.33071465595438632</v>
      </c>
      <c r="K96" s="82">
        <f>VLOOKUP($C96,'2024'!$C$261:$U$504,VLOOKUP($L$4,Master!$D$9:$G$20,4,FALSE),FALSE)</f>
        <v>1388.45</v>
      </c>
      <c r="L96" s="83">
        <f>VLOOKUP($C96,'2024'!$C$8:$U$251,VLOOKUP($L$4,Master!$D$9:$G$20,4,FALSE),FALSE)</f>
        <v>1552.29</v>
      </c>
      <c r="M96" s="154">
        <f t="shared" si="18"/>
        <v>1.1180020886600166</v>
      </c>
      <c r="N96" s="154">
        <f t="shared" si="19"/>
        <v>2.2068382143872617E-7</v>
      </c>
      <c r="O96" s="83">
        <f t="shared" si="20"/>
        <v>163.83999999999992</v>
      </c>
      <c r="P96" s="87">
        <f t="shared" si="21"/>
        <v>0.1180020886600165</v>
      </c>
      <c r="Q96" s="78"/>
    </row>
    <row r="97" spans="2:17" s="79" customFormat="1" ht="12.75" x14ac:dyDescent="0.2">
      <c r="B97" s="72"/>
      <c r="C97" s="80" t="s">
        <v>132</v>
      </c>
      <c r="D97" s="81" t="s">
        <v>362</v>
      </c>
      <c r="E97" s="82">
        <f>IFERROR(VLOOKUP($C97,'2024'!$C$261:$U$504,19,FALSE),0)</f>
        <v>372250.49999999994</v>
      </c>
      <c r="F97" s="83">
        <f>IFERROR(VLOOKUP($C97,'2024'!$C$8:$U$251,19,FALSE),0)</f>
        <v>212839.21999999997</v>
      </c>
      <c r="G97" s="84">
        <f t="shared" si="14"/>
        <v>0.57176342274892844</v>
      </c>
      <c r="H97" s="85">
        <f t="shared" si="15"/>
        <v>3.0258632357122544E-5</v>
      </c>
      <c r="I97" s="86">
        <f t="shared" si="16"/>
        <v>-159411.27999999997</v>
      </c>
      <c r="J97" s="87">
        <f t="shared" si="17"/>
        <v>-0.4282365772510715</v>
      </c>
      <c r="K97" s="82">
        <f>VLOOKUP($C97,'2024'!$C$261:$U$504,VLOOKUP($L$4,Master!$D$9:$G$20,4,FALSE),FALSE)</f>
        <v>124417.12999999999</v>
      </c>
      <c r="L97" s="83">
        <f>VLOOKUP($C97,'2024'!$C$8:$U$251,VLOOKUP($L$4,Master!$D$9:$G$20,4,FALSE),FALSE)</f>
        <v>69115.180000000008</v>
      </c>
      <c r="M97" s="154">
        <f t="shared" si="18"/>
        <v>0.55551176915911826</v>
      </c>
      <c r="N97" s="154">
        <f t="shared" si="19"/>
        <v>9.8258714813761737E-6</v>
      </c>
      <c r="O97" s="83">
        <f t="shared" si="20"/>
        <v>-55301.949999999983</v>
      </c>
      <c r="P97" s="87">
        <f t="shared" si="21"/>
        <v>-0.44448823084088168</v>
      </c>
      <c r="Q97" s="78"/>
    </row>
    <row r="98" spans="2:17" s="79" customFormat="1" ht="12.75" x14ac:dyDescent="0.2">
      <c r="B98" s="72"/>
      <c r="C98" s="80" t="s">
        <v>133</v>
      </c>
      <c r="D98" s="81" t="s">
        <v>367</v>
      </c>
      <c r="E98" s="82">
        <f>IFERROR(VLOOKUP($C98,'2024'!$C$261:$U$504,19,FALSE),0)</f>
        <v>60148.36</v>
      </c>
      <c r="F98" s="83">
        <f>IFERROR(VLOOKUP($C98,'2024'!$C$8:$U$251,19,FALSE),0)</f>
        <v>40409.160000000003</v>
      </c>
      <c r="G98" s="84">
        <f t="shared" si="14"/>
        <v>0.67182480120821253</v>
      </c>
      <c r="H98" s="85">
        <f t="shared" si="15"/>
        <v>5.7448336650554452E-6</v>
      </c>
      <c r="I98" s="86">
        <f t="shared" si="16"/>
        <v>-19739.199999999997</v>
      </c>
      <c r="J98" s="87">
        <f t="shared" si="17"/>
        <v>-0.32817519879178747</v>
      </c>
      <c r="K98" s="82">
        <f>VLOOKUP($C98,'2024'!$C$261:$U$504,VLOOKUP($L$4,Master!$D$9:$G$20,4,FALSE),FALSE)</f>
        <v>20585.97</v>
      </c>
      <c r="L98" s="83">
        <f>VLOOKUP($C98,'2024'!$C$8:$U$251,VLOOKUP($L$4,Master!$D$9:$G$20,4,FALSE),FALSE)</f>
        <v>16568.879999999997</v>
      </c>
      <c r="M98" s="154">
        <f t="shared" si="18"/>
        <v>0.80486272932487501</v>
      </c>
      <c r="N98" s="154">
        <f t="shared" si="19"/>
        <v>2.3555416548194479E-6</v>
      </c>
      <c r="O98" s="83">
        <f t="shared" si="20"/>
        <v>-4017.0900000000038</v>
      </c>
      <c r="P98" s="87">
        <f t="shared" si="21"/>
        <v>-0.19513727067512504</v>
      </c>
      <c r="Q98" s="78"/>
    </row>
    <row r="99" spans="2:17" s="79" customFormat="1" ht="12.75" x14ac:dyDescent="0.2">
      <c r="B99" s="72"/>
      <c r="C99" s="80" t="s">
        <v>134</v>
      </c>
      <c r="D99" s="81" t="s">
        <v>368</v>
      </c>
      <c r="E99" s="82">
        <f>IFERROR(VLOOKUP($C99,'2024'!$C$261:$U$504,19,FALSE),0)</f>
        <v>197294.34000000003</v>
      </c>
      <c r="F99" s="83">
        <f>IFERROR(VLOOKUP($C99,'2024'!$C$8:$U$251,19,FALSE),0)</f>
        <v>183318.2</v>
      </c>
      <c r="G99" s="84">
        <f t="shared" si="14"/>
        <v>0.92916096832782935</v>
      </c>
      <c r="H99" s="85">
        <f t="shared" si="15"/>
        <v>2.606172874609042E-5</v>
      </c>
      <c r="I99" s="86">
        <f t="shared" si="16"/>
        <v>-13976.140000000014</v>
      </c>
      <c r="J99" s="87">
        <f t="shared" si="17"/>
        <v>-7.0839031672170691E-2</v>
      </c>
      <c r="K99" s="82">
        <f>VLOOKUP($C99,'2024'!$C$261:$U$504,VLOOKUP($L$4,Master!$D$9:$G$20,4,FALSE),FALSE)</f>
        <v>67102.070000000007</v>
      </c>
      <c r="L99" s="83">
        <f>VLOOKUP($C99,'2024'!$C$8:$U$251,VLOOKUP($L$4,Master!$D$9:$G$20,4,FALSE),FALSE)</f>
        <v>59767.240000000005</v>
      </c>
      <c r="M99" s="154">
        <f t="shared" si="18"/>
        <v>0.89069144960803737</v>
      </c>
      <c r="N99" s="154">
        <f t="shared" si="19"/>
        <v>8.4969064543645154E-6</v>
      </c>
      <c r="O99" s="83">
        <f t="shared" si="20"/>
        <v>-7334.8300000000017</v>
      </c>
      <c r="P99" s="87">
        <f t="shared" si="21"/>
        <v>-0.10930855039196259</v>
      </c>
      <c r="Q99" s="78"/>
    </row>
    <row r="100" spans="2:17" s="79" customFormat="1" ht="12.75" x14ac:dyDescent="0.2">
      <c r="B100" s="72"/>
      <c r="C100" s="80" t="s">
        <v>135</v>
      </c>
      <c r="D100" s="81" t="s">
        <v>369</v>
      </c>
      <c r="E100" s="82">
        <f>IFERROR(VLOOKUP($C100,'2024'!$C$261:$U$504,19,FALSE),0)</f>
        <v>567102.25</v>
      </c>
      <c r="F100" s="83">
        <f>IFERROR(VLOOKUP($C100,'2024'!$C$8:$U$251,19,FALSE),0)</f>
        <v>407112.39</v>
      </c>
      <c r="G100" s="84">
        <f t="shared" si="14"/>
        <v>0.71788181055532752</v>
      </c>
      <c r="H100" s="85">
        <f t="shared" si="15"/>
        <v>5.7877792152402615E-5</v>
      </c>
      <c r="I100" s="86">
        <f t="shared" si="16"/>
        <v>-159989.85999999999</v>
      </c>
      <c r="J100" s="87">
        <f t="shared" si="17"/>
        <v>-0.28211818944467243</v>
      </c>
      <c r="K100" s="82">
        <f>VLOOKUP($C100,'2024'!$C$261:$U$504,VLOOKUP($L$4,Master!$D$9:$G$20,4,FALSE),FALSE)</f>
        <v>193339.64</v>
      </c>
      <c r="L100" s="83">
        <f>VLOOKUP($C100,'2024'!$C$8:$U$251,VLOOKUP($L$4,Master!$D$9:$G$20,4,FALSE),FALSE)</f>
        <v>139440.86999999997</v>
      </c>
      <c r="M100" s="154">
        <f t="shared" si="18"/>
        <v>0.72122235253981004</v>
      </c>
      <c r="N100" s="154">
        <f t="shared" si="19"/>
        <v>1.9823837077054302E-5</v>
      </c>
      <c r="O100" s="83">
        <f t="shared" si="20"/>
        <v>-53898.770000000048</v>
      </c>
      <c r="P100" s="87">
        <f t="shared" si="21"/>
        <v>-0.27877764746018996</v>
      </c>
      <c r="Q100" s="78"/>
    </row>
    <row r="101" spans="2:17" s="79" customFormat="1" ht="12.75" x14ac:dyDescent="0.2">
      <c r="B101" s="72"/>
      <c r="C101" s="80" t="s">
        <v>136</v>
      </c>
      <c r="D101" s="81" t="s">
        <v>370</v>
      </c>
      <c r="E101" s="82">
        <f>IFERROR(VLOOKUP($C101,'2024'!$C$261:$U$504,19,FALSE),0)</f>
        <v>149817.52000000002</v>
      </c>
      <c r="F101" s="83">
        <f>IFERROR(VLOOKUP($C101,'2024'!$C$8:$U$251,19,FALSE),0)</f>
        <v>7700.16</v>
      </c>
      <c r="G101" s="84">
        <f t="shared" si="14"/>
        <v>5.1396926073799636E-2</v>
      </c>
      <c r="H101" s="85">
        <f t="shared" si="15"/>
        <v>1.0947057150980951E-6</v>
      </c>
      <c r="I101" s="86">
        <f t="shared" si="16"/>
        <v>-142117.36000000002</v>
      </c>
      <c r="J101" s="87">
        <f t="shared" si="17"/>
        <v>-0.94860307392620036</v>
      </c>
      <c r="K101" s="82">
        <f>VLOOKUP($C101,'2024'!$C$261:$U$504,VLOOKUP($L$4,Master!$D$9:$G$20,4,FALSE),FALSE)</f>
        <v>111395.6</v>
      </c>
      <c r="L101" s="83">
        <f>VLOOKUP($C101,'2024'!$C$8:$U$251,VLOOKUP($L$4,Master!$D$9:$G$20,4,FALSE),FALSE)</f>
        <v>6670.0999999999995</v>
      </c>
      <c r="M101" s="154">
        <f t="shared" si="18"/>
        <v>5.98775894200489E-2</v>
      </c>
      <c r="N101" s="154">
        <f t="shared" si="19"/>
        <v>9.4826556724481086E-7</v>
      </c>
      <c r="O101" s="83">
        <f t="shared" si="20"/>
        <v>-104725.5</v>
      </c>
      <c r="P101" s="87">
        <f t="shared" si="21"/>
        <v>-0.94012241057995105</v>
      </c>
      <c r="Q101" s="78"/>
    </row>
    <row r="102" spans="2:17" s="79" customFormat="1" ht="12.75" x14ac:dyDescent="0.2">
      <c r="B102" s="72"/>
      <c r="C102" s="80" t="s">
        <v>137</v>
      </c>
      <c r="D102" s="81" t="s">
        <v>371</v>
      </c>
      <c r="E102" s="82">
        <f>IFERROR(VLOOKUP($C102,'2024'!$C$261:$U$504,19,FALSE),0)</f>
        <v>141775.18000000002</v>
      </c>
      <c r="F102" s="83">
        <f>IFERROR(VLOOKUP($C102,'2024'!$C$8:$U$251,19,FALSE),0)</f>
        <v>93930.559999999998</v>
      </c>
      <c r="G102" s="84">
        <f t="shared" si="14"/>
        <v>0.66253176331710517</v>
      </c>
      <c r="H102" s="85">
        <f t="shared" si="15"/>
        <v>1.3353790162069946E-5</v>
      </c>
      <c r="I102" s="86">
        <f t="shared" si="16"/>
        <v>-47844.620000000024</v>
      </c>
      <c r="J102" s="87">
        <f t="shared" si="17"/>
        <v>-0.33746823668289483</v>
      </c>
      <c r="K102" s="82">
        <f>VLOOKUP($C102,'2024'!$C$261:$U$504,VLOOKUP($L$4,Master!$D$9:$G$20,4,FALSE),FALSE)</f>
        <v>49140.98000000001</v>
      </c>
      <c r="L102" s="83">
        <f>VLOOKUP($C102,'2024'!$C$8:$U$251,VLOOKUP($L$4,Master!$D$9:$G$20,4,FALSE),FALSE)</f>
        <v>33497.249999999993</v>
      </c>
      <c r="M102" s="154">
        <f t="shared" si="18"/>
        <v>0.68165612488802596</v>
      </c>
      <c r="N102" s="154">
        <f t="shared" si="19"/>
        <v>4.7621907876030701E-6</v>
      </c>
      <c r="O102" s="83">
        <f t="shared" si="20"/>
        <v>-15643.730000000018</v>
      </c>
      <c r="P102" s="87">
        <f t="shared" si="21"/>
        <v>-0.31834387511197404</v>
      </c>
      <c r="Q102" s="78"/>
    </row>
    <row r="103" spans="2:17" s="79" customFormat="1" ht="12.75" x14ac:dyDescent="0.2">
      <c r="B103" s="72"/>
      <c r="C103" s="80" t="s">
        <v>138</v>
      </c>
      <c r="D103" s="81" t="s">
        <v>372</v>
      </c>
      <c r="E103" s="82">
        <f>IFERROR(VLOOKUP($C103,'2024'!$C$261:$U$504,19,FALSE),0)</f>
        <v>5527221.2400000002</v>
      </c>
      <c r="F103" s="83">
        <f>IFERROR(VLOOKUP($C103,'2024'!$C$8:$U$251,19,FALSE),0)</f>
        <v>2311542.8499999996</v>
      </c>
      <c r="G103" s="84">
        <f t="shared" si="14"/>
        <v>0.41821066131233775</v>
      </c>
      <c r="H103" s="85">
        <f t="shared" si="15"/>
        <v>3.2862423230025587E-4</v>
      </c>
      <c r="I103" s="86">
        <f t="shared" si="16"/>
        <v>-3215678.3900000006</v>
      </c>
      <c r="J103" s="87">
        <f t="shared" si="17"/>
        <v>-0.58178933868766225</v>
      </c>
      <c r="K103" s="82">
        <f>VLOOKUP($C103,'2024'!$C$261:$U$504,VLOOKUP($L$4,Master!$D$9:$G$20,4,FALSE),FALSE)</f>
        <v>1842407.08</v>
      </c>
      <c r="L103" s="83">
        <f>VLOOKUP($C103,'2024'!$C$8:$U$251,VLOOKUP($L$4,Master!$D$9:$G$20,4,FALSE),FALSE)</f>
        <v>1079831.58</v>
      </c>
      <c r="M103" s="154">
        <f t="shared" si="18"/>
        <v>0.58609825793765402</v>
      </c>
      <c r="N103" s="154">
        <f t="shared" si="19"/>
        <v>1.5351600511799831E-4</v>
      </c>
      <c r="O103" s="83">
        <f t="shared" si="20"/>
        <v>-762575.5</v>
      </c>
      <c r="P103" s="87">
        <f t="shared" si="21"/>
        <v>-0.41390174206234592</v>
      </c>
      <c r="Q103" s="78"/>
    </row>
    <row r="104" spans="2:17" s="79" customFormat="1" ht="25.5" x14ac:dyDescent="0.2">
      <c r="B104" s="72"/>
      <c r="C104" s="80" t="s">
        <v>512</v>
      </c>
      <c r="D104" s="81" t="s">
        <v>513</v>
      </c>
      <c r="E104" s="82">
        <f>IFERROR(VLOOKUP($C104,'2024'!$C$261:$U$504,19,FALSE),0)</f>
        <v>687001.60000000009</v>
      </c>
      <c r="F104" s="83">
        <f>IFERROR(VLOOKUP($C104,'2024'!$C$8:$U$251,19,FALSE),0)</f>
        <v>145979.09</v>
      </c>
      <c r="G104" s="84">
        <f t="shared" si="14"/>
        <v>0.21248726349400057</v>
      </c>
      <c r="H104" s="85">
        <f t="shared" si="15"/>
        <v>2.0753353710548762E-5</v>
      </c>
      <c r="I104" s="86">
        <f t="shared" si="16"/>
        <v>-541022.51000000013</v>
      </c>
      <c r="J104" s="87">
        <f t="shared" si="17"/>
        <v>-0.78751273650599951</v>
      </c>
      <c r="K104" s="82">
        <f>VLOOKUP($C104,'2024'!$C$261:$U$504,VLOOKUP($L$4,Master!$D$9:$G$20,4,FALSE),FALSE)</f>
        <v>226528.40000000002</v>
      </c>
      <c r="L104" s="83">
        <f>VLOOKUP($C104,'2024'!$C$8:$U$251,VLOOKUP($L$4,Master!$D$9:$G$20,4,FALSE),FALSE)</f>
        <v>60221.83</v>
      </c>
      <c r="M104" s="154">
        <f t="shared" si="18"/>
        <v>0.26584671061111981</v>
      </c>
      <c r="N104" s="154">
        <f t="shared" si="19"/>
        <v>8.5615339778220082E-6</v>
      </c>
      <c r="O104" s="83">
        <f t="shared" si="20"/>
        <v>-166306.57</v>
      </c>
      <c r="P104" s="87">
        <f t="shared" si="21"/>
        <v>-0.73415328938888014</v>
      </c>
      <c r="Q104" s="78"/>
    </row>
    <row r="105" spans="2:17" s="79" customFormat="1" ht="12.75" x14ac:dyDescent="0.2">
      <c r="B105" s="72"/>
      <c r="C105" s="80" t="s">
        <v>139</v>
      </c>
      <c r="D105" s="81" t="s">
        <v>374</v>
      </c>
      <c r="E105" s="82">
        <f>IFERROR(VLOOKUP($C105,'2024'!$C$261:$U$504,19,FALSE),0)</f>
        <v>1035975.5700000005</v>
      </c>
      <c r="F105" s="83">
        <f>IFERROR(VLOOKUP($C105,'2024'!$C$8:$U$251,19,FALSE),0)</f>
        <v>731038.8899999999</v>
      </c>
      <c r="G105" s="84">
        <f t="shared" si="14"/>
        <v>0.70565263426047731</v>
      </c>
      <c r="H105" s="85">
        <f t="shared" si="15"/>
        <v>1.039293275518908E-4</v>
      </c>
      <c r="I105" s="86">
        <f t="shared" si="16"/>
        <v>-304936.68000000063</v>
      </c>
      <c r="J105" s="87">
        <f t="shared" si="17"/>
        <v>-0.29434736573952269</v>
      </c>
      <c r="K105" s="82">
        <f>VLOOKUP($C105,'2024'!$C$261:$U$504,VLOOKUP($L$4,Master!$D$9:$G$20,4,FALSE),FALSE)</f>
        <v>345325.19000000012</v>
      </c>
      <c r="L105" s="83">
        <f>VLOOKUP($C105,'2024'!$C$8:$U$251,VLOOKUP($L$4,Master!$D$9:$G$20,4,FALSE),FALSE)</f>
        <v>328989.11999999994</v>
      </c>
      <c r="M105" s="154">
        <f t="shared" si="18"/>
        <v>0.95269366245769627</v>
      </c>
      <c r="N105" s="154">
        <f t="shared" si="19"/>
        <v>4.6771270969576336E-5</v>
      </c>
      <c r="O105" s="83">
        <f t="shared" si="20"/>
        <v>-16336.070000000182</v>
      </c>
      <c r="P105" s="87">
        <f t="shared" si="21"/>
        <v>-4.7306337542303754E-2</v>
      </c>
      <c r="Q105" s="78"/>
    </row>
    <row r="106" spans="2:17" s="79" customFormat="1" ht="12.75" x14ac:dyDescent="0.2">
      <c r="B106" s="72"/>
      <c r="C106" s="80" t="s">
        <v>140</v>
      </c>
      <c r="D106" s="81" t="s">
        <v>363</v>
      </c>
      <c r="E106" s="82">
        <f>IFERROR(VLOOKUP($C106,'2024'!$C$261:$U$504,19,FALSE),0)</f>
        <v>1185387.6600000001</v>
      </c>
      <c r="F106" s="83">
        <f>IFERROR(VLOOKUP($C106,'2024'!$C$8:$U$251,19,FALSE),0)</f>
        <v>1203042.1400000001</v>
      </c>
      <c r="G106" s="84">
        <f t="shared" si="14"/>
        <v>1.0148934231355167</v>
      </c>
      <c r="H106" s="85">
        <f t="shared" si="15"/>
        <v>1.7103243389252206E-4</v>
      </c>
      <c r="I106" s="86">
        <f t="shared" si="16"/>
        <v>17654.479999999981</v>
      </c>
      <c r="J106" s="87">
        <f t="shared" si="17"/>
        <v>1.4893423135516679E-2</v>
      </c>
      <c r="K106" s="82">
        <f>VLOOKUP($C106,'2024'!$C$261:$U$504,VLOOKUP($L$4,Master!$D$9:$G$20,4,FALSE),FALSE)</f>
        <v>395129.22000000003</v>
      </c>
      <c r="L106" s="83">
        <f>VLOOKUP($C106,'2024'!$C$8:$U$251,VLOOKUP($L$4,Master!$D$9:$G$20,4,FALSE),FALSE)</f>
        <v>439252.3600000001</v>
      </c>
      <c r="M106" s="154">
        <f t="shared" si="18"/>
        <v>1.1116676210379988</v>
      </c>
      <c r="N106" s="154">
        <f t="shared" si="19"/>
        <v>6.2447023030992336E-5</v>
      </c>
      <c r="O106" s="83">
        <f t="shared" si="20"/>
        <v>44123.140000000072</v>
      </c>
      <c r="P106" s="87">
        <f t="shared" si="21"/>
        <v>0.11166762103799883</v>
      </c>
      <c r="Q106" s="78"/>
    </row>
    <row r="107" spans="2:17" s="79" customFormat="1" ht="12.75" x14ac:dyDescent="0.2">
      <c r="B107" s="72"/>
      <c r="C107" s="80" t="s">
        <v>141</v>
      </c>
      <c r="D107" s="81" t="s">
        <v>364</v>
      </c>
      <c r="E107" s="82">
        <f>IFERROR(VLOOKUP($C107,'2024'!$C$261:$U$504,19,FALSE),0)</f>
        <v>161466.57000000004</v>
      </c>
      <c r="F107" s="83">
        <f>IFERROR(VLOOKUP($C107,'2024'!$C$8:$U$251,19,FALSE),0)</f>
        <v>100668.1</v>
      </c>
      <c r="G107" s="84">
        <f t="shared" si="14"/>
        <v>0.62346094302987909</v>
      </c>
      <c r="H107" s="85">
        <f t="shared" si="15"/>
        <v>1.4311643446118853E-5</v>
      </c>
      <c r="I107" s="86">
        <f t="shared" si="16"/>
        <v>-60798.47000000003</v>
      </c>
      <c r="J107" s="87">
        <f t="shared" si="17"/>
        <v>-0.37653905697012091</v>
      </c>
      <c r="K107" s="82">
        <f>VLOOKUP($C107,'2024'!$C$261:$U$504,VLOOKUP($L$4,Master!$D$9:$G$20,4,FALSE),FALSE)</f>
        <v>64046.820000000014</v>
      </c>
      <c r="L107" s="83">
        <f>VLOOKUP($C107,'2024'!$C$8:$U$251,VLOOKUP($L$4,Master!$D$9:$G$20,4,FALSE),FALSE)</f>
        <v>38355.72</v>
      </c>
      <c r="M107" s="154">
        <f t="shared" si="18"/>
        <v>0.59887001415526941</v>
      </c>
      <c r="N107" s="154">
        <f t="shared" si="19"/>
        <v>5.4529030423656528E-6</v>
      </c>
      <c r="O107" s="83">
        <f t="shared" si="20"/>
        <v>-25691.100000000013</v>
      </c>
      <c r="P107" s="87">
        <f t="shared" si="21"/>
        <v>-0.40112998584473059</v>
      </c>
      <c r="Q107" s="78"/>
    </row>
    <row r="108" spans="2:17" s="79" customFormat="1" ht="12.75" x14ac:dyDescent="0.2">
      <c r="B108" s="72"/>
      <c r="C108" s="80" t="s">
        <v>142</v>
      </c>
      <c r="D108" s="81" t="s">
        <v>365</v>
      </c>
      <c r="E108" s="82">
        <f>IFERROR(VLOOKUP($C108,'2024'!$C$261:$U$504,19,FALSE),0)</f>
        <v>576106.41999999981</v>
      </c>
      <c r="F108" s="83">
        <f>IFERROR(VLOOKUP($C108,'2024'!$C$8:$U$251,19,FALSE),0)</f>
        <v>403775.45000000007</v>
      </c>
      <c r="G108" s="84">
        <f t="shared" si="14"/>
        <v>0.70086955462152323</v>
      </c>
      <c r="H108" s="85">
        <f t="shared" si="15"/>
        <v>5.7403390673869786E-5</v>
      </c>
      <c r="I108" s="86">
        <f t="shared" si="16"/>
        <v>-172330.96999999974</v>
      </c>
      <c r="J108" s="87">
        <f t="shared" si="17"/>
        <v>-0.29913044537847677</v>
      </c>
      <c r="K108" s="82">
        <f>VLOOKUP($C108,'2024'!$C$261:$U$504,VLOOKUP($L$4,Master!$D$9:$G$20,4,FALSE),FALSE)</f>
        <v>184307.69999999992</v>
      </c>
      <c r="L108" s="83">
        <f>VLOOKUP($C108,'2024'!$C$8:$U$251,VLOOKUP($L$4,Master!$D$9:$G$20,4,FALSE),FALSE)</f>
        <v>185429.00000000003</v>
      </c>
      <c r="M108" s="154">
        <f t="shared" si="18"/>
        <v>1.0060838478262173</v>
      </c>
      <c r="N108" s="154">
        <f t="shared" si="19"/>
        <v>2.6361814046061988E-5</v>
      </c>
      <c r="O108" s="83">
        <f t="shared" si="20"/>
        <v>1121.3000000001048</v>
      </c>
      <c r="P108" s="87">
        <f t="shared" si="21"/>
        <v>6.0838478262172724E-3</v>
      </c>
      <c r="Q108" s="78"/>
    </row>
    <row r="109" spans="2:17" s="79" customFormat="1" ht="12.75" x14ac:dyDescent="0.2">
      <c r="B109" s="72"/>
      <c r="C109" s="80" t="s">
        <v>143</v>
      </c>
      <c r="D109" s="81" t="s">
        <v>366</v>
      </c>
      <c r="E109" s="82">
        <f>IFERROR(VLOOKUP($C109,'2024'!$C$261:$U$504,19,FALSE),0)</f>
        <v>1543697</v>
      </c>
      <c r="F109" s="83">
        <f>IFERROR(VLOOKUP($C109,'2024'!$C$8:$U$251,19,FALSE),0)</f>
        <v>1309374.32</v>
      </c>
      <c r="G109" s="84">
        <f t="shared" si="14"/>
        <v>0.84820681778872409</v>
      </c>
      <c r="H109" s="85">
        <f t="shared" si="15"/>
        <v>1.8614932044355985E-4</v>
      </c>
      <c r="I109" s="86">
        <f t="shared" si="16"/>
        <v>-234322.67999999993</v>
      </c>
      <c r="J109" s="87">
        <f t="shared" si="17"/>
        <v>-0.15179318221127588</v>
      </c>
      <c r="K109" s="82">
        <f>VLOOKUP($C109,'2024'!$C$261:$U$504,VLOOKUP($L$4,Master!$D$9:$G$20,4,FALSE),FALSE)</f>
        <v>512614.55999999994</v>
      </c>
      <c r="L109" s="83">
        <f>VLOOKUP($C109,'2024'!$C$8:$U$251,VLOOKUP($L$4,Master!$D$9:$G$20,4,FALSE),FALSE)</f>
        <v>445338.8</v>
      </c>
      <c r="M109" s="154">
        <f t="shared" si="18"/>
        <v>0.86875956078968974</v>
      </c>
      <c r="N109" s="154">
        <f t="shared" si="19"/>
        <v>6.3312311629229454E-5</v>
      </c>
      <c r="O109" s="83">
        <f t="shared" si="20"/>
        <v>-67275.759999999951</v>
      </c>
      <c r="P109" s="87">
        <f t="shared" si="21"/>
        <v>-0.13124043921031028</v>
      </c>
      <c r="Q109" s="78"/>
    </row>
    <row r="110" spans="2:17" s="79" customFormat="1" ht="12.75" x14ac:dyDescent="0.2">
      <c r="B110" s="72"/>
      <c r="C110" s="80" t="s">
        <v>144</v>
      </c>
      <c r="D110" s="81" t="s">
        <v>375</v>
      </c>
      <c r="E110" s="82">
        <f>IFERROR(VLOOKUP($C110,'2024'!$C$261:$U$504,19,FALSE),0)</f>
        <v>729070.79</v>
      </c>
      <c r="F110" s="83">
        <f>IFERROR(VLOOKUP($C110,'2024'!$C$8:$U$251,19,FALSE),0)</f>
        <v>402649.19</v>
      </c>
      <c r="G110" s="84">
        <f t="shared" si="14"/>
        <v>0.55227722125583989</v>
      </c>
      <c r="H110" s="85">
        <f t="shared" si="15"/>
        <v>5.7243274097241968E-5</v>
      </c>
      <c r="I110" s="86">
        <f t="shared" si="16"/>
        <v>-326421.60000000003</v>
      </c>
      <c r="J110" s="87">
        <f t="shared" si="17"/>
        <v>-0.44772277874416011</v>
      </c>
      <c r="K110" s="82">
        <f>VLOOKUP($C110,'2024'!$C$261:$U$504,VLOOKUP($L$4,Master!$D$9:$G$20,4,FALSE),FALSE)</f>
        <v>139442.61000000004</v>
      </c>
      <c r="L110" s="83">
        <f>VLOOKUP($C110,'2024'!$C$8:$U$251,VLOOKUP($L$4,Master!$D$9:$G$20,4,FALSE),FALSE)</f>
        <v>143999.88</v>
      </c>
      <c r="M110" s="154">
        <f t="shared" si="18"/>
        <v>1.0326820474745844</v>
      </c>
      <c r="N110" s="154">
        <f t="shared" si="19"/>
        <v>2.0471976116007963E-5</v>
      </c>
      <c r="O110" s="83">
        <f t="shared" si="20"/>
        <v>4557.2699999999604</v>
      </c>
      <c r="P110" s="87">
        <f t="shared" si="21"/>
        <v>3.2682047474584412E-2</v>
      </c>
      <c r="Q110" s="78"/>
    </row>
    <row r="111" spans="2:17" s="79" customFormat="1" ht="12.75" x14ac:dyDescent="0.2">
      <c r="B111" s="72"/>
      <c r="C111" s="80" t="s">
        <v>145</v>
      </c>
      <c r="D111" s="81" t="s">
        <v>376</v>
      </c>
      <c r="E111" s="82">
        <f>IFERROR(VLOOKUP($C111,'2024'!$C$261:$U$504,19,FALSE),0)</f>
        <v>151718.76</v>
      </c>
      <c r="F111" s="83">
        <f>IFERROR(VLOOKUP($C111,'2024'!$C$8:$U$251,19,FALSE),0)</f>
        <v>166768.65000000002</v>
      </c>
      <c r="G111" s="84">
        <f t="shared" si="14"/>
        <v>1.0991959728645291</v>
      </c>
      <c r="H111" s="85">
        <f t="shared" si="15"/>
        <v>2.3708935172021612E-5</v>
      </c>
      <c r="I111" s="86">
        <f t="shared" si="16"/>
        <v>15049.890000000014</v>
      </c>
      <c r="J111" s="87">
        <f t="shared" si="17"/>
        <v>9.9195972864529164E-2</v>
      </c>
      <c r="K111" s="82">
        <f>VLOOKUP($C111,'2024'!$C$261:$U$504,VLOOKUP($L$4,Master!$D$9:$G$20,4,FALSE),FALSE)</f>
        <v>34268.600000000006</v>
      </c>
      <c r="L111" s="83">
        <f>VLOOKUP($C111,'2024'!$C$8:$U$251,VLOOKUP($L$4,Master!$D$9:$G$20,4,FALSE),FALSE)</f>
        <v>30837.67</v>
      </c>
      <c r="M111" s="154">
        <f t="shared" si="18"/>
        <v>0.89988123238183038</v>
      </c>
      <c r="N111" s="154">
        <f t="shared" si="19"/>
        <v>4.384087290304236E-6</v>
      </c>
      <c r="O111" s="83">
        <f t="shared" si="20"/>
        <v>-3430.9300000000076</v>
      </c>
      <c r="P111" s="87">
        <f t="shared" si="21"/>
        <v>-0.10011876761816961</v>
      </c>
      <c r="Q111" s="78"/>
    </row>
    <row r="112" spans="2:17" s="79" customFormat="1" ht="12.75" x14ac:dyDescent="0.2">
      <c r="B112" s="72"/>
      <c r="C112" s="80" t="s">
        <v>514</v>
      </c>
      <c r="D112" s="81" t="s">
        <v>515</v>
      </c>
      <c r="E112" s="82">
        <f>IFERROR(VLOOKUP($C112,'2024'!$C$261:$U$504,19,FALSE),0)</f>
        <v>393528.20999999996</v>
      </c>
      <c r="F112" s="83">
        <f>IFERROR(VLOOKUP($C112,'2024'!$C$8:$U$251,19,FALSE),0)</f>
        <v>315383.71000000002</v>
      </c>
      <c r="G112" s="84">
        <f t="shared" si="14"/>
        <v>0.80142592572969562</v>
      </c>
      <c r="H112" s="85">
        <f t="shared" si="15"/>
        <v>4.4837035825988062E-5</v>
      </c>
      <c r="I112" s="86">
        <f t="shared" si="16"/>
        <v>-78144.499999999942</v>
      </c>
      <c r="J112" s="87">
        <f t="shared" si="17"/>
        <v>-0.19857407427030441</v>
      </c>
      <c r="K112" s="82">
        <f>VLOOKUP($C112,'2024'!$C$261:$U$504,VLOOKUP($L$4,Master!$D$9:$G$20,4,FALSE),FALSE)</f>
        <v>131176.06999999998</v>
      </c>
      <c r="L112" s="83">
        <f>VLOOKUP($C112,'2024'!$C$8:$U$251,VLOOKUP($L$4,Master!$D$9:$G$20,4,FALSE),FALSE)</f>
        <v>161703.74</v>
      </c>
      <c r="M112" s="154">
        <f t="shared" si="18"/>
        <v>1.2327228586738421</v>
      </c>
      <c r="N112" s="154">
        <f t="shared" si="19"/>
        <v>2.2988874040375318E-5</v>
      </c>
      <c r="O112" s="83">
        <f t="shared" si="20"/>
        <v>30527.670000000013</v>
      </c>
      <c r="P112" s="87">
        <f t="shared" si="21"/>
        <v>0.2327228586738421</v>
      </c>
      <c r="Q112" s="78"/>
    </row>
    <row r="113" spans="2:17" s="79" customFormat="1" ht="12.75" x14ac:dyDescent="0.2">
      <c r="B113" s="72"/>
      <c r="C113" s="80" t="s">
        <v>516</v>
      </c>
      <c r="D113" s="81" t="s">
        <v>517</v>
      </c>
      <c r="E113" s="82">
        <f>IFERROR(VLOOKUP($C113,'2024'!$C$261:$U$504,19,FALSE),0)</f>
        <v>710545.34000000008</v>
      </c>
      <c r="F113" s="83">
        <f>IFERROR(VLOOKUP($C113,'2024'!$C$8:$U$251,19,FALSE),0)</f>
        <v>538522.63</v>
      </c>
      <c r="G113" s="84">
        <f t="shared" si="14"/>
        <v>0.75790044587443206</v>
      </c>
      <c r="H113" s="85">
        <f t="shared" si="15"/>
        <v>7.6559941711686099E-5</v>
      </c>
      <c r="I113" s="86">
        <f t="shared" si="16"/>
        <v>-172022.71000000008</v>
      </c>
      <c r="J113" s="87">
        <f t="shared" si="17"/>
        <v>-0.24209955412556791</v>
      </c>
      <c r="K113" s="82">
        <f>VLOOKUP($C113,'2024'!$C$261:$U$504,VLOOKUP($L$4,Master!$D$9:$G$20,4,FALSE),FALSE)</f>
        <v>227126.23000000004</v>
      </c>
      <c r="L113" s="83">
        <f>VLOOKUP($C113,'2024'!$C$8:$U$251,VLOOKUP($L$4,Master!$D$9:$G$20,4,FALSE),FALSE)</f>
        <v>136388.25000000003</v>
      </c>
      <c r="M113" s="154">
        <f t="shared" si="18"/>
        <v>0.6004953721109183</v>
      </c>
      <c r="N113" s="154">
        <f t="shared" si="19"/>
        <v>1.9389856411714535E-5</v>
      </c>
      <c r="O113" s="83">
        <f t="shared" si="20"/>
        <v>-90737.98000000001</v>
      </c>
      <c r="P113" s="87">
        <f t="shared" si="21"/>
        <v>-0.39950462788908175</v>
      </c>
      <c r="Q113" s="78"/>
    </row>
    <row r="114" spans="2:17" s="79" customFormat="1" ht="12.75" x14ac:dyDescent="0.2">
      <c r="B114" s="72"/>
      <c r="C114" s="80" t="s">
        <v>518</v>
      </c>
      <c r="D114" s="81" t="s">
        <v>519</v>
      </c>
      <c r="E114" s="82">
        <f>IFERROR(VLOOKUP($C114,'2024'!$C$261:$U$504,19,FALSE),0)</f>
        <v>362334.3</v>
      </c>
      <c r="F114" s="83">
        <f>IFERROR(VLOOKUP($C114,'2024'!$C$8:$U$251,19,FALSE),0)</f>
        <v>525768.92000000004</v>
      </c>
      <c r="G114" s="84">
        <f t="shared" si="14"/>
        <v>1.4510603053588911</v>
      </c>
      <c r="H114" s="85">
        <f t="shared" si="15"/>
        <v>7.474678987773671E-5</v>
      </c>
      <c r="I114" s="86">
        <f t="shared" si="16"/>
        <v>163434.62000000005</v>
      </c>
      <c r="J114" s="87">
        <f t="shared" si="17"/>
        <v>0.45106030535889113</v>
      </c>
      <c r="K114" s="82">
        <f>VLOOKUP($C114,'2024'!$C$261:$U$504,VLOOKUP($L$4,Master!$D$9:$G$20,4,FALSE),FALSE)</f>
        <v>120778.1</v>
      </c>
      <c r="L114" s="83">
        <f>VLOOKUP($C114,'2024'!$C$8:$U$251,VLOOKUP($L$4,Master!$D$9:$G$20,4,FALSE),FALSE)</f>
        <v>181699.67</v>
      </c>
      <c r="M114" s="154">
        <f t="shared" si="18"/>
        <v>1.5044090774734824</v>
      </c>
      <c r="N114" s="154">
        <f t="shared" si="19"/>
        <v>2.5831627807790733E-5</v>
      </c>
      <c r="O114" s="83">
        <f t="shared" si="20"/>
        <v>60921.570000000007</v>
      </c>
      <c r="P114" s="87">
        <f t="shared" si="21"/>
        <v>0.5044090774734824</v>
      </c>
      <c r="Q114" s="78"/>
    </row>
    <row r="115" spans="2:17" s="79" customFormat="1" ht="12.75" x14ac:dyDescent="0.2">
      <c r="B115" s="72"/>
      <c r="C115" s="80" t="s">
        <v>146</v>
      </c>
      <c r="D115" s="81" t="s">
        <v>377</v>
      </c>
      <c r="E115" s="82">
        <f>IFERROR(VLOOKUP($C115,'2024'!$C$261:$U$504,19,FALSE),0)</f>
        <v>278056.65000000008</v>
      </c>
      <c r="F115" s="83">
        <f>IFERROR(VLOOKUP($C115,'2024'!$C$8:$U$251,19,FALSE),0)</f>
        <v>75547.760000000009</v>
      </c>
      <c r="G115" s="84">
        <f t="shared" si="14"/>
        <v>0.27169916633894564</v>
      </c>
      <c r="H115" s="85">
        <f t="shared" si="15"/>
        <v>1.0740369633210123E-5</v>
      </c>
      <c r="I115" s="86">
        <f t="shared" si="16"/>
        <v>-202508.89000000007</v>
      </c>
      <c r="J115" s="87">
        <f t="shared" si="17"/>
        <v>-0.72830083366105436</v>
      </c>
      <c r="K115" s="82">
        <f>VLOOKUP($C115,'2024'!$C$261:$U$504,VLOOKUP($L$4,Master!$D$9:$G$20,4,FALSE),FALSE)</f>
        <v>92267.440000000017</v>
      </c>
      <c r="L115" s="83">
        <f>VLOOKUP($C115,'2024'!$C$8:$U$251,VLOOKUP($L$4,Master!$D$9:$G$20,4,FALSE),FALSE)</f>
        <v>24812.6</v>
      </c>
      <c r="M115" s="154">
        <f t="shared" si="18"/>
        <v>0.2689204339038776</v>
      </c>
      <c r="N115" s="154">
        <f t="shared" si="19"/>
        <v>3.5275234574921807E-6</v>
      </c>
      <c r="O115" s="83">
        <f t="shared" si="20"/>
        <v>-67454.840000000026</v>
      </c>
      <c r="P115" s="87">
        <f t="shared" si="21"/>
        <v>-0.73107956609612246</v>
      </c>
      <c r="Q115" s="78"/>
    </row>
    <row r="116" spans="2:17" s="79" customFormat="1" ht="12.75" x14ac:dyDescent="0.2">
      <c r="B116" s="72"/>
      <c r="C116" s="80" t="s">
        <v>147</v>
      </c>
      <c r="D116" s="81" t="s">
        <v>378</v>
      </c>
      <c r="E116" s="82">
        <f>IFERROR(VLOOKUP($C116,'2024'!$C$261:$U$504,19,FALSE),0)</f>
        <v>168665.65000000005</v>
      </c>
      <c r="F116" s="83">
        <f>IFERROR(VLOOKUP($C116,'2024'!$C$8:$U$251,19,FALSE),0)</f>
        <v>106183.31999999998</v>
      </c>
      <c r="G116" s="84">
        <f t="shared" si="14"/>
        <v>0.62954917020744861</v>
      </c>
      <c r="H116" s="85">
        <f t="shared" si="15"/>
        <v>1.5095723628092122E-5</v>
      </c>
      <c r="I116" s="86">
        <f t="shared" si="16"/>
        <v>-62482.330000000075</v>
      </c>
      <c r="J116" s="87">
        <f t="shared" si="17"/>
        <v>-0.37045082979255145</v>
      </c>
      <c r="K116" s="82">
        <f>VLOOKUP($C116,'2024'!$C$261:$U$504,VLOOKUP($L$4,Master!$D$9:$G$20,4,FALSE),FALSE)</f>
        <v>56580.960000000014</v>
      </c>
      <c r="L116" s="83">
        <f>VLOOKUP($C116,'2024'!$C$8:$U$251,VLOOKUP($L$4,Master!$D$9:$G$20,4,FALSE),FALSE)</f>
        <v>35035.519999999997</v>
      </c>
      <c r="M116" s="154">
        <f t="shared" si="18"/>
        <v>0.61921041990097003</v>
      </c>
      <c r="N116" s="154">
        <f t="shared" si="19"/>
        <v>4.9808814330395216E-6</v>
      </c>
      <c r="O116" s="83">
        <f t="shared" si="20"/>
        <v>-21545.440000000017</v>
      </c>
      <c r="P116" s="87">
        <f t="shared" si="21"/>
        <v>-0.38078958009902997</v>
      </c>
      <c r="Q116" s="78"/>
    </row>
    <row r="117" spans="2:17" s="79" customFormat="1" ht="25.5" x14ac:dyDescent="0.2">
      <c r="B117" s="72"/>
      <c r="C117" s="80" t="s">
        <v>148</v>
      </c>
      <c r="D117" s="81" t="s">
        <v>379</v>
      </c>
      <c r="E117" s="82">
        <f>IFERROR(VLOOKUP($C117,'2024'!$C$261:$U$504,19,FALSE),0)</f>
        <v>203453.76000000004</v>
      </c>
      <c r="F117" s="83">
        <f>IFERROR(VLOOKUP($C117,'2024'!$C$8:$U$251,19,FALSE),0)</f>
        <v>165222.37</v>
      </c>
      <c r="G117" s="84">
        <f t="shared" si="14"/>
        <v>0.8120880636465011</v>
      </c>
      <c r="H117" s="85">
        <f t="shared" si="15"/>
        <v>2.3489105771964743E-5</v>
      </c>
      <c r="I117" s="86">
        <f t="shared" si="16"/>
        <v>-38231.390000000043</v>
      </c>
      <c r="J117" s="87">
        <f t="shared" si="17"/>
        <v>-0.18791193635349887</v>
      </c>
      <c r="K117" s="82">
        <f>VLOOKUP($C117,'2024'!$C$261:$U$504,VLOOKUP($L$4,Master!$D$9:$G$20,4,FALSE),FALSE)</f>
        <v>68408.610000000015</v>
      </c>
      <c r="L117" s="83">
        <f>VLOOKUP($C117,'2024'!$C$8:$U$251,VLOOKUP($L$4,Master!$D$9:$G$20,4,FALSE),FALSE)</f>
        <v>62276.259999999995</v>
      </c>
      <c r="M117" s="154">
        <f t="shared" si="18"/>
        <v>0.91035704423755992</v>
      </c>
      <c r="N117" s="154">
        <f t="shared" si="19"/>
        <v>8.8536053454648843E-6</v>
      </c>
      <c r="O117" s="83">
        <f t="shared" si="20"/>
        <v>-6132.3500000000204</v>
      </c>
      <c r="P117" s="87">
        <f t="shared" si="21"/>
        <v>-8.9642955762440121E-2</v>
      </c>
      <c r="Q117" s="78"/>
    </row>
    <row r="118" spans="2:17" s="79" customFormat="1" ht="12.75" x14ac:dyDescent="0.2">
      <c r="B118" s="72"/>
      <c r="C118" s="80" t="s">
        <v>149</v>
      </c>
      <c r="D118" s="81" t="s">
        <v>380</v>
      </c>
      <c r="E118" s="82">
        <f>IFERROR(VLOOKUP($C118,'2024'!$C$261:$U$504,19,FALSE),0)</f>
        <v>111902.85</v>
      </c>
      <c r="F118" s="83">
        <f>IFERROR(VLOOKUP($C118,'2024'!$C$8:$U$251,19,FALSE),0)</f>
        <v>0</v>
      </c>
      <c r="G118" s="84">
        <f t="shared" si="14"/>
        <v>0</v>
      </c>
      <c r="H118" s="85">
        <f t="shared" si="15"/>
        <v>0</v>
      </c>
      <c r="I118" s="86">
        <f t="shared" si="16"/>
        <v>-111902.85</v>
      </c>
      <c r="J118" s="87">
        <f t="shared" si="17"/>
        <v>-1</v>
      </c>
      <c r="K118" s="82">
        <f>VLOOKUP($C118,'2024'!$C$261:$U$504,VLOOKUP($L$4,Master!$D$9:$G$20,4,FALSE),FALSE)</f>
        <v>84230.71</v>
      </c>
      <c r="L118" s="83">
        <f>VLOOKUP($C118,'2024'!$C$8:$U$251,VLOOKUP($L$4,Master!$D$9:$G$20,4,FALSE),FALSE)</f>
        <v>0</v>
      </c>
      <c r="M118" s="154">
        <f t="shared" si="18"/>
        <v>0</v>
      </c>
      <c r="N118" s="154">
        <f t="shared" si="19"/>
        <v>0</v>
      </c>
      <c r="O118" s="83">
        <f t="shared" si="20"/>
        <v>-84230.71</v>
      </c>
      <c r="P118" s="87">
        <f t="shared" si="21"/>
        <v>-1</v>
      </c>
      <c r="Q118" s="78"/>
    </row>
    <row r="119" spans="2:17" s="79" customFormat="1" ht="12.75" x14ac:dyDescent="0.2">
      <c r="B119" s="72"/>
      <c r="C119" s="80" t="s">
        <v>150</v>
      </c>
      <c r="D119" s="81" t="s">
        <v>381</v>
      </c>
      <c r="E119" s="82">
        <f>IFERROR(VLOOKUP($C119,'2024'!$C$261:$U$504,19,FALSE),0)</f>
        <v>182593.35000000003</v>
      </c>
      <c r="F119" s="83">
        <f>IFERROR(VLOOKUP($C119,'2024'!$C$8:$U$251,19,FALSE),0)</f>
        <v>117809.32999999999</v>
      </c>
      <c r="G119" s="84">
        <f t="shared" si="14"/>
        <v>0.64520055084152828</v>
      </c>
      <c r="H119" s="85">
        <f t="shared" si="15"/>
        <v>1.6748554165481942E-5</v>
      </c>
      <c r="I119" s="86">
        <f t="shared" si="16"/>
        <v>-64784.020000000048</v>
      </c>
      <c r="J119" s="87">
        <f t="shared" si="17"/>
        <v>-0.35479944915847172</v>
      </c>
      <c r="K119" s="82">
        <f>VLOOKUP($C119,'2024'!$C$261:$U$504,VLOOKUP($L$4,Master!$D$9:$G$20,4,FALSE),FALSE)</f>
        <v>60864.450000000012</v>
      </c>
      <c r="L119" s="83">
        <f>VLOOKUP($C119,'2024'!$C$8:$U$251,VLOOKUP($L$4,Master!$D$9:$G$20,4,FALSE),FALSE)</f>
        <v>38940.959999999999</v>
      </c>
      <c r="M119" s="154">
        <f t="shared" si="18"/>
        <v>0.63979810874820997</v>
      </c>
      <c r="N119" s="154">
        <f t="shared" si="19"/>
        <v>5.5361046346317882E-6</v>
      </c>
      <c r="O119" s="83">
        <f t="shared" si="20"/>
        <v>-21923.490000000013</v>
      </c>
      <c r="P119" s="87">
        <f t="shared" si="21"/>
        <v>-0.36020189125178997</v>
      </c>
      <c r="Q119" s="78"/>
    </row>
    <row r="120" spans="2:17" s="79" customFormat="1" ht="12.75" x14ac:dyDescent="0.2">
      <c r="B120" s="72"/>
      <c r="C120" s="80" t="s">
        <v>151</v>
      </c>
      <c r="D120" s="81" t="s">
        <v>382</v>
      </c>
      <c r="E120" s="82">
        <f>IFERROR(VLOOKUP($C120,'2024'!$C$261:$U$504,19,FALSE),0)</f>
        <v>263465.55</v>
      </c>
      <c r="F120" s="83">
        <f>IFERROR(VLOOKUP($C120,'2024'!$C$8:$U$251,19,FALSE),0)</f>
        <v>3140.06</v>
      </c>
      <c r="G120" s="84">
        <f t="shared" si="14"/>
        <v>1.1918294441151793E-2</v>
      </c>
      <c r="H120" s="85">
        <f t="shared" si="15"/>
        <v>4.4641171452942848E-7</v>
      </c>
      <c r="I120" s="86">
        <f t="shared" si="16"/>
        <v>-260325.49</v>
      </c>
      <c r="J120" s="87">
        <f t="shared" si="17"/>
        <v>-0.98808170555884822</v>
      </c>
      <c r="K120" s="82">
        <f>VLOOKUP($C120,'2024'!$C$261:$U$504,VLOOKUP($L$4,Master!$D$9:$G$20,4,FALSE),FALSE)</f>
        <v>97821.849999999991</v>
      </c>
      <c r="L120" s="83">
        <f>VLOOKUP($C120,'2024'!$C$8:$U$251,VLOOKUP($L$4,Master!$D$9:$G$20,4,FALSE),FALSE)</f>
        <v>2540.06</v>
      </c>
      <c r="M120" s="154">
        <f t="shared" si="18"/>
        <v>2.5966182401988922E-2</v>
      </c>
      <c r="N120" s="154">
        <f t="shared" si="19"/>
        <v>3.6111174296275231E-7</v>
      </c>
      <c r="O120" s="83">
        <f t="shared" si="20"/>
        <v>-95281.79</v>
      </c>
      <c r="P120" s="87">
        <f t="shared" si="21"/>
        <v>-0.97403381759801111</v>
      </c>
      <c r="Q120" s="78"/>
    </row>
    <row r="121" spans="2:17" s="79" customFormat="1" ht="12.75" x14ac:dyDescent="0.2">
      <c r="B121" s="72"/>
      <c r="C121" s="80" t="s">
        <v>152</v>
      </c>
      <c r="D121" s="81" t="s">
        <v>383</v>
      </c>
      <c r="E121" s="82">
        <f>IFERROR(VLOOKUP($C121,'2024'!$C$261:$U$504,19,FALSE),0)</f>
        <v>37000.020000000004</v>
      </c>
      <c r="F121" s="83">
        <f>IFERROR(VLOOKUP($C121,'2024'!$C$8:$U$251,19,FALSE),0)</f>
        <v>6400</v>
      </c>
      <c r="G121" s="84">
        <f t="shared" si="14"/>
        <v>0.17297287947411918</v>
      </c>
      <c r="H121" s="85">
        <f t="shared" si="15"/>
        <v>9.0986636337787889E-7</v>
      </c>
      <c r="I121" s="86">
        <f t="shared" si="16"/>
        <v>-30600.020000000004</v>
      </c>
      <c r="J121" s="87">
        <f t="shared" si="17"/>
        <v>-0.82702712052588079</v>
      </c>
      <c r="K121" s="82">
        <f>VLOOKUP($C121,'2024'!$C$261:$U$504,VLOOKUP($L$4,Master!$D$9:$G$20,4,FALSE),FALSE)</f>
        <v>10333.34</v>
      </c>
      <c r="L121" s="83">
        <f>VLOOKUP($C121,'2024'!$C$8:$U$251,VLOOKUP($L$4,Master!$D$9:$G$20,4,FALSE),FALSE)</f>
        <v>0</v>
      </c>
      <c r="M121" s="154">
        <f t="shared" si="18"/>
        <v>0</v>
      </c>
      <c r="N121" s="154">
        <f t="shared" si="19"/>
        <v>0</v>
      </c>
      <c r="O121" s="83">
        <f t="shared" si="20"/>
        <v>-10333.34</v>
      </c>
      <c r="P121" s="87">
        <f t="shared" si="21"/>
        <v>-1</v>
      </c>
      <c r="Q121" s="78"/>
    </row>
    <row r="122" spans="2:17" s="79" customFormat="1" ht="12.75" x14ac:dyDescent="0.2">
      <c r="B122" s="72"/>
      <c r="C122" s="80" t="s">
        <v>153</v>
      </c>
      <c r="D122" s="81" t="s">
        <v>384</v>
      </c>
      <c r="E122" s="82">
        <f>IFERROR(VLOOKUP($C122,'2024'!$C$261:$U$504,19,FALSE),0)</f>
        <v>234639.99</v>
      </c>
      <c r="F122" s="83">
        <f>IFERROR(VLOOKUP($C122,'2024'!$C$8:$U$251,19,FALSE),0)</f>
        <v>172.54</v>
      </c>
      <c r="G122" s="84">
        <f t="shared" si="14"/>
        <v>7.35339274434848E-4</v>
      </c>
      <c r="H122" s="85">
        <f t="shared" si="15"/>
        <v>2.4529428490190502E-8</v>
      </c>
      <c r="I122" s="86">
        <f t="shared" si="16"/>
        <v>-234467.44999999998</v>
      </c>
      <c r="J122" s="87">
        <f t="shared" si="17"/>
        <v>-0.99926466072556508</v>
      </c>
      <c r="K122" s="82">
        <f>VLOOKUP($C122,'2024'!$C$261:$U$504,VLOOKUP($L$4,Master!$D$9:$G$20,4,FALSE),FALSE)</f>
        <v>78213.33</v>
      </c>
      <c r="L122" s="83">
        <f>VLOOKUP($C122,'2024'!$C$8:$U$251,VLOOKUP($L$4,Master!$D$9:$G$20,4,FALSE),FALSE)</f>
        <v>172.54</v>
      </c>
      <c r="M122" s="154">
        <f t="shared" si="18"/>
        <v>2.2060178233045441E-3</v>
      </c>
      <c r="N122" s="154">
        <f t="shared" si="19"/>
        <v>2.4529428490190502E-8</v>
      </c>
      <c r="O122" s="83">
        <f t="shared" si="20"/>
        <v>-78040.790000000008</v>
      </c>
      <c r="P122" s="87">
        <f t="shared" si="21"/>
        <v>-0.99779398217669557</v>
      </c>
      <c r="Q122" s="78"/>
    </row>
    <row r="123" spans="2:17" s="79" customFormat="1" ht="12.75" x14ac:dyDescent="0.2">
      <c r="B123" s="72"/>
      <c r="C123" s="80" t="s">
        <v>154</v>
      </c>
      <c r="D123" s="81" t="s">
        <v>385</v>
      </c>
      <c r="E123" s="82">
        <f>IFERROR(VLOOKUP($C123,'2024'!$C$261:$U$504,19,FALSE),0)</f>
        <v>822096.48</v>
      </c>
      <c r="F123" s="83">
        <f>IFERROR(VLOOKUP($C123,'2024'!$C$8:$U$251,19,FALSE),0)</f>
        <v>385809.37</v>
      </c>
      <c r="G123" s="84">
        <f t="shared" si="14"/>
        <v>0.46929938198981219</v>
      </c>
      <c r="H123" s="85">
        <f t="shared" si="15"/>
        <v>5.4849213818595394E-5</v>
      </c>
      <c r="I123" s="86">
        <f t="shared" si="16"/>
        <v>-436287.11</v>
      </c>
      <c r="J123" s="87">
        <f t="shared" si="17"/>
        <v>-0.53070061801018775</v>
      </c>
      <c r="K123" s="82">
        <f>VLOOKUP($C123,'2024'!$C$261:$U$504,VLOOKUP($L$4,Master!$D$9:$G$20,4,FALSE),FALSE)</f>
        <v>266403.27999999997</v>
      </c>
      <c r="L123" s="83">
        <f>VLOOKUP($C123,'2024'!$C$8:$U$251,VLOOKUP($L$4,Master!$D$9:$G$20,4,FALSE),FALSE)</f>
        <v>185021.15</v>
      </c>
      <c r="M123" s="154">
        <f t="shared" si="18"/>
        <v>0.69451528524723871</v>
      </c>
      <c r="N123" s="154">
        <f t="shared" si="19"/>
        <v>2.6303831390389535E-5</v>
      </c>
      <c r="O123" s="83">
        <f t="shared" si="20"/>
        <v>-81382.129999999976</v>
      </c>
      <c r="P123" s="87">
        <f t="shared" si="21"/>
        <v>-0.30548471475276123</v>
      </c>
      <c r="Q123" s="78"/>
    </row>
    <row r="124" spans="2:17" s="79" customFormat="1" ht="12.75" x14ac:dyDescent="0.2">
      <c r="B124" s="72"/>
      <c r="C124" s="80" t="s">
        <v>155</v>
      </c>
      <c r="D124" s="81" t="s">
        <v>386</v>
      </c>
      <c r="E124" s="82">
        <f>IFERROR(VLOOKUP($C124,'2024'!$C$261:$U$504,19,FALSE),0)</f>
        <v>1330000.0699999998</v>
      </c>
      <c r="F124" s="83">
        <f>IFERROR(VLOOKUP($C124,'2024'!$C$8:$U$251,19,FALSE),0)</f>
        <v>858614.46</v>
      </c>
      <c r="G124" s="84">
        <f t="shared" si="14"/>
        <v>0.64557474797726899</v>
      </c>
      <c r="H124" s="85">
        <f t="shared" si="15"/>
        <v>1.2206631504122831E-4</v>
      </c>
      <c r="I124" s="86">
        <f t="shared" si="16"/>
        <v>-471385.60999999987</v>
      </c>
      <c r="J124" s="87">
        <f t="shared" si="17"/>
        <v>-0.35442525202273106</v>
      </c>
      <c r="K124" s="82">
        <f>VLOOKUP($C124,'2024'!$C$261:$U$504,VLOOKUP($L$4,Master!$D$9:$G$20,4,FALSE),FALSE)</f>
        <v>768000</v>
      </c>
      <c r="L124" s="83">
        <f>VLOOKUP($C124,'2024'!$C$8:$U$251,VLOOKUP($L$4,Master!$D$9:$G$20,4,FALSE),FALSE)</f>
        <v>812339.17999999993</v>
      </c>
      <c r="M124" s="154">
        <f t="shared" si="18"/>
        <v>1.0577333072916666</v>
      </c>
      <c r="N124" s="154">
        <f t="shared" si="19"/>
        <v>1.1548751492749501E-4</v>
      </c>
      <c r="O124" s="83">
        <f t="shared" si="20"/>
        <v>44339.179999999935</v>
      </c>
      <c r="P124" s="87">
        <f t="shared" si="21"/>
        <v>5.7733307291666584E-2</v>
      </c>
      <c r="Q124" s="78"/>
    </row>
    <row r="125" spans="2:17" s="79" customFormat="1" ht="12.75" x14ac:dyDescent="0.2">
      <c r="B125" s="72"/>
      <c r="C125" s="80" t="s">
        <v>156</v>
      </c>
      <c r="D125" s="81" t="s">
        <v>387</v>
      </c>
      <c r="E125" s="82">
        <f>IFERROR(VLOOKUP($C125,'2024'!$C$261:$U$504,19,FALSE),0)</f>
        <v>562342.98</v>
      </c>
      <c r="F125" s="83">
        <f>IFERROR(VLOOKUP($C125,'2024'!$C$8:$U$251,19,FALSE),0)</f>
        <v>122894.37000000001</v>
      </c>
      <c r="G125" s="84">
        <f t="shared" si="14"/>
        <v>0.21853988468034227</v>
      </c>
      <c r="H125" s="85">
        <f t="shared" si="15"/>
        <v>1.7471477111174298E-5</v>
      </c>
      <c r="I125" s="86">
        <f t="shared" si="16"/>
        <v>-439448.61</v>
      </c>
      <c r="J125" s="87">
        <f t="shared" si="17"/>
        <v>-0.78146011531965776</v>
      </c>
      <c r="K125" s="82">
        <f>VLOOKUP($C125,'2024'!$C$261:$U$504,VLOOKUP($L$4,Master!$D$9:$G$20,4,FALSE),FALSE)</f>
        <v>185165.15</v>
      </c>
      <c r="L125" s="83">
        <f>VLOOKUP($C125,'2024'!$C$8:$U$251,VLOOKUP($L$4,Master!$D$9:$G$20,4,FALSE),FALSE)</f>
        <v>62338.020000000004</v>
      </c>
      <c r="M125" s="154">
        <f t="shared" si="18"/>
        <v>0.33666173143272377</v>
      </c>
      <c r="N125" s="154">
        <f t="shared" si="19"/>
        <v>8.8623855558714811E-6</v>
      </c>
      <c r="O125" s="83">
        <f t="shared" si="20"/>
        <v>-122827.12999999999</v>
      </c>
      <c r="P125" s="87">
        <f t="shared" si="21"/>
        <v>-0.66333826856727629</v>
      </c>
      <c r="Q125" s="78"/>
    </row>
    <row r="126" spans="2:17" s="79" customFormat="1" ht="12.75" x14ac:dyDescent="0.2">
      <c r="B126" s="72"/>
      <c r="C126" s="80" t="s">
        <v>157</v>
      </c>
      <c r="D126" s="81" t="s">
        <v>388</v>
      </c>
      <c r="E126" s="82">
        <f>IFERROR(VLOOKUP($C126,'2024'!$C$261:$U$504,19,FALSE),0)</f>
        <v>6574999.9900000002</v>
      </c>
      <c r="F126" s="83">
        <f>IFERROR(VLOOKUP($C126,'2024'!$C$8:$U$251,19,FALSE),0)</f>
        <v>7839947.719999983</v>
      </c>
      <c r="G126" s="84">
        <f t="shared" si="14"/>
        <v>1.1923874877450733</v>
      </c>
      <c r="H126" s="85">
        <f t="shared" si="15"/>
        <v>1.1145788626670435E-3</v>
      </c>
      <c r="I126" s="86">
        <f t="shared" si="16"/>
        <v>1264947.7299999828</v>
      </c>
      <c r="J126" s="87">
        <f t="shared" si="17"/>
        <v>0.19238748774507339</v>
      </c>
      <c r="K126" s="82">
        <f>VLOOKUP($C126,'2024'!$C$261:$U$504,VLOOKUP($L$4,Master!$D$9:$G$20,4,FALSE),FALSE)</f>
        <v>2658333.33</v>
      </c>
      <c r="L126" s="83">
        <f>VLOOKUP($C126,'2024'!$C$8:$U$251,VLOOKUP($L$4,Master!$D$9:$G$20,4,FALSE),FALSE)</f>
        <v>3487882.6799999913</v>
      </c>
      <c r="M126" s="154">
        <f t="shared" si="18"/>
        <v>1.3120561822094716</v>
      </c>
      <c r="N126" s="154">
        <f t="shared" si="19"/>
        <v>4.9586048905316904E-4</v>
      </c>
      <c r="O126" s="83">
        <f t="shared" si="20"/>
        <v>829549.34999999125</v>
      </c>
      <c r="P126" s="87">
        <f t="shared" si="21"/>
        <v>0.31205618220947151</v>
      </c>
      <c r="Q126" s="78"/>
    </row>
    <row r="127" spans="2:17" s="79" customFormat="1" ht="12.75" x14ac:dyDescent="0.2">
      <c r="B127" s="72"/>
      <c r="C127" s="80" t="s">
        <v>158</v>
      </c>
      <c r="D127" s="81" t="s">
        <v>389</v>
      </c>
      <c r="E127" s="82">
        <f>IFERROR(VLOOKUP($C127,'2024'!$C$261:$U$504,19,FALSE),0)</f>
        <v>875000.22</v>
      </c>
      <c r="F127" s="83">
        <f>IFERROR(VLOOKUP($C127,'2024'!$C$8:$U$251,19,FALSE),0)</f>
        <v>65998.269999999975</v>
      </c>
      <c r="G127" s="84">
        <f t="shared" si="14"/>
        <v>7.5426575321318176E-2</v>
      </c>
      <c r="H127" s="85">
        <f t="shared" si="15"/>
        <v>9.3827509240830224E-6</v>
      </c>
      <c r="I127" s="86">
        <f t="shared" si="16"/>
        <v>-809001.95</v>
      </c>
      <c r="J127" s="87">
        <f t="shared" si="17"/>
        <v>-0.92457342467868175</v>
      </c>
      <c r="K127" s="82">
        <f>VLOOKUP($C127,'2024'!$C$261:$U$504,VLOOKUP($L$4,Master!$D$9:$G$20,4,FALSE),FALSE)</f>
        <v>291666.74</v>
      </c>
      <c r="L127" s="83">
        <f>VLOOKUP($C127,'2024'!$C$8:$U$251,VLOOKUP($L$4,Master!$D$9:$G$20,4,FALSE),FALSE)</f>
        <v>6643.94</v>
      </c>
      <c r="M127" s="154">
        <f t="shared" si="18"/>
        <v>2.2779217129796834E-2</v>
      </c>
      <c r="N127" s="154">
        <f t="shared" si="19"/>
        <v>9.4454648848450379E-7</v>
      </c>
      <c r="O127" s="83">
        <f t="shared" si="20"/>
        <v>-285022.8</v>
      </c>
      <c r="P127" s="87">
        <f t="shared" si="21"/>
        <v>-0.9772207828702032</v>
      </c>
      <c r="Q127" s="78"/>
    </row>
    <row r="128" spans="2:17" s="79" customFormat="1" ht="12.75" x14ac:dyDescent="0.2">
      <c r="B128" s="72"/>
      <c r="C128" s="80" t="s">
        <v>159</v>
      </c>
      <c r="D128" s="81" t="s">
        <v>390</v>
      </c>
      <c r="E128" s="82">
        <f>IFERROR(VLOOKUP($C128,'2024'!$C$261:$U$504,19,FALSE),0)</f>
        <v>1369243.8200000003</v>
      </c>
      <c r="F128" s="83">
        <f>IFERROR(VLOOKUP($C128,'2024'!$C$8:$U$251,19,FALSE),0)</f>
        <v>1209280.8699999999</v>
      </c>
      <c r="G128" s="84">
        <f t="shared" si="14"/>
        <v>0.88317423992463195</v>
      </c>
      <c r="H128" s="85">
        <f t="shared" si="15"/>
        <v>1.7191937304520896E-4</v>
      </c>
      <c r="I128" s="86">
        <f t="shared" si="16"/>
        <v>-159962.95000000042</v>
      </c>
      <c r="J128" s="87">
        <f t="shared" si="17"/>
        <v>-0.11682576007536802</v>
      </c>
      <c r="K128" s="82">
        <f>VLOOKUP($C128,'2024'!$C$261:$U$504,VLOOKUP($L$4,Master!$D$9:$G$20,4,FALSE),FALSE)</f>
        <v>516689.6100000001</v>
      </c>
      <c r="L128" s="83">
        <f>VLOOKUP($C128,'2024'!$C$8:$U$251,VLOOKUP($L$4,Master!$D$9:$G$20,4,FALSE),FALSE)</f>
        <v>449993.66999999993</v>
      </c>
      <c r="M128" s="154">
        <f t="shared" si="18"/>
        <v>0.87091681599713189</v>
      </c>
      <c r="N128" s="154">
        <f t="shared" si="19"/>
        <v>6.3974078760307068E-5</v>
      </c>
      <c r="O128" s="83">
        <f t="shared" si="20"/>
        <v>-66695.940000000177</v>
      </c>
      <c r="P128" s="87">
        <f t="shared" si="21"/>
        <v>-0.12908318400286811</v>
      </c>
      <c r="Q128" s="78"/>
    </row>
    <row r="129" spans="2:17" s="79" customFormat="1" ht="12.75" x14ac:dyDescent="0.2">
      <c r="B129" s="72"/>
      <c r="C129" s="80" t="s">
        <v>160</v>
      </c>
      <c r="D129" s="81" t="s">
        <v>391</v>
      </c>
      <c r="E129" s="82">
        <f>IFERROR(VLOOKUP($C129,'2024'!$C$261:$U$504,19,FALSE),0)</f>
        <v>251574.99</v>
      </c>
      <c r="F129" s="83">
        <f>IFERROR(VLOOKUP($C129,'2024'!$C$8:$U$251,19,FALSE),0)</f>
        <v>22656.23</v>
      </c>
      <c r="G129" s="84">
        <f t="shared" si="14"/>
        <v>9.0057560968202763E-2</v>
      </c>
      <c r="H129" s="85">
        <f t="shared" si="15"/>
        <v>3.2209596246801249E-6</v>
      </c>
      <c r="I129" s="86">
        <f t="shared" si="16"/>
        <v>-228918.75999999998</v>
      </c>
      <c r="J129" s="87">
        <f t="shared" si="17"/>
        <v>-0.90994243903179717</v>
      </c>
      <c r="K129" s="82">
        <f>VLOOKUP($C129,'2024'!$C$261:$U$504,VLOOKUP($L$4,Master!$D$9:$G$20,4,FALSE),FALSE)</f>
        <v>83858.33</v>
      </c>
      <c r="L129" s="83">
        <f>VLOOKUP($C129,'2024'!$C$8:$U$251,VLOOKUP($L$4,Master!$D$9:$G$20,4,FALSE),FALSE)</f>
        <v>3852</v>
      </c>
      <c r="M129" s="154">
        <f t="shared" si="18"/>
        <v>4.593461377062958E-2</v>
      </c>
      <c r="N129" s="154">
        <f t="shared" si="19"/>
        <v>5.4762581745806081E-7</v>
      </c>
      <c r="O129" s="83">
        <f t="shared" si="20"/>
        <v>-80006.33</v>
      </c>
      <c r="P129" s="87">
        <f t="shared" si="21"/>
        <v>-0.95406538622937043</v>
      </c>
      <c r="Q129" s="78"/>
    </row>
    <row r="130" spans="2:17" s="79" customFormat="1" ht="12.75" x14ac:dyDescent="0.2">
      <c r="B130" s="72"/>
      <c r="C130" s="80" t="s">
        <v>161</v>
      </c>
      <c r="D130" s="81" t="s">
        <v>392</v>
      </c>
      <c r="E130" s="82">
        <f>IFERROR(VLOOKUP($C130,'2024'!$C$261:$U$504,19,FALSE),0)</f>
        <v>70868.590000000011</v>
      </c>
      <c r="F130" s="83">
        <f>IFERROR(VLOOKUP($C130,'2024'!$C$8:$U$251,19,FALSE),0)</f>
        <v>50163.960000000006</v>
      </c>
      <c r="G130" s="84">
        <f t="shared" si="14"/>
        <v>0.70784475886990272</v>
      </c>
      <c r="H130" s="85">
        <f t="shared" si="15"/>
        <v>7.1316406027864669E-6</v>
      </c>
      <c r="I130" s="86">
        <f t="shared" si="16"/>
        <v>-20704.630000000005</v>
      </c>
      <c r="J130" s="87">
        <f t="shared" si="17"/>
        <v>-0.29215524113009728</v>
      </c>
      <c r="K130" s="82">
        <f>VLOOKUP($C130,'2024'!$C$261:$U$504,VLOOKUP($L$4,Master!$D$9:$G$20,4,FALSE),FALSE)</f>
        <v>24112.950000000004</v>
      </c>
      <c r="L130" s="83">
        <f>VLOOKUP($C130,'2024'!$C$8:$U$251,VLOOKUP($L$4,Master!$D$9:$G$20,4,FALSE),FALSE)</f>
        <v>19082.590000000004</v>
      </c>
      <c r="M130" s="154">
        <f t="shared" si="18"/>
        <v>0.79138346821935934</v>
      </c>
      <c r="N130" s="154">
        <f t="shared" si="19"/>
        <v>2.7129073073642316E-6</v>
      </c>
      <c r="O130" s="83">
        <f t="shared" si="20"/>
        <v>-5030.3600000000006</v>
      </c>
      <c r="P130" s="87">
        <f t="shared" si="21"/>
        <v>-0.20861653178064068</v>
      </c>
      <c r="Q130" s="78"/>
    </row>
    <row r="131" spans="2:17" s="79" customFormat="1" ht="12.75" x14ac:dyDescent="0.2">
      <c r="B131" s="72"/>
      <c r="C131" s="80" t="s">
        <v>162</v>
      </c>
      <c r="D131" s="81" t="s">
        <v>393</v>
      </c>
      <c r="E131" s="82">
        <f>IFERROR(VLOOKUP($C131,'2024'!$C$261:$U$504,19,FALSE),0)</f>
        <v>89290.63</v>
      </c>
      <c r="F131" s="83">
        <f>IFERROR(VLOOKUP($C131,'2024'!$C$8:$U$251,19,FALSE),0)</f>
        <v>78577.41</v>
      </c>
      <c r="G131" s="84">
        <f t="shared" si="14"/>
        <v>0.88001854169916816</v>
      </c>
      <c r="H131" s="85">
        <f t="shared" si="15"/>
        <v>1.1171084731305091E-5</v>
      </c>
      <c r="I131" s="86">
        <f t="shared" si="16"/>
        <v>-10713.220000000001</v>
      </c>
      <c r="J131" s="87">
        <f t="shared" si="17"/>
        <v>-0.1199814583008318</v>
      </c>
      <c r="K131" s="82">
        <f>VLOOKUP($C131,'2024'!$C$261:$U$504,VLOOKUP($L$4,Master!$D$9:$G$20,4,FALSE),FALSE)</f>
        <v>28337.93</v>
      </c>
      <c r="L131" s="83">
        <f>VLOOKUP($C131,'2024'!$C$8:$U$251,VLOOKUP($L$4,Master!$D$9:$G$20,4,FALSE),FALSE)</f>
        <v>32008.299999999996</v>
      </c>
      <c r="M131" s="154">
        <f t="shared" si="18"/>
        <v>1.1295214576364609</v>
      </c>
      <c r="N131" s="154">
        <f t="shared" si="19"/>
        <v>4.5505117998293994E-6</v>
      </c>
      <c r="O131" s="83">
        <f t="shared" si="20"/>
        <v>3670.3699999999953</v>
      </c>
      <c r="P131" s="87">
        <f t="shared" si="21"/>
        <v>0.12952145763646092</v>
      </c>
      <c r="Q131" s="78"/>
    </row>
    <row r="132" spans="2:17" s="79" customFormat="1" ht="12.75" x14ac:dyDescent="0.2">
      <c r="B132" s="72"/>
      <c r="C132" s="80" t="s">
        <v>163</v>
      </c>
      <c r="D132" s="81" t="s">
        <v>394</v>
      </c>
      <c r="E132" s="82">
        <f>IFERROR(VLOOKUP($C132,'2024'!$C$261:$U$504,19,FALSE),0)</f>
        <v>6037500</v>
      </c>
      <c r="F132" s="83">
        <f>IFERROR(VLOOKUP($C132,'2024'!$C$8:$U$251,19,FALSE),0)</f>
        <v>3917343.9799999995</v>
      </c>
      <c r="G132" s="84">
        <f t="shared" si="14"/>
        <v>0.64883544182194608</v>
      </c>
      <c r="H132" s="85">
        <f t="shared" si="15"/>
        <v>5.5691555018481649E-4</v>
      </c>
      <c r="I132" s="86">
        <f t="shared" si="16"/>
        <v>-2120156.0200000005</v>
      </c>
      <c r="J132" s="87">
        <f t="shared" si="17"/>
        <v>-0.35116455817805392</v>
      </c>
      <c r="K132" s="82">
        <f>VLOOKUP($C132,'2024'!$C$261:$U$504,VLOOKUP($L$4,Master!$D$9:$G$20,4,FALSE),FALSE)</f>
        <v>2012500</v>
      </c>
      <c r="L132" s="83">
        <f>VLOOKUP($C132,'2024'!$C$8:$U$251,VLOOKUP($L$4,Master!$D$9:$G$20,4,FALSE),FALSE)</f>
        <v>1958846.7999999998</v>
      </c>
      <c r="M132" s="154">
        <f t="shared" si="18"/>
        <v>0.97334002484472038</v>
      </c>
      <c r="N132" s="154">
        <f t="shared" si="19"/>
        <v>2.7848262723912423E-4</v>
      </c>
      <c r="O132" s="83">
        <f t="shared" si="20"/>
        <v>-53653.200000000186</v>
      </c>
      <c r="P132" s="87">
        <f t="shared" si="21"/>
        <v>-2.6659975155279597E-2</v>
      </c>
      <c r="Q132" s="78"/>
    </row>
    <row r="133" spans="2:17" s="79" customFormat="1" ht="12.75" x14ac:dyDescent="0.2">
      <c r="B133" s="72"/>
      <c r="C133" s="80" t="s">
        <v>164</v>
      </c>
      <c r="D133" s="81" t="s">
        <v>396</v>
      </c>
      <c r="E133" s="82">
        <f>IFERROR(VLOOKUP($C133,'2024'!$C$261:$U$504,19,FALSE),0)</f>
        <v>137733.32000000004</v>
      </c>
      <c r="F133" s="83">
        <f>IFERROR(VLOOKUP($C133,'2024'!$C$8:$U$251,19,FALSE),0)</f>
        <v>86578.049999999988</v>
      </c>
      <c r="G133" s="84">
        <f t="shared" si="14"/>
        <v>0.62859190499437589</v>
      </c>
      <c r="H133" s="85">
        <f t="shared" si="15"/>
        <v>1.2308508672163774E-5</v>
      </c>
      <c r="I133" s="86">
        <f t="shared" si="16"/>
        <v>-51155.270000000048</v>
      </c>
      <c r="J133" s="87">
        <f t="shared" si="17"/>
        <v>-0.37140809500562416</v>
      </c>
      <c r="K133" s="82">
        <f>VLOOKUP($C133,'2024'!$C$261:$U$504,VLOOKUP($L$4,Master!$D$9:$G$20,4,FALSE),FALSE)</f>
        <v>47716.650000000016</v>
      </c>
      <c r="L133" s="83">
        <f>VLOOKUP($C133,'2024'!$C$8:$U$251,VLOOKUP($L$4,Master!$D$9:$G$20,4,FALSE),FALSE)</f>
        <v>40415.81</v>
      </c>
      <c r="M133" s="154">
        <f t="shared" si="18"/>
        <v>0.84699596472090943</v>
      </c>
      <c r="N133" s="154">
        <f t="shared" si="19"/>
        <v>5.7457790730736418E-6</v>
      </c>
      <c r="O133" s="83">
        <f t="shared" si="20"/>
        <v>-7300.8400000000183</v>
      </c>
      <c r="P133" s="87">
        <f t="shared" si="21"/>
        <v>-0.15300403527909054</v>
      </c>
      <c r="Q133" s="78"/>
    </row>
    <row r="134" spans="2:17" s="79" customFormat="1" ht="25.5" x14ac:dyDescent="0.2">
      <c r="B134" s="72"/>
      <c r="C134" s="80" t="s">
        <v>165</v>
      </c>
      <c r="D134" s="81" t="s">
        <v>397</v>
      </c>
      <c r="E134" s="82">
        <f>IFERROR(VLOOKUP($C134,'2024'!$C$261:$U$504,19,FALSE),0)</f>
        <v>118397.11</v>
      </c>
      <c r="F134" s="83">
        <f>IFERROR(VLOOKUP($C134,'2024'!$C$8:$U$251,19,FALSE),0)</f>
        <v>2780</v>
      </c>
      <c r="G134" s="84">
        <f t="shared" si="14"/>
        <v>2.3480302855365304E-2</v>
      </c>
      <c r="H134" s="85">
        <f t="shared" si="15"/>
        <v>3.9522320159226612E-7</v>
      </c>
      <c r="I134" s="86">
        <f t="shared" si="16"/>
        <v>-115617.11</v>
      </c>
      <c r="J134" s="87">
        <f t="shared" si="17"/>
        <v>-0.97651969714463471</v>
      </c>
      <c r="K134" s="82">
        <f>VLOOKUP($C134,'2024'!$C$261:$U$504,VLOOKUP($L$4,Master!$D$9:$G$20,4,FALSE),FALSE)</f>
        <v>54766.080000000002</v>
      </c>
      <c r="L134" s="83">
        <f>VLOOKUP($C134,'2024'!$C$8:$U$251,VLOOKUP($L$4,Master!$D$9:$G$20,4,FALSE),FALSE)</f>
        <v>2762</v>
      </c>
      <c r="M134" s="154">
        <f t="shared" si="18"/>
        <v>5.0432676576450237E-2</v>
      </c>
      <c r="N134" s="154">
        <f t="shared" si="19"/>
        <v>3.9266420244526586E-7</v>
      </c>
      <c r="O134" s="83">
        <f t="shared" si="20"/>
        <v>-52004.08</v>
      </c>
      <c r="P134" s="87">
        <f t="shared" si="21"/>
        <v>-0.94956732342354977</v>
      </c>
      <c r="Q134" s="78"/>
    </row>
    <row r="135" spans="2:17" s="79" customFormat="1" ht="12.75" x14ac:dyDescent="0.2">
      <c r="B135" s="72"/>
      <c r="C135" s="80" t="s">
        <v>166</v>
      </c>
      <c r="D135" s="81" t="s">
        <v>398</v>
      </c>
      <c r="E135" s="82">
        <f>IFERROR(VLOOKUP($C135,'2024'!$C$261:$U$504,19,FALSE),0)</f>
        <v>256826.48</v>
      </c>
      <c r="F135" s="83">
        <f>IFERROR(VLOOKUP($C135,'2024'!$C$8:$U$251,19,FALSE),0)</f>
        <v>220756.72999999998</v>
      </c>
      <c r="G135" s="84">
        <f t="shared" si="14"/>
        <v>0.85955595388762085</v>
      </c>
      <c r="H135" s="85">
        <f t="shared" si="15"/>
        <v>3.1384237986920667E-5</v>
      </c>
      <c r="I135" s="86">
        <f t="shared" si="16"/>
        <v>-36069.750000000029</v>
      </c>
      <c r="J135" s="87">
        <f t="shared" si="17"/>
        <v>-0.14044404611237918</v>
      </c>
      <c r="K135" s="82">
        <f>VLOOKUP($C135,'2024'!$C$261:$U$504,VLOOKUP($L$4,Master!$D$9:$G$20,4,FALSE),FALSE)</f>
        <v>94442.16</v>
      </c>
      <c r="L135" s="83">
        <f>VLOOKUP($C135,'2024'!$C$8:$U$251,VLOOKUP($L$4,Master!$D$9:$G$20,4,FALSE),FALSE)</f>
        <v>86916.349999999991</v>
      </c>
      <c r="M135" s="154">
        <f t="shared" si="18"/>
        <v>0.92031302545388616</v>
      </c>
      <c r="N135" s="154">
        <f t="shared" si="19"/>
        <v>1.2356603639465453E-5</v>
      </c>
      <c r="O135" s="83">
        <f t="shared" si="20"/>
        <v>-7525.8100000000122</v>
      </c>
      <c r="P135" s="87">
        <f t="shared" si="21"/>
        <v>-7.9686974546113856E-2</v>
      </c>
      <c r="Q135" s="78"/>
    </row>
    <row r="136" spans="2:17" s="79" customFormat="1" ht="12.75" x14ac:dyDescent="0.2">
      <c r="B136" s="72"/>
      <c r="C136" s="80" t="s">
        <v>167</v>
      </c>
      <c r="D136" s="81" t="s">
        <v>399</v>
      </c>
      <c r="E136" s="82">
        <f>IFERROR(VLOOKUP($C136,'2024'!$C$261:$U$504,19,FALSE),0)</f>
        <v>198990.55000000002</v>
      </c>
      <c r="F136" s="83">
        <f>IFERROR(VLOOKUP($C136,'2024'!$C$8:$U$251,19,FALSE),0)</f>
        <v>136229.01</v>
      </c>
      <c r="G136" s="84">
        <f t="shared" si="14"/>
        <v>0.6846003993656985</v>
      </c>
      <c r="H136" s="85">
        <f t="shared" si="15"/>
        <v>1.9367217799260736E-5</v>
      </c>
      <c r="I136" s="86">
        <f t="shared" si="16"/>
        <v>-62761.540000000008</v>
      </c>
      <c r="J136" s="87">
        <f t="shared" si="17"/>
        <v>-0.3153996006343015</v>
      </c>
      <c r="K136" s="82">
        <f>VLOOKUP($C136,'2024'!$C$261:$U$504,VLOOKUP($L$4,Master!$D$9:$G$20,4,FALSE),FALSE)</f>
        <v>72130.430000000008</v>
      </c>
      <c r="L136" s="83">
        <f>VLOOKUP($C136,'2024'!$C$8:$U$251,VLOOKUP($L$4,Master!$D$9:$G$20,4,FALSE),FALSE)</f>
        <v>49783.130000000005</v>
      </c>
      <c r="M136" s="154">
        <f t="shared" si="18"/>
        <v>0.69018207710670798</v>
      </c>
      <c r="N136" s="154">
        <f t="shared" si="19"/>
        <v>7.0774992891669043E-6</v>
      </c>
      <c r="O136" s="83">
        <f t="shared" si="20"/>
        <v>-22347.300000000003</v>
      </c>
      <c r="P136" s="87">
        <f t="shared" si="21"/>
        <v>-0.30981792289329207</v>
      </c>
      <c r="Q136" s="78"/>
    </row>
    <row r="137" spans="2:17" s="79" customFormat="1" ht="25.5" x14ac:dyDescent="0.2">
      <c r="B137" s="72"/>
      <c r="C137" s="80" t="s">
        <v>168</v>
      </c>
      <c r="D137" s="81" t="s">
        <v>400</v>
      </c>
      <c r="E137" s="82">
        <f>IFERROR(VLOOKUP($C137,'2024'!$C$261:$U$504,19,FALSE),0)</f>
        <v>355124.97000000003</v>
      </c>
      <c r="F137" s="83">
        <f>IFERROR(VLOOKUP($C137,'2024'!$C$8:$U$251,19,FALSE),0)</f>
        <v>0</v>
      </c>
      <c r="G137" s="84">
        <f t="shared" si="14"/>
        <v>0</v>
      </c>
      <c r="H137" s="85">
        <f t="shared" si="15"/>
        <v>0</v>
      </c>
      <c r="I137" s="86">
        <f t="shared" si="16"/>
        <v>-355124.97000000003</v>
      </c>
      <c r="J137" s="87">
        <f t="shared" si="17"/>
        <v>-1</v>
      </c>
      <c r="K137" s="82">
        <f>VLOOKUP($C137,'2024'!$C$261:$U$504,VLOOKUP($L$4,Master!$D$9:$G$20,4,FALSE),FALSE)</f>
        <v>118374.99</v>
      </c>
      <c r="L137" s="83">
        <f>VLOOKUP($C137,'2024'!$C$8:$U$251,VLOOKUP($L$4,Master!$D$9:$G$20,4,FALSE),FALSE)</f>
        <v>0</v>
      </c>
      <c r="M137" s="154">
        <f t="shared" si="18"/>
        <v>0</v>
      </c>
      <c r="N137" s="154">
        <f t="shared" si="19"/>
        <v>0</v>
      </c>
      <c r="O137" s="83">
        <f t="shared" si="20"/>
        <v>-118374.99</v>
      </c>
      <c r="P137" s="87">
        <f t="shared" si="21"/>
        <v>-1</v>
      </c>
      <c r="Q137" s="78"/>
    </row>
    <row r="138" spans="2:17" s="79" customFormat="1" ht="25.5" x14ac:dyDescent="0.2">
      <c r="B138" s="72"/>
      <c r="C138" s="80" t="s">
        <v>169</v>
      </c>
      <c r="D138" s="81" t="s">
        <v>401</v>
      </c>
      <c r="E138" s="82">
        <f>IFERROR(VLOOKUP($C138,'2024'!$C$261:$U$504,19,FALSE),0)</f>
        <v>99212.50999999998</v>
      </c>
      <c r="F138" s="83">
        <f>IFERROR(VLOOKUP($C138,'2024'!$C$8:$U$251,19,FALSE),0)</f>
        <v>61096.28</v>
      </c>
      <c r="G138" s="84">
        <f t="shared" ref="G138:G201" si="22">IFERROR(F138/E138,0)</f>
        <v>0.61581225996600641</v>
      </c>
      <c r="H138" s="85">
        <f t="shared" ref="H138:H201" si="23">F138/$D$4</f>
        <v>8.6858515780494731E-6</v>
      </c>
      <c r="I138" s="86">
        <f t="shared" ref="I138:I201" si="24">F138-E138</f>
        <v>-38116.229999999981</v>
      </c>
      <c r="J138" s="87">
        <f t="shared" ref="J138:J201" si="25">IFERROR(I138/E138,0)</f>
        <v>-0.38418774003399359</v>
      </c>
      <c r="K138" s="82">
        <f>VLOOKUP($C138,'2024'!$C$261:$U$504,VLOOKUP($L$4,Master!$D$9:$G$20,4,FALSE),FALSE)</f>
        <v>57773.849999999991</v>
      </c>
      <c r="L138" s="83">
        <f>VLOOKUP($C138,'2024'!$C$8:$U$251,VLOOKUP($L$4,Master!$D$9:$G$20,4,FALSE),FALSE)</f>
        <v>21521.83</v>
      </c>
      <c r="M138" s="154">
        <f t="shared" ref="M138:M201" si="26">IFERROR(L138/K138,0)</f>
        <v>0.37251853563506682</v>
      </c>
      <c r="N138" s="154">
        <f t="shared" ref="N138:N201" si="27">L138/$D$4</f>
        <v>3.0596858117713963E-6</v>
      </c>
      <c r="O138" s="83">
        <f t="shared" ref="O138:O201" si="28">L138-K138</f>
        <v>-36252.01999999999</v>
      </c>
      <c r="P138" s="87">
        <f t="shared" ref="P138:P201" si="29">IFERROR(O138/K138,0)</f>
        <v>-0.62748146436493313</v>
      </c>
      <c r="Q138" s="78"/>
    </row>
    <row r="139" spans="2:17" s="79" customFormat="1" ht="25.5" x14ac:dyDescent="0.2">
      <c r="B139" s="72"/>
      <c r="C139" s="80" t="s">
        <v>170</v>
      </c>
      <c r="D139" s="81" t="s">
        <v>402</v>
      </c>
      <c r="E139" s="82">
        <f>IFERROR(VLOOKUP($C139,'2024'!$C$261:$U$504,19,FALSE),0)</f>
        <v>29415.969999999998</v>
      </c>
      <c r="F139" s="83">
        <f>IFERROR(VLOOKUP($C139,'2024'!$C$8:$U$251,19,FALSE),0)</f>
        <v>22318.81</v>
      </c>
      <c r="G139" s="84">
        <f t="shared" si="22"/>
        <v>0.75873105663352269</v>
      </c>
      <c r="H139" s="85">
        <f t="shared" si="23"/>
        <v>3.1729897640034124E-6</v>
      </c>
      <c r="I139" s="86">
        <f t="shared" si="24"/>
        <v>-7097.1599999999962</v>
      </c>
      <c r="J139" s="87">
        <f t="shared" si="25"/>
        <v>-0.24126894336647736</v>
      </c>
      <c r="K139" s="82">
        <f>VLOOKUP($C139,'2024'!$C$261:$U$504,VLOOKUP($L$4,Master!$D$9:$G$20,4,FALSE),FALSE)</f>
        <v>10524.55</v>
      </c>
      <c r="L139" s="83">
        <f>VLOOKUP($C139,'2024'!$C$8:$U$251,VLOOKUP($L$4,Master!$D$9:$G$20,4,FALSE),FALSE)</f>
        <v>7503.8300000000008</v>
      </c>
      <c r="M139" s="154">
        <f t="shared" si="26"/>
        <v>0.7129834529742366</v>
      </c>
      <c r="N139" s="154">
        <f t="shared" si="27"/>
        <v>1.0667941427352858E-6</v>
      </c>
      <c r="O139" s="83">
        <f t="shared" si="28"/>
        <v>-3020.7199999999984</v>
      </c>
      <c r="P139" s="87">
        <f t="shared" si="29"/>
        <v>-0.28701654702576346</v>
      </c>
      <c r="Q139" s="78"/>
    </row>
    <row r="140" spans="2:17" s="79" customFormat="1" ht="12.75" x14ac:dyDescent="0.2">
      <c r="B140" s="72"/>
      <c r="C140" s="80" t="s">
        <v>171</v>
      </c>
      <c r="D140" s="81" t="s">
        <v>403</v>
      </c>
      <c r="E140" s="82">
        <f>IFERROR(VLOOKUP($C140,'2024'!$C$261:$U$504,19,FALSE),0)</f>
        <v>1615700</v>
      </c>
      <c r="F140" s="83">
        <f>IFERROR(VLOOKUP($C140,'2024'!$C$8:$U$251,19,FALSE),0)</f>
        <v>1656711.1</v>
      </c>
      <c r="G140" s="84">
        <f t="shared" si="22"/>
        <v>1.025382868106703</v>
      </c>
      <c r="H140" s="85">
        <f t="shared" si="23"/>
        <v>2.3552901620699462E-4</v>
      </c>
      <c r="I140" s="86">
        <f t="shared" si="24"/>
        <v>41011.100000000093</v>
      </c>
      <c r="J140" s="87">
        <f t="shared" si="25"/>
        <v>2.5382868106703035E-2</v>
      </c>
      <c r="K140" s="82">
        <f>VLOOKUP($C140,'2024'!$C$261:$U$504,VLOOKUP($L$4,Master!$D$9:$G$20,4,FALSE),FALSE)</f>
        <v>317200</v>
      </c>
      <c r="L140" s="83">
        <f>VLOOKUP($C140,'2024'!$C$8:$U$251,VLOOKUP($L$4,Master!$D$9:$G$20,4,FALSE),FALSE)</f>
        <v>783117.59</v>
      </c>
      <c r="M140" s="154">
        <f t="shared" si="26"/>
        <v>2.4688448612862546</v>
      </c>
      <c r="N140" s="154">
        <f t="shared" si="27"/>
        <v>1.1133318026727324E-4</v>
      </c>
      <c r="O140" s="83">
        <f t="shared" si="28"/>
        <v>465917.58999999997</v>
      </c>
      <c r="P140" s="87">
        <f t="shared" si="29"/>
        <v>1.4688448612862546</v>
      </c>
      <c r="Q140" s="78"/>
    </row>
    <row r="141" spans="2:17" s="79" customFormat="1" ht="12.75" x14ac:dyDescent="0.2">
      <c r="B141" s="72"/>
      <c r="C141" s="80" t="s">
        <v>172</v>
      </c>
      <c r="D141" s="81" t="s">
        <v>404</v>
      </c>
      <c r="E141" s="82">
        <f>IFERROR(VLOOKUP($C141,'2024'!$C$261:$U$504,19,FALSE),0)</f>
        <v>249727.7</v>
      </c>
      <c r="F141" s="83">
        <f>IFERROR(VLOOKUP($C141,'2024'!$C$8:$U$251,19,FALSE),0)</f>
        <v>196948.2</v>
      </c>
      <c r="G141" s="84">
        <f t="shared" si="22"/>
        <v>0.78865179954005904</v>
      </c>
      <c r="H141" s="85">
        <f t="shared" si="23"/>
        <v>2.7999459766846747E-5</v>
      </c>
      <c r="I141" s="86">
        <f t="shared" si="24"/>
        <v>-52779.5</v>
      </c>
      <c r="J141" s="87">
        <f t="shared" si="25"/>
        <v>-0.21134820045994096</v>
      </c>
      <c r="K141" s="82">
        <f>VLOOKUP($C141,'2024'!$C$261:$U$504,VLOOKUP($L$4,Master!$D$9:$G$20,4,FALSE),FALSE)</f>
        <v>84126.029999999984</v>
      </c>
      <c r="L141" s="83">
        <f>VLOOKUP($C141,'2024'!$C$8:$U$251,VLOOKUP($L$4,Master!$D$9:$G$20,4,FALSE),FALSE)</f>
        <v>71914.69</v>
      </c>
      <c r="M141" s="154">
        <f t="shared" si="26"/>
        <v>0.85484468956873416</v>
      </c>
      <c r="N141" s="154">
        <f t="shared" si="27"/>
        <v>1.0223868353710548E-5</v>
      </c>
      <c r="O141" s="83">
        <f t="shared" si="28"/>
        <v>-12211.339999999982</v>
      </c>
      <c r="P141" s="87">
        <f t="shared" si="29"/>
        <v>-0.14515531043126587</v>
      </c>
      <c r="Q141" s="78"/>
    </row>
    <row r="142" spans="2:17" s="79" customFormat="1" ht="12.75" x14ac:dyDescent="0.2">
      <c r="B142" s="72"/>
      <c r="C142" s="80" t="s">
        <v>173</v>
      </c>
      <c r="D142" s="81" t="s">
        <v>405</v>
      </c>
      <c r="E142" s="82">
        <f>IFERROR(VLOOKUP($C142,'2024'!$C$261:$U$504,19,FALSE),0)</f>
        <v>172477.72000000006</v>
      </c>
      <c r="F142" s="83">
        <f>IFERROR(VLOOKUP($C142,'2024'!$C$8:$U$251,19,FALSE),0)</f>
        <v>499375.4</v>
      </c>
      <c r="G142" s="84">
        <f t="shared" si="22"/>
        <v>2.8953038108342333</v>
      </c>
      <c r="H142" s="85">
        <f t="shared" si="23"/>
        <v>7.0994512368495875E-5</v>
      </c>
      <c r="I142" s="86">
        <f t="shared" si="24"/>
        <v>326897.67999999993</v>
      </c>
      <c r="J142" s="87">
        <f t="shared" si="25"/>
        <v>1.895303810834233</v>
      </c>
      <c r="K142" s="82">
        <f>VLOOKUP($C142,'2024'!$C$261:$U$504,VLOOKUP($L$4,Master!$D$9:$G$20,4,FALSE),FALSE)</f>
        <v>54162.020000000026</v>
      </c>
      <c r="L142" s="83">
        <f>VLOOKUP($C142,'2024'!$C$8:$U$251,VLOOKUP($L$4,Master!$D$9:$G$20,4,FALSE),FALSE)</f>
        <v>57608.11</v>
      </c>
      <c r="M142" s="154">
        <f t="shared" si="26"/>
        <v>1.063625581172932</v>
      </c>
      <c r="N142" s="154">
        <f t="shared" si="27"/>
        <v>8.1899502416832529E-6</v>
      </c>
      <c r="O142" s="83">
        <f t="shared" si="28"/>
        <v>3446.0899999999747</v>
      </c>
      <c r="P142" s="87">
        <f t="shared" si="29"/>
        <v>6.3625581172932127E-2</v>
      </c>
      <c r="Q142" s="78"/>
    </row>
    <row r="143" spans="2:17" s="79" customFormat="1" ht="12.75" x14ac:dyDescent="0.2">
      <c r="B143" s="72"/>
      <c r="C143" s="80" t="s">
        <v>174</v>
      </c>
      <c r="D143" s="81" t="s">
        <v>406</v>
      </c>
      <c r="E143" s="82">
        <f>IFERROR(VLOOKUP($C143,'2024'!$C$261:$U$504,19,FALSE),0)</f>
        <v>184567.15000000002</v>
      </c>
      <c r="F143" s="83">
        <f>IFERROR(VLOOKUP($C143,'2024'!$C$8:$U$251,19,FALSE),0)</f>
        <v>128731.75</v>
      </c>
      <c r="G143" s="84">
        <f t="shared" si="22"/>
        <v>0.69747921014113279</v>
      </c>
      <c r="H143" s="85">
        <f t="shared" si="23"/>
        <v>1.8301357691214104E-5</v>
      </c>
      <c r="I143" s="86">
        <f t="shared" si="24"/>
        <v>-55835.400000000023</v>
      </c>
      <c r="J143" s="87">
        <f t="shared" si="25"/>
        <v>-0.30252078985886716</v>
      </c>
      <c r="K143" s="82">
        <f>VLOOKUP($C143,'2024'!$C$261:$U$504,VLOOKUP($L$4,Master!$D$9:$G$20,4,FALSE),FALSE)</f>
        <v>61509.05</v>
      </c>
      <c r="L143" s="83">
        <f>VLOOKUP($C143,'2024'!$C$8:$U$251,VLOOKUP($L$4,Master!$D$9:$G$20,4,FALSE),FALSE)</f>
        <v>115838.2</v>
      </c>
      <c r="M143" s="154">
        <f t="shared" si="26"/>
        <v>1.8832708357550636</v>
      </c>
      <c r="N143" s="154">
        <f t="shared" si="27"/>
        <v>1.6468325277224906E-5</v>
      </c>
      <c r="O143" s="83">
        <f t="shared" si="28"/>
        <v>54329.149999999994</v>
      </c>
      <c r="P143" s="87">
        <f t="shared" si="29"/>
        <v>0.8832708357550636</v>
      </c>
      <c r="Q143" s="78"/>
    </row>
    <row r="144" spans="2:17" s="79" customFormat="1" ht="12.75" x14ac:dyDescent="0.2">
      <c r="B144" s="72"/>
      <c r="C144" s="80" t="s">
        <v>175</v>
      </c>
      <c r="D144" s="81" t="s">
        <v>407</v>
      </c>
      <c r="E144" s="82">
        <f>IFERROR(VLOOKUP($C144,'2024'!$C$261:$U$504,19,FALSE),0)</f>
        <v>140120.88</v>
      </c>
      <c r="F144" s="83">
        <f>IFERROR(VLOOKUP($C144,'2024'!$C$8:$U$251,19,FALSE),0)</f>
        <v>40382.660000000003</v>
      </c>
      <c r="G144" s="84">
        <f t="shared" si="22"/>
        <v>0.28819873240876021</v>
      </c>
      <c r="H144" s="85">
        <f t="shared" si="23"/>
        <v>5.7410662496445843E-6</v>
      </c>
      <c r="I144" s="86">
        <f t="shared" si="24"/>
        <v>-99738.22</v>
      </c>
      <c r="J144" s="87">
        <f t="shared" si="25"/>
        <v>-0.71180126759123974</v>
      </c>
      <c r="K144" s="82">
        <f>VLOOKUP($C144,'2024'!$C$261:$U$504,VLOOKUP($L$4,Master!$D$9:$G$20,4,FALSE),FALSE)</f>
        <v>43061.960000000006</v>
      </c>
      <c r="L144" s="83">
        <f>VLOOKUP($C144,'2024'!$C$8:$U$251,VLOOKUP($L$4,Master!$D$9:$G$20,4,FALSE),FALSE)</f>
        <v>13671.869999999999</v>
      </c>
      <c r="M144" s="154">
        <f t="shared" si="26"/>
        <v>0.31749297988294067</v>
      </c>
      <c r="N144" s="154">
        <f t="shared" si="27"/>
        <v>1.9436835371054874E-6</v>
      </c>
      <c r="O144" s="83">
        <f t="shared" si="28"/>
        <v>-29390.090000000007</v>
      </c>
      <c r="P144" s="87">
        <f t="shared" si="29"/>
        <v>-0.68250702011705933</v>
      </c>
      <c r="Q144" s="78"/>
    </row>
    <row r="145" spans="2:17" s="79" customFormat="1" ht="12.75" x14ac:dyDescent="0.2">
      <c r="B145" s="72"/>
      <c r="C145" s="80" t="s">
        <v>176</v>
      </c>
      <c r="D145" s="81" t="s">
        <v>408</v>
      </c>
      <c r="E145" s="82">
        <f>IFERROR(VLOOKUP($C145,'2024'!$C$261:$U$504,19,FALSE),0)</f>
        <v>58158.990000000027</v>
      </c>
      <c r="F145" s="83">
        <f>IFERROR(VLOOKUP($C145,'2024'!$C$8:$U$251,19,FALSE),0)</f>
        <v>54134.710000000006</v>
      </c>
      <c r="G145" s="84">
        <f t="shared" si="22"/>
        <v>0.93080553840429447</v>
      </c>
      <c r="H145" s="85">
        <f t="shared" si="23"/>
        <v>7.6961487062837647E-6</v>
      </c>
      <c r="I145" s="86">
        <f t="shared" si="24"/>
        <v>-4024.2800000000207</v>
      </c>
      <c r="J145" s="87">
        <f t="shared" si="25"/>
        <v>-6.919446159570547E-2</v>
      </c>
      <c r="K145" s="82">
        <f>VLOOKUP($C145,'2024'!$C$261:$U$504,VLOOKUP($L$4,Master!$D$9:$G$20,4,FALSE),FALSE)</f>
        <v>19386.330000000009</v>
      </c>
      <c r="L145" s="83">
        <f>VLOOKUP($C145,'2024'!$C$8:$U$251,VLOOKUP($L$4,Master!$D$9:$G$20,4,FALSE),FALSE)</f>
        <v>18734.48</v>
      </c>
      <c r="M145" s="154">
        <f t="shared" si="26"/>
        <v>0.96637579160160747</v>
      </c>
      <c r="N145" s="154">
        <f t="shared" si="27"/>
        <v>2.663417685527438E-6</v>
      </c>
      <c r="O145" s="83">
        <f t="shared" si="28"/>
        <v>-651.85000000000946</v>
      </c>
      <c r="P145" s="87">
        <f t="shared" si="29"/>
        <v>-3.3624208398392537E-2</v>
      </c>
      <c r="Q145" s="78"/>
    </row>
    <row r="146" spans="2:17" s="79" customFormat="1" ht="12.75" x14ac:dyDescent="0.2">
      <c r="B146" s="72"/>
      <c r="C146" s="80" t="s">
        <v>177</v>
      </c>
      <c r="D146" s="81" t="s">
        <v>409</v>
      </c>
      <c r="E146" s="82">
        <f>IFERROR(VLOOKUP($C146,'2024'!$C$261:$U$504,19,FALSE),0)</f>
        <v>804334.57000000007</v>
      </c>
      <c r="F146" s="83">
        <f>IFERROR(VLOOKUP($C146,'2024'!$C$8:$U$251,19,FALSE),0)</f>
        <v>1787.1799999999998</v>
      </c>
      <c r="G146" s="84">
        <f t="shared" si="22"/>
        <v>2.2219360781670738E-3</v>
      </c>
      <c r="H146" s="85">
        <f t="shared" si="23"/>
        <v>2.5407733864088709E-7</v>
      </c>
      <c r="I146" s="86">
        <f t="shared" si="24"/>
        <v>-802547.39</v>
      </c>
      <c r="J146" s="87">
        <f t="shared" si="25"/>
        <v>-0.99777806392183288</v>
      </c>
      <c r="K146" s="82">
        <f>VLOOKUP($C146,'2024'!$C$261:$U$504,VLOOKUP($L$4,Master!$D$9:$G$20,4,FALSE),FALSE)</f>
        <v>268700.34000000003</v>
      </c>
      <c r="L146" s="83">
        <f>VLOOKUP($C146,'2024'!$C$8:$U$251,VLOOKUP($L$4,Master!$D$9:$G$20,4,FALSE),FALSE)</f>
        <v>0</v>
      </c>
      <c r="M146" s="154">
        <f t="shared" si="26"/>
        <v>0</v>
      </c>
      <c r="N146" s="154">
        <f t="shared" si="27"/>
        <v>0</v>
      </c>
      <c r="O146" s="83">
        <f t="shared" si="28"/>
        <v>-268700.34000000003</v>
      </c>
      <c r="P146" s="87">
        <f t="shared" si="29"/>
        <v>-1</v>
      </c>
      <c r="Q146" s="78"/>
    </row>
    <row r="147" spans="2:17" s="79" customFormat="1" ht="25.5" x14ac:dyDescent="0.2">
      <c r="B147" s="72"/>
      <c r="C147" s="80" t="s">
        <v>178</v>
      </c>
      <c r="D147" s="81" t="s">
        <v>410</v>
      </c>
      <c r="E147" s="82">
        <f>IFERROR(VLOOKUP($C147,'2024'!$C$261:$U$504,19,FALSE),0)</f>
        <v>5392.5</v>
      </c>
      <c r="F147" s="83">
        <f>IFERROR(VLOOKUP($C147,'2024'!$C$8:$U$251,19,FALSE),0)</f>
        <v>55</v>
      </c>
      <c r="G147" s="84">
        <f t="shared" si="22"/>
        <v>1.0199350950394067E-2</v>
      </c>
      <c r="H147" s="85">
        <f t="shared" si="23"/>
        <v>7.8191640602786461E-9</v>
      </c>
      <c r="I147" s="86">
        <f t="shared" si="24"/>
        <v>-5337.5</v>
      </c>
      <c r="J147" s="87">
        <f t="shared" si="25"/>
        <v>-0.98980064904960596</v>
      </c>
      <c r="K147" s="82">
        <f>VLOOKUP($C147,'2024'!$C$261:$U$504,VLOOKUP($L$4,Master!$D$9:$G$20,4,FALSE),FALSE)</f>
        <v>1797.5</v>
      </c>
      <c r="L147" s="83">
        <f>VLOOKUP($C147,'2024'!$C$8:$U$251,VLOOKUP($L$4,Master!$D$9:$G$20,4,FALSE),FALSE)</f>
        <v>0</v>
      </c>
      <c r="M147" s="154">
        <f t="shared" si="26"/>
        <v>0</v>
      </c>
      <c r="N147" s="154">
        <f t="shared" si="27"/>
        <v>0</v>
      </c>
      <c r="O147" s="83">
        <f t="shared" si="28"/>
        <v>-1797.5</v>
      </c>
      <c r="P147" s="87">
        <f t="shared" si="29"/>
        <v>-1</v>
      </c>
      <c r="Q147" s="78"/>
    </row>
    <row r="148" spans="2:17" s="79" customFormat="1" ht="12.75" x14ac:dyDescent="0.2">
      <c r="B148" s="72"/>
      <c r="C148" s="80" t="s">
        <v>179</v>
      </c>
      <c r="D148" s="81" t="s">
        <v>411</v>
      </c>
      <c r="E148" s="82">
        <f>IFERROR(VLOOKUP($C148,'2024'!$C$261:$U$504,19,FALSE),0)</f>
        <v>84215.22</v>
      </c>
      <c r="F148" s="83">
        <f>IFERROR(VLOOKUP($C148,'2024'!$C$8:$U$251,19,FALSE),0)</f>
        <v>31308.67</v>
      </c>
      <c r="G148" s="84">
        <f t="shared" si="22"/>
        <v>0.37176973473441022</v>
      </c>
      <c r="H148" s="85">
        <f t="shared" si="23"/>
        <v>4.4510477679840774E-6</v>
      </c>
      <c r="I148" s="86">
        <f t="shared" si="24"/>
        <v>-52906.55</v>
      </c>
      <c r="J148" s="87">
        <f t="shared" si="25"/>
        <v>-0.62823026526558978</v>
      </c>
      <c r="K148" s="82">
        <f>VLOOKUP($C148,'2024'!$C$261:$U$504,VLOOKUP($L$4,Master!$D$9:$G$20,4,FALSE),FALSE)</f>
        <v>43082.31</v>
      </c>
      <c r="L148" s="83">
        <f>VLOOKUP($C148,'2024'!$C$8:$U$251,VLOOKUP($L$4,Master!$D$9:$G$20,4,FALSE),FALSE)</f>
        <v>14891.829999999998</v>
      </c>
      <c r="M148" s="154">
        <f t="shared" si="26"/>
        <v>0.34565997041477114</v>
      </c>
      <c r="N148" s="154">
        <f t="shared" si="27"/>
        <v>2.1171211259596243E-6</v>
      </c>
      <c r="O148" s="83">
        <f t="shared" si="28"/>
        <v>-28190.48</v>
      </c>
      <c r="P148" s="87">
        <f t="shared" si="29"/>
        <v>-0.65434002958522886</v>
      </c>
      <c r="Q148" s="78"/>
    </row>
    <row r="149" spans="2:17" s="79" customFormat="1" ht="25.5" x14ac:dyDescent="0.2">
      <c r="B149" s="72"/>
      <c r="C149" s="80" t="s">
        <v>180</v>
      </c>
      <c r="D149" s="81" t="s">
        <v>412</v>
      </c>
      <c r="E149" s="82">
        <f>IFERROR(VLOOKUP($C149,'2024'!$C$261:$U$504,19,FALSE),0)</f>
        <v>0</v>
      </c>
      <c r="F149" s="83">
        <f>IFERROR(VLOOKUP($C149,'2024'!$C$8:$U$251,19,FALSE),0)</f>
        <v>0</v>
      </c>
      <c r="G149" s="84">
        <f t="shared" si="22"/>
        <v>0</v>
      </c>
      <c r="H149" s="85">
        <f t="shared" si="23"/>
        <v>0</v>
      </c>
      <c r="I149" s="86">
        <f t="shared" si="24"/>
        <v>0</v>
      </c>
      <c r="J149" s="87">
        <f t="shared" si="25"/>
        <v>0</v>
      </c>
      <c r="K149" s="82">
        <f>VLOOKUP($C149,'2024'!$C$261:$U$504,VLOOKUP($L$4,Master!$D$9:$G$20,4,FALSE),FALSE)</f>
        <v>0</v>
      </c>
      <c r="L149" s="83">
        <f>VLOOKUP($C149,'2024'!$C$8:$U$251,VLOOKUP($L$4,Master!$D$9:$G$20,4,FALSE),FALSE)</f>
        <v>0</v>
      </c>
      <c r="M149" s="154">
        <f t="shared" si="26"/>
        <v>0</v>
      </c>
      <c r="N149" s="154">
        <f t="shared" si="27"/>
        <v>0</v>
      </c>
      <c r="O149" s="83">
        <f t="shared" si="28"/>
        <v>0</v>
      </c>
      <c r="P149" s="87">
        <f t="shared" si="29"/>
        <v>0</v>
      </c>
      <c r="Q149" s="78"/>
    </row>
    <row r="150" spans="2:17" s="79" customFormat="1" ht="12.75" x14ac:dyDescent="0.2">
      <c r="B150" s="72"/>
      <c r="C150" s="80" t="s">
        <v>181</v>
      </c>
      <c r="D150" s="81" t="s">
        <v>413</v>
      </c>
      <c r="E150" s="82">
        <f>IFERROR(VLOOKUP($C150,'2024'!$C$261:$U$504,19,FALSE),0)</f>
        <v>63992.44</v>
      </c>
      <c r="F150" s="83">
        <f>IFERROR(VLOOKUP($C150,'2024'!$C$8:$U$251,19,FALSE),0)</f>
        <v>28756.7</v>
      </c>
      <c r="G150" s="84">
        <f t="shared" si="22"/>
        <v>0.44937652010143697</v>
      </c>
      <c r="H150" s="85">
        <f t="shared" si="23"/>
        <v>4.0882428205857267E-6</v>
      </c>
      <c r="I150" s="86">
        <f t="shared" si="24"/>
        <v>-35235.740000000005</v>
      </c>
      <c r="J150" s="87">
        <f t="shared" si="25"/>
        <v>-0.55062347989856308</v>
      </c>
      <c r="K150" s="82">
        <f>VLOOKUP($C150,'2024'!$C$261:$U$504,VLOOKUP($L$4,Master!$D$9:$G$20,4,FALSE),FALSE)</f>
        <v>34794.720000000001</v>
      </c>
      <c r="L150" s="83">
        <f>VLOOKUP($C150,'2024'!$C$8:$U$251,VLOOKUP($L$4,Master!$D$9:$G$20,4,FALSE),FALSE)</f>
        <v>9666.2000000000007</v>
      </c>
      <c r="M150" s="154">
        <f t="shared" si="26"/>
        <v>0.2778065177705123</v>
      </c>
      <c r="N150" s="154">
        <f t="shared" si="27"/>
        <v>1.3742109752630084E-6</v>
      </c>
      <c r="O150" s="83">
        <f t="shared" si="28"/>
        <v>-25128.52</v>
      </c>
      <c r="P150" s="87">
        <f t="shared" si="29"/>
        <v>-0.72219348222948765</v>
      </c>
      <c r="Q150" s="78"/>
    </row>
    <row r="151" spans="2:17" s="79" customFormat="1" ht="12.75" x14ac:dyDescent="0.2">
      <c r="B151" s="72"/>
      <c r="C151" s="80" t="s">
        <v>182</v>
      </c>
      <c r="D151" s="81" t="s">
        <v>414</v>
      </c>
      <c r="E151" s="82">
        <f>IFERROR(VLOOKUP($C151,'2024'!$C$261:$U$504,19,FALSE),0)</f>
        <v>184873.57</v>
      </c>
      <c r="F151" s="83">
        <f>IFERROR(VLOOKUP($C151,'2024'!$C$8:$U$251,19,FALSE),0)</f>
        <v>48966.07</v>
      </c>
      <c r="G151" s="84">
        <f t="shared" si="22"/>
        <v>0.26486246790171247</v>
      </c>
      <c r="H151" s="85">
        <f t="shared" si="23"/>
        <v>6.9613406312197892E-6</v>
      </c>
      <c r="I151" s="86">
        <f t="shared" si="24"/>
        <v>-135907.5</v>
      </c>
      <c r="J151" s="87">
        <f t="shared" si="25"/>
        <v>-0.73513753209828747</v>
      </c>
      <c r="K151" s="82">
        <f>VLOOKUP($C151,'2024'!$C$261:$U$504,VLOOKUP($L$4,Master!$D$9:$G$20,4,FALSE),FALSE)</f>
        <v>62380.229999999996</v>
      </c>
      <c r="L151" s="83">
        <f>VLOOKUP($C151,'2024'!$C$8:$U$251,VLOOKUP($L$4,Master!$D$9:$G$20,4,FALSE),FALSE)</f>
        <v>46455.12</v>
      </c>
      <c r="M151" s="154">
        <f t="shared" si="26"/>
        <v>0.74470902079072177</v>
      </c>
      <c r="N151" s="154">
        <f t="shared" si="27"/>
        <v>6.6043673585442138E-6</v>
      </c>
      <c r="O151" s="83">
        <f t="shared" si="28"/>
        <v>-15925.109999999993</v>
      </c>
      <c r="P151" s="87">
        <f t="shared" si="29"/>
        <v>-0.25529097920927823</v>
      </c>
      <c r="Q151" s="78"/>
    </row>
    <row r="152" spans="2:17" s="79" customFormat="1" ht="12.75" x14ac:dyDescent="0.2">
      <c r="B152" s="72"/>
      <c r="C152" s="80" t="s">
        <v>520</v>
      </c>
      <c r="D152" s="81" t="s">
        <v>521</v>
      </c>
      <c r="E152" s="82">
        <f>IFERROR(VLOOKUP($C152,'2024'!$C$261:$U$504,19,FALSE),0)</f>
        <v>241660.48000000004</v>
      </c>
      <c r="F152" s="83">
        <f>IFERROR(VLOOKUP($C152,'2024'!$C$8:$U$251,19,FALSE),0)</f>
        <v>292313</v>
      </c>
      <c r="G152" s="84">
        <f t="shared" si="22"/>
        <v>1.209602000293966</v>
      </c>
      <c r="H152" s="85">
        <f t="shared" si="23"/>
        <v>4.1557150980949675E-5</v>
      </c>
      <c r="I152" s="86">
        <f t="shared" si="24"/>
        <v>50652.51999999996</v>
      </c>
      <c r="J152" s="87">
        <f t="shared" si="25"/>
        <v>0.20960200029396595</v>
      </c>
      <c r="K152" s="82">
        <f>VLOOKUP($C152,'2024'!$C$261:$U$504,VLOOKUP($L$4,Master!$D$9:$G$20,4,FALSE),FALSE)</f>
        <v>93180.160000000018</v>
      </c>
      <c r="L152" s="83">
        <f>VLOOKUP($C152,'2024'!$C$8:$U$251,VLOOKUP($L$4,Master!$D$9:$G$20,4,FALSE),FALSE)</f>
        <v>152118.59</v>
      </c>
      <c r="M152" s="154">
        <f t="shared" si="26"/>
        <v>1.632521236280341</v>
      </c>
      <c r="N152" s="154">
        <f t="shared" si="27"/>
        <v>2.1626185669604775E-5</v>
      </c>
      <c r="O152" s="83">
        <f t="shared" si="28"/>
        <v>58938.429999999978</v>
      </c>
      <c r="P152" s="87">
        <f t="shared" si="29"/>
        <v>0.63252123628034085</v>
      </c>
      <c r="Q152" s="78"/>
    </row>
    <row r="153" spans="2:17" s="79" customFormat="1" ht="12.75" x14ac:dyDescent="0.2">
      <c r="B153" s="72"/>
      <c r="C153" s="80" t="s">
        <v>522</v>
      </c>
      <c r="D153" s="81" t="s">
        <v>523</v>
      </c>
      <c r="E153" s="82">
        <f>IFERROR(VLOOKUP($C153,'2024'!$C$261:$U$504,19,FALSE),0)</f>
        <v>327286.17999999993</v>
      </c>
      <c r="F153" s="83">
        <f>IFERROR(VLOOKUP($C153,'2024'!$C$8:$U$251,19,FALSE),0)</f>
        <v>384578.5</v>
      </c>
      <c r="G153" s="84">
        <f t="shared" si="22"/>
        <v>1.1750526710293727</v>
      </c>
      <c r="H153" s="85">
        <f t="shared" si="23"/>
        <v>5.4674225191924934E-5</v>
      </c>
      <c r="I153" s="86">
        <f t="shared" si="24"/>
        <v>57292.320000000065</v>
      </c>
      <c r="J153" s="87">
        <f t="shared" si="25"/>
        <v>0.17505267102937275</v>
      </c>
      <c r="K153" s="82">
        <f>VLOOKUP($C153,'2024'!$C$261:$U$504,VLOOKUP($L$4,Master!$D$9:$G$20,4,FALSE),FALSE)</f>
        <v>103779.85999999997</v>
      </c>
      <c r="L153" s="83">
        <f>VLOOKUP($C153,'2024'!$C$8:$U$251,VLOOKUP($L$4,Master!$D$9:$G$20,4,FALSE),FALSE)</f>
        <v>107097.32999999999</v>
      </c>
      <c r="M153" s="154">
        <f t="shared" si="26"/>
        <v>1.0319664142927156</v>
      </c>
      <c r="N153" s="154">
        <f t="shared" si="27"/>
        <v>1.5225665339778219E-5</v>
      </c>
      <c r="O153" s="83">
        <f t="shared" si="28"/>
        <v>3317.4700000000157</v>
      </c>
      <c r="P153" s="87">
        <f t="shared" si="29"/>
        <v>3.1966414292715531E-2</v>
      </c>
      <c r="Q153" s="78"/>
    </row>
    <row r="154" spans="2:17" s="79" customFormat="1" ht="25.5" x14ac:dyDescent="0.2">
      <c r="B154" s="72"/>
      <c r="C154" s="80" t="s">
        <v>524</v>
      </c>
      <c r="D154" s="81" t="s">
        <v>525</v>
      </c>
      <c r="E154" s="82">
        <f>IFERROR(VLOOKUP($C154,'2024'!$C$261:$U$504,19,FALSE),0)</f>
        <v>372566.23000000004</v>
      </c>
      <c r="F154" s="83">
        <f>IFERROR(VLOOKUP($C154,'2024'!$C$8:$U$251,19,FALSE),0)</f>
        <v>230656.40999999997</v>
      </c>
      <c r="G154" s="84">
        <f t="shared" si="22"/>
        <v>0.61910176346363965</v>
      </c>
      <c r="H154" s="85">
        <f t="shared" si="23"/>
        <v>3.2791642024452657E-5</v>
      </c>
      <c r="I154" s="86">
        <f t="shared" si="24"/>
        <v>-141909.82000000007</v>
      </c>
      <c r="J154" s="87">
        <f t="shared" si="25"/>
        <v>-0.3808982365363604</v>
      </c>
      <c r="K154" s="82">
        <f>VLOOKUP($C154,'2024'!$C$261:$U$504,VLOOKUP($L$4,Master!$D$9:$G$20,4,FALSE),FALSE)</f>
        <v>108634.89</v>
      </c>
      <c r="L154" s="83">
        <f>VLOOKUP($C154,'2024'!$C$8:$U$251,VLOOKUP($L$4,Master!$D$9:$G$20,4,FALSE),FALSE)</f>
        <v>90351.569999999978</v>
      </c>
      <c r="M154" s="154">
        <f t="shared" si="26"/>
        <v>0.83169937393041937</v>
      </c>
      <c r="N154" s="154">
        <f t="shared" si="27"/>
        <v>1.2844977253340912E-5</v>
      </c>
      <c r="O154" s="83">
        <f t="shared" si="28"/>
        <v>-18283.320000000022</v>
      </c>
      <c r="P154" s="87">
        <f t="shared" si="29"/>
        <v>-0.1683006260695806</v>
      </c>
      <c r="Q154" s="78"/>
    </row>
    <row r="155" spans="2:17" s="79" customFormat="1" ht="12.75" x14ac:dyDescent="0.2">
      <c r="B155" s="72"/>
      <c r="C155" s="80" t="s">
        <v>526</v>
      </c>
      <c r="D155" s="81" t="s">
        <v>527</v>
      </c>
      <c r="E155" s="82">
        <f>IFERROR(VLOOKUP($C155,'2024'!$C$261:$U$504,19,FALSE),0)</f>
        <v>127183.91999999995</v>
      </c>
      <c r="F155" s="83">
        <f>IFERROR(VLOOKUP($C155,'2024'!$C$8:$U$251,19,FALSE),0)</f>
        <v>88661.3</v>
      </c>
      <c r="G155" s="84">
        <f t="shared" si="22"/>
        <v>0.69711092408537212</v>
      </c>
      <c r="H155" s="85">
        <f t="shared" si="23"/>
        <v>1.260467728177424E-5</v>
      </c>
      <c r="I155" s="86">
        <f t="shared" si="24"/>
        <v>-38522.619999999952</v>
      </c>
      <c r="J155" s="87">
        <f t="shared" si="25"/>
        <v>-0.30288907591462794</v>
      </c>
      <c r="K155" s="82">
        <f>VLOOKUP($C155,'2024'!$C$261:$U$504,VLOOKUP($L$4,Master!$D$9:$G$20,4,FALSE),FALSE)</f>
        <v>41144.639999999992</v>
      </c>
      <c r="L155" s="83">
        <f>VLOOKUP($C155,'2024'!$C$8:$U$251,VLOOKUP($L$4,Master!$D$9:$G$20,4,FALSE),FALSE)</f>
        <v>29982.09</v>
      </c>
      <c r="M155" s="154">
        <f t="shared" si="26"/>
        <v>0.72869977717632251</v>
      </c>
      <c r="N155" s="154">
        <f t="shared" si="27"/>
        <v>4.262452374182542E-6</v>
      </c>
      <c r="O155" s="83">
        <f t="shared" si="28"/>
        <v>-11162.549999999992</v>
      </c>
      <c r="P155" s="87">
        <f t="shared" si="29"/>
        <v>-0.27130022282367749</v>
      </c>
      <c r="Q155" s="78"/>
    </row>
    <row r="156" spans="2:17" s="79" customFormat="1" ht="12.75" x14ac:dyDescent="0.2">
      <c r="B156" s="72"/>
      <c r="C156" s="80" t="s">
        <v>183</v>
      </c>
      <c r="D156" s="81" t="s">
        <v>415</v>
      </c>
      <c r="E156" s="82">
        <f>IFERROR(VLOOKUP($C156,'2024'!$C$261:$U$504,19,FALSE),0)</f>
        <v>4429123.28</v>
      </c>
      <c r="F156" s="83">
        <f>IFERROR(VLOOKUP($C156,'2024'!$C$8:$U$251,19,FALSE),0)</f>
        <v>2123226.04</v>
      </c>
      <c r="G156" s="84">
        <f t="shared" si="22"/>
        <v>0.47937840194865833</v>
      </c>
      <c r="H156" s="85">
        <f t="shared" si="23"/>
        <v>3.0185186806937729E-4</v>
      </c>
      <c r="I156" s="86">
        <f t="shared" si="24"/>
        <v>-2305897.2400000002</v>
      </c>
      <c r="J156" s="87">
        <f t="shared" si="25"/>
        <v>-0.52062159805134167</v>
      </c>
      <c r="K156" s="82">
        <f>VLOOKUP($C156,'2024'!$C$261:$U$504,VLOOKUP($L$4,Master!$D$9:$G$20,4,FALSE),FALSE)</f>
        <v>1961492.6900000002</v>
      </c>
      <c r="L156" s="83">
        <f>VLOOKUP($C156,'2024'!$C$8:$U$251,VLOOKUP($L$4,Master!$D$9:$G$20,4,FALSE),FALSE)</f>
        <v>1971799.86</v>
      </c>
      <c r="M156" s="154">
        <f t="shared" si="26"/>
        <v>1.0052547583034837</v>
      </c>
      <c r="N156" s="154">
        <f t="shared" si="27"/>
        <v>2.8032411998862671E-4</v>
      </c>
      <c r="O156" s="83">
        <f t="shared" si="28"/>
        <v>10307.169999999925</v>
      </c>
      <c r="P156" s="87">
        <f t="shared" si="29"/>
        <v>5.254758303483621E-3</v>
      </c>
      <c r="Q156" s="78"/>
    </row>
    <row r="157" spans="2:17" s="79" customFormat="1" ht="12.75" x14ac:dyDescent="0.2">
      <c r="B157" s="72"/>
      <c r="C157" s="80" t="s">
        <v>184</v>
      </c>
      <c r="D157" s="81" t="s">
        <v>416</v>
      </c>
      <c r="E157" s="82">
        <f>IFERROR(VLOOKUP($C157,'2024'!$C$261:$U$504,19,FALSE),0)</f>
        <v>1241285.17</v>
      </c>
      <c r="F157" s="83">
        <f>IFERROR(VLOOKUP($C157,'2024'!$C$8:$U$251,19,FALSE),0)</f>
        <v>891920.08000000007</v>
      </c>
      <c r="G157" s="84">
        <f t="shared" si="22"/>
        <v>0.71854566666578323</v>
      </c>
      <c r="H157" s="85">
        <f t="shared" si="23"/>
        <v>1.2680126243957919E-4</v>
      </c>
      <c r="I157" s="86">
        <f t="shared" si="24"/>
        <v>-349365.08999999985</v>
      </c>
      <c r="J157" s="87">
        <f t="shared" si="25"/>
        <v>-0.28145433333421671</v>
      </c>
      <c r="K157" s="82">
        <f>VLOOKUP($C157,'2024'!$C$261:$U$504,VLOOKUP($L$4,Master!$D$9:$G$20,4,FALSE),FALSE)</f>
        <v>420403.56999999995</v>
      </c>
      <c r="L157" s="83">
        <f>VLOOKUP($C157,'2024'!$C$8:$U$251,VLOOKUP($L$4,Master!$D$9:$G$20,4,FALSE),FALSE)</f>
        <v>244464.86</v>
      </c>
      <c r="M157" s="154">
        <f t="shared" si="26"/>
        <v>0.58150043778172489</v>
      </c>
      <c r="N157" s="154">
        <f t="shared" si="27"/>
        <v>3.4754742678419102E-5</v>
      </c>
      <c r="O157" s="83">
        <f t="shared" si="28"/>
        <v>-175938.70999999996</v>
      </c>
      <c r="P157" s="87">
        <f t="shared" si="29"/>
        <v>-0.41849956221827511</v>
      </c>
      <c r="Q157" s="78"/>
    </row>
    <row r="158" spans="2:17" s="79" customFormat="1" ht="12.75" x14ac:dyDescent="0.2">
      <c r="B158" s="72"/>
      <c r="C158" s="80" t="s">
        <v>185</v>
      </c>
      <c r="D158" s="81" t="s">
        <v>417</v>
      </c>
      <c r="E158" s="82">
        <f>IFERROR(VLOOKUP($C158,'2024'!$C$261:$U$504,19,FALSE),0)</f>
        <v>123644.92000000001</v>
      </c>
      <c r="F158" s="83">
        <f>IFERROR(VLOOKUP($C158,'2024'!$C$8:$U$251,19,FALSE),0)</f>
        <v>119785.58000000002</v>
      </c>
      <c r="G158" s="84">
        <f t="shared" si="22"/>
        <v>0.96878691012942553</v>
      </c>
      <c r="H158" s="85">
        <f t="shared" si="23"/>
        <v>1.7029510946829686E-5</v>
      </c>
      <c r="I158" s="86">
        <f t="shared" si="24"/>
        <v>-3859.3399999999965</v>
      </c>
      <c r="J158" s="87">
        <f t="shared" si="25"/>
        <v>-3.1213089870574515E-2</v>
      </c>
      <c r="K158" s="82">
        <f>VLOOKUP($C158,'2024'!$C$261:$U$504,VLOOKUP($L$4,Master!$D$9:$G$20,4,FALSE),FALSE)</f>
        <v>78281.83</v>
      </c>
      <c r="L158" s="83">
        <f>VLOOKUP($C158,'2024'!$C$8:$U$251,VLOOKUP($L$4,Master!$D$9:$G$20,4,FALSE),FALSE)</f>
        <v>92862.720000000016</v>
      </c>
      <c r="M158" s="154">
        <f t="shared" si="26"/>
        <v>1.186261486222282</v>
      </c>
      <c r="N158" s="154">
        <f t="shared" si="27"/>
        <v>1.3201978959340349E-5</v>
      </c>
      <c r="O158" s="83">
        <f t="shared" si="28"/>
        <v>14580.890000000014</v>
      </c>
      <c r="P158" s="87">
        <f t="shared" si="29"/>
        <v>0.18626148622228189</v>
      </c>
      <c r="Q158" s="78"/>
    </row>
    <row r="159" spans="2:17" s="79" customFormat="1" ht="12.75" x14ac:dyDescent="0.2">
      <c r="B159" s="72"/>
      <c r="C159" s="80" t="s">
        <v>186</v>
      </c>
      <c r="D159" s="81" t="s">
        <v>418</v>
      </c>
      <c r="E159" s="82">
        <f>IFERROR(VLOOKUP($C159,'2024'!$C$261:$U$504,19,FALSE),0)</f>
        <v>3190604.0600000005</v>
      </c>
      <c r="F159" s="83">
        <f>IFERROR(VLOOKUP($C159,'2024'!$C$8:$U$251,19,FALSE),0)</f>
        <v>1466898.0399999998</v>
      </c>
      <c r="G159" s="84">
        <f t="shared" si="22"/>
        <v>0.45975558621961998</v>
      </c>
      <c r="H159" s="85">
        <f t="shared" si="23"/>
        <v>2.0854393517202158E-4</v>
      </c>
      <c r="I159" s="86">
        <f t="shared" si="24"/>
        <v>-1723706.0200000007</v>
      </c>
      <c r="J159" s="87">
        <f t="shared" si="25"/>
        <v>-0.54024441378038002</v>
      </c>
      <c r="K159" s="82">
        <f>VLOOKUP($C159,'2024'!$C$261:$U$504,VLOOKUP($L$4,Master!$D$9:$G$20,4,FALSE),FALSE)</f>
        <v>1236729.6100000001</v>
      </c>
      <c r="L159" s="83">
        <f>VLOOKUP($C159,'2024'!$C$8:$U$251,VLOOKUP($L$4,Master!$D$9:$G$20,4,FALSE),FALSE)</f>
        <v>1210511.3499999999</v>
      </c>
      <c r="M159" s="154">
        <f t="shared" si="26"/>
        <v>0.97880032968564545</v>
      </c>
      <c r="N159" s="154">
        <f t="shared" si="27"/>
        <v>1.7209430622689789E-4</v>
      </c>
      <c r="O159" s="83">
        <f t="shared" si="28"/>
        <v>-26218.260000000242</v>
      </c>
      <c r="P159" s="87">
        <f t="shared" si="29"/>
        <v>-2.1199670314354518E-2</v>
      </c>
      <c r="Q159" s="78"/>
    </row>
    <row r="160" spans="2:17" s="79" customFormat="1" ht="25.5" x14ac:dyDescent="0.2">
      <c r="B160" s="72"/>
      <c r="C160" s="80" t="s">
        <v>187</v>
      </c>
      <c r="D160" s="81" t="s">
        <v>420</v>
      </c>
      <c r="E160" s="82">
        <f>IFERROR(VLOOKUP($C160,'2024'!$C$261:$U$504,19,FALSE),0)</f>
        <v>0</v>
      </c>
      <c r="F160" s="83">
        <f>IFERROR(VLOOKUP($C160,'2024'!$C$8:$U$251,19,FALSE),0)</f>
        <v>0</v>
      </c>
      <c r="G160" s="84">
        <f t="shared" si="22"/>
        <v>0</v>
      </c>
      <c r="H160" s="85">
        <f t="shared" si="23"/>
        <v>0</v>
      </c>
      <c r="I160" s="86">
        <f t="shared" si="24"/>
        <v>0</v>
      </c>
      <c r="J160" s="87">
        <f t="shared" si="25"/>
        <v>0</v>
      </c>
      <c r="K160" s="82">
        <f>VLOOKUP($C160,'2024'!$C$261:$U$504,VLOOKUP($L$4,Master!$D$9:$G$20,4,FALSE),FALSE)</f>
        <v>0</v>
      </c>
      <c r="L160" s="83">
        <f>VLOOKUP($C160,'2024'!$C$8:$U$251,VLOOKUP($L$4,Master!$D$9:$G$20,4,FALSE),FALSE)</f>
        <v>0</v>
      </c>
      <c r="M160" s="154">
        <f t="shared" si="26"/>
        <v>0</v>
      </c>
      <c r="N160" s="154">
        <f t="shared" si="27"/>
        <v>0</v>
      </c>
      <c r="O160" s="83">
        <f t="shared" si="28"/>
        <v>0</v>
      </c>
      <c r="P160" s="87">
        <f t="shared" si="29"/>
        <v>0</v>
      </c>
      <c r="Q160" s="78"/>
    </row>
    <row r="161" spans="2:17" s="79" customFormat="1" ht="12.75" x14ac:dyDescent="0.2">
      <c r="B161" s="72"/>
      <c r="C161" s="80" t="s">
        <v>188</v>
      </c>
      <c r="D161" s="81" t="s">
        <v>421</v>
      </c>
      <c r="E161" s="82">
        <f>IFERROR(VLOOKUP($C161,'2024'!$C$261:$U$504,19,FALSE),0)</f>
        <v>50421.91</v>
      </c>
      <c r="F161" s="83">
        <f>IFERROR(VLOOKUP($C161,'2024'!$C$8:$U$251,19,FALSE),0)</f>
        <v>42426.99</v>
      </c>
      <c r="G161" s="84">
        <f t="shared" si="22"/>
        <v>0.84143956466544001</v>
      </c>
      <c r="H161" s="85">
        <f t="shared" si="23"/>
        <v>6.031701734432755E-6</v>
      </c>
      <c r="I161" s="86">
        <f t="shared" si="24"/>
        <v>-7994.9200000000055</v>
      </c>
      <c r="J161" s="87">
        <f t="shared" si="25"/>
        <v>-0.15856043533456002</v>
      </c>
      <c r="K161" s="82">
        <f>VLOOKUP($C161,'2024'!$C$261:$U$504,VLOOKUP($L$4,Master!$D$9:$G$20,4,FALSE),FALSE)</f>
        <v>17161.329999999998</v>
      </c>
      <c r="L161" s="83">
        <f>VLOOKUP($C161,'2024'!$C$8:$U$251,VLOOKUP($L$4,Master!$D$9:$G$20,4,FALSE),FALSE)</f>
        <v>13431.890000000001</v>
      </c>
      <c r="M161" s="154">
        <f t="shared" si="26"/>
        <v>0.78268350996105795</v>
      </c>
      <c r="N161" s="154">
        <f t="shared" si="27"/>
        <v>1.9095663918112031E-6</v>
      </c>
      <c r="O161" s="83">
        <f t="shared" si="28"/>
        <v>-3729.4399999999969</v>
      </c>
      <c r="P161" s="87">
        <f t="shared" si="29"/>
        <v>-0.21731649003894205</v>
      </c>
      <c r="Q161" s="78"/>
    </row>
    <row r="162" spans="2:17" s="79" customFormat="1" ht="12.75" x14ac:dyDescent="0.2">
      <c r="B162" s="72"/>
      <c r="C162" s="80" t="s">
        <v>189</v>
      </c>
      <c r="D162" s="81" t="s">
        <v>422</v>
      </c>
      <c r="E162" s="82">
        <f>IFERROR(VLOOKUP($C162,'2024'!$C$261:$U$504,19,FALSE),0)</f>
        <v>74122.449999999983</v>
      </c>
      <c r="F162" s="83">
        <f>IFERROR(VLOOKUP($C162,'2024'!$C$8:$U$251,19,FALSE),0)</f>
        <v>50708.710000000006</v>
      </c>
      <c r="G162" s="84">
        <f t="shared" si="22"/>
        <v>0.68412080280670728</v>
      </c>
      <c r="H162" s="85">
        <f t="shared" si="23"/>
        <v>7.2090858686380446E-6</v>
      </c>
      <c r="I162" s="86">
        <f t="shared" si="24"/>
        <v>-23413.739999999976</v>
      </c>
      <c r="J162" s="87">
        <f t="shared" si="25"/>
        <v>-0.31587919719329272</v>
      </c>
      <c r="K162" s="82">
        <f>VLOOKUP($C162,'2024'!$C$261:$U$504,VLOOKUP($L$4,Master!$D$9:$G$20,4,FALSE),FALSE)</f>
        <v>27881.17</v>
      </c>
      <c r="L162" s="83">
        <f>VLOOKUP($C162,'2024'!$C$8:$U$251,VLOOKUP($L$4,Master!$D$9:$G$20,4,FALSE),FALSE)</f>
        <v>26749.63</v>
      </c>
      <c r="M162" s="154">
        <f t="shared" si="26"/>
        <v>0.95941561993273605</v>
      </c>
      <c r="N162" s="154">
        <f t="shared" si="27"/>
        <v>3.8029044640318456E-6</v>
      </c>
      <c r="O162" s="83">
        <f t="shared" si="28"/>
        <v>-1131.5399999999972</v>
      </c>
      <c r="P162" s="87">
        <f t="shared" si="29"/>
        <v>-4.0584380067263941E-2</v>
      </c>
      <c r="Q162" s="78"/>
    </row>
    <row r="163" spans="2:17" s="79" customFormat="1" ht="12.75" x14ac:dyDescent="0.2">
      <c r="B163" s="72"/>
      <c r="C163" s="80" t="s">
        <v>190</v>
      </c>
      <c r="D163" s="81" t="s">
        <v>423</v>
      </c>
      <c r="E163" s="82">
        <f>IFERROR(VLOOKUP($C163,'2024'!$C$261:$U$504,19,FALSE),0)</f>
        <v>1416423.6700000002</v>
      </c>
      <c r="F163" s="83">
        <f>IFERROR(VLOOKUP($C163,'2024'!$C$8:$U$251,19,FALSE),0)</f>
        <v>1424649.56</v>
      </c>
      <c r="G163" s="84">
        <f t="shared" si="22"/>
        <v>1.0058075067327843</v>
      </c>
      <c r="H163" s="85">
        <f t="shared" si="23"/>
        <v>2.0253761160079613E-4</v>
      </c>
      <c r="I163" s="86">
        <f t="shared" si="24"/>
        <v>8225.8899999998976</v>
      </c>
      <c r="J163" s="87">
        <f t="shared" si="25"/>
        <v>5.8075067327841932E-3</v>
      </c>
      <c r="K163" s="82">
        <f>VLOOKUP($C163,'2024'!$C$261:$U$504,VLOOKUP($L$4,Master!$D$9:$G$20,4,FALSE),FALSE)</f>
        <v>506467.49000000005</v>
      </c>
      <c r="L163" s="83">
        <f>VLOOKUP($C163,'2024'!$C$8:$U$251,VLOOKUP($L$4,Master!$D$9:$G$20,4,FALSE),FALSE)</f>
        <v>475632.99000000005</v>
      </c>
      <c r="M163" s="154">
        <f t="shared" si="26"/>
        <v>0.93911850097229344</v>
      </c>
      <c r="N163" s="154">
        <f t="shared" si="27"/>
        <v>6.761913420528861E-5</v>
      </c>
      <c r="O163" s="83">
        <f t="shared" si="28"/>
        <v>-30834.5</v>
      </c>
      <c r="P163" s="87">
        <f t="shared" si="29"/>
        <v>-6.0881499027706593E-2</v>
      </c>
      <c r="Q163" s="78"/>
    </row>
    <row r="164" spans="2:17" s="79" customFormat="1" ht="12.75" x14ac:dyDescent="0.2">
      <c r="B164" s="72"/>
      <c r="C164" s="80" t="s">
        <v>191</v>
      </c>
      <c r="D164" s="81" t="s">
        <v>424</v>
      </c>
      <c r="E164" s="82">
        <f>IFERROR(VLOOKUP($C164,'2024'!$C$261:$U$504,19,FALSE),0)</f>
        <v>1552784.6300000001</v>
      </c>
      <c r="F164" s="83">
        <f>IFERROR(VLOOKUP($C164,'2024'!$C$8:$U$251,19,FALSE),0)</f>
        <v>122511.26</v>
      </c>
      <c r="G164" s="84">
        <f t="shared" si="22"/>
        <v>7.8897779919421263E-2</v>
      </c>
      <c r="H164" s="85">
        <f t="shared" si="23"/>
        <v>1.741701165766278E-5</v>
      </c>
      <c r="I164" s="86">
        <f t="shared" si="24"/>
        <v>-1430273.37</v>
      </c>
      <c r="J164" s="87">
        <f t="shared" si="25"/>
        <v>-0.92110222008057874</v>
      </c>
      <c r="K164" s="82">
        <f>VLOOKUP($C164,'2024'!$C$261:$U$504,VLOOKUP($L$4,Master!$D$9:$G$20,4,FALSE),FALSE)</f>
        <v>1521238.77</v>
      </c>
      <c r="L164" s="83">
        <f>VLOOKUP($C164,'2024'!$C$8:$U$251,VLOOKUP($L$4,Master!$D$9:$G$20,4,FALSE),FALSE)</f>
        <v>96752.65</v>
      </c>
      <c r="M164" s="154">
        <f t="shared" si="26"/>
        <v>6.3601225467058001E-2</v>
      </c>
      <c r="N164" s="154">
        <f t="shared" si="27"/>
        <v>1.3754997156667613E-5</v>
      </c>
      <c r="O164" s="83">
        <f t="shared" si="28"/>
        <v>-1424486.12</v>
      </c>
      <c r="P164" s="87">
        <f t="shared" si="29"/>
        <v>-0.93639877453294207</v>
      </c>
      <c r="Q164" s="78"/>
    </row>
    <row r="165" spans="2:17" s="79" customFormat="1" ht="12.75" x14ac:dyDescent="0.2">
      <c r="B165" s="72"/>
      <c r="C165" s="80" t="s">
        <v>192</v>
      </c>
      <c r="D165" s="81" t="s">
        <v>425</v>
      </c>
      <c r="E165" s="82">
        <f>IFERROR(VLOOKUP($C165,'2024'!$C$261:$U$504,19,FALSE),0)</f>
        <v>63861.390000000014</v>
      </c>
      <c r="F165" s="83">
        <f>IFERROR(VLOOKUP($C165,'2024'!$C$8:$U$251,19,FALSE),0)</f>
        <v>57995.710000000006</v>
      </c>
      <c r="G165" s="84">
        <f t="shared" si="22"/>
        <v>0.90814982260799515</v>
      </c>
      <c r="H165" s="85">
        <f t="shared" si="23"/>
        <v>8.2450540233153265E-6</v>
      </c>
      <c r="I165" s="86">
        <f t="shared" si="24"/>
        <v>-5865.6800000000076</v>
      </c>
      <c r="J165" s="87">
        <f t="shared" si="25"/>
        <v>-9.1850177392004878E-2</v>
      </c>
      <c r="K165" s="82">
        <f>VLOOKUP($C165,'2024'!$C$261:$U$504,VLOOKUP($L$4,Master!$D$9:$G$20,4,FALSE),FALSE)</f>
        <v>22109.880000000005</v>
      </c>
      <c r="L165" s="83">
        <f>VLOOKUP($C165,'2024'!$C$8:$U$251,VLOOKUP($L$4,Master!$D$9:$G$20,4,FALSE),FALSE)</f>
        <v>31822.15</v>
      </c>
      <c r="M165" s="154">
        <f t="shared" si="26"/>
        <v>1.4392728499657164</v>
      </c>
      <c r="N165" s="154">
        <f t="shared" si="27"/>
        <v>4.5240474836508387E-6</v>
      </c>
      <c r="O165" s="83">
        <f t="shared" si="28"/>
        <v>9712.2699999999968</v>
      </c>
      <c r="P165" s="87">
        <f t="shared" si="29"/>
        <v>0.43927284996571647</v>
      </c>
      <c r="Q165" s="78"/>
    </row>
    <row r="166" spans="2:17" s="79" customFormat="1" ht="25.5" x14ac:dyDescent="0.2">
      <c r="B166" s="72"/>
      <c r="C166" s="80" t="s">
        <v>193</v>
      </c>
      <c r="D166" s="81" t="s">
        <v>419</v>
      </c>
      <c r="E166" s="82">
        <f>IFERROR(VLOOKUP($C166,'2024'!$C$261:$U$504,19,FALSE),0)</f>
        <v>319353.1100000001</v>
      </c>
      <c r="F166" s="83">
        <f>IFERROR(VLOOKUP($C166,'2024'!$C$8:$U$251,19,FALSE),0)</f>
        <v>266074.21000000002</v>
      </c>
      <c r="G166" s="84">
        <f t="shared" si="22"/>
        <v>0.83316617771469315</v>
      </c>
      <c r="H166" s="85">
        <f t="shared" si="23"/>
        <v>3.78268709127097E-5</v>
      </c>
      <c r="I166" s="86">
        <f t="shared" si="24"/>
        <v>-53278.900000000081</v>
      </c>
      <c r="J166" s="87">
        <f t="shared" si="25"/>
        <v>-0.16683382228530688</v>
      </c>
      <c r="K166" s="82">
        <f>VLOOKUP($C166,'2024'!$C$261:$U$504,VLOOKUP($L$4,Master!$D$9:$G$20,4,FALSE),FALSE)</f>
        <v>121266.20000000001</v>
      </c>
      <c r="L166" s="83">
        <f>VLOOKUP($C166,'2024'!$C$8:$U$251,VLOOKUP($L$4,Master!$D$9:$G$20,4,FALSE),FALSE)</f>
        <v>112235.75</v>
      </c>
      <c r="M166" s="154">
        <f t="shared" si="26"/>
        <v>0.92553201139311692</v>
      </c>
      <c r="N166" s="154">
        <f t="shared" si="27"/>
        <v>1.595617713960762E-5</v>
      </c>
      <c r="O166" s="83">
        <f t="shared" si="28"/>
        <v>-9030.4500000000116</v>
      </c>
      <c r="P166" s="87">
        <f t="shared" si="29"/>
        <v>-7.4467988606883126E-2</v>
      </c>
      <c r="Q166" s="78"/>
    </row>
    <row r="167" spans="2:17" s="79" customFormat="1" ht="12.75" x14ac:dyDescent="0.2">
      <c r="B167" s="72"/>
      <c r="C167" s="80" t="s">
        <v>194</v>
      </c>
      <c r="D167" s="81" t="s">
        <v>426</v>
      </c>
      <c r="E167" s="82">
        <f>IFERROR(VLOOKUP($C167,'2024'!$C$261:$U$504,19,FALSE),0)</f>
        <v>182945.38999999996</v>
      </c>
      <c r="F167" s="83">
        <f>IFERROR(VLOOKUP($C167,'2024'!$C$8:$U$251,19,FALSE),0)</f>
        <v>105781.68</v>
      </c>
      <c r="G167" s="84">
        <f t="shared" si="22"/>
        <v>0.57821451527146994</v>
      </c>
      <c r="H167" s="85">
        <f t="shared" si="23"/>
        <v>1.5038623827125389E-5</v>
      </c>
      <c r="I167" s="86">
        <f t="shared" si="24"/>
        <v>-77163.709999999963</v>
      </c>
      <c r="J167" s="87">
        <f t="shared" si="25"/>
        <v>-0.42178548472853011</v>
      </c>
      <c r="K167" s="82">
        <f>VLOOKUP($C167,'2024'!$C$261:$U$504,VLOOKUP($L$4,Master!$D$9:$G$20,4,FALSE),FALSE)</f>
        <v>62830.12999999999</v>
      </c>
      <c r="L167" s="83">
        <f>VLOOKUP($C167,'2024'!$C$8:$U$251,VLOOKUP($L$4,Master!$D$9:$G$20,4,FALSE),FALSE)</f>
        <v>47178.080000000002</v>
      </c>
      <c r="M167" s="154">
        <f t="shared" si="26"/>
        <v>0.75088305562952062</v>
      </c>
      <c r="N167" s="154">
        <f t="shared" si="27"/>
        <v>6.7071481376172881E-6</v>
      </c>
      <c r="O167" s="83">
        <f t="shared" si="28"/>
        <v>-15652.049999999988</v>
      </c>
      <c r="P167" s="87">
        <f t="shared" si="29"/>
        <v>-0.24911694437047943</v>
      </c>
      <c r="Q167" s="78"/>
    </row>
    <row r="168" spans="2:17" s="79" customFormat="1" ht="12.75" x14ac:dyDescent="0.2">
      <c r="B168" s="72"/>
      <c r="C168" s="80" t="s">
        <v>195</v>
      </c>
      <c r="D168" s="81" t="s">
        <v>427</v>
      </c>
      <c r="E168" s="82">
        <f>IFERROR(VLOOKUP($C168,'2024'!$C$261:$U$504,19,FALSE),0)</f>
        <v>43257.62</v>
      </c>
      <c r="F168" s="83">
        <f>IFERROR(VLOOKUP($C168,'2024'!$C$8:$U$251,19,FALSE),0)</f>
        <v>29264.01</v>
      </c>
      <c r="G168" s="84">
        <f t="shared" si="22"/>
        <v>0.67650531860051466</v>
      </c>
      <c r="H168" s="85">
        <f t="shared" si="23"/>
        <v>4.1603653682115437E-6</v>
      </c>
      <c r="I168" s="86">
        <f t="shared" si="24"/>
        <v>-13993.610000000004</v>
      </c>
      <c r="J168" s="87">
        <f t="shared" si="25"/>
        <v>-0.32349468139948528</v>
      </c>
      <c r="K168" s="82">
        <f>VLOOKUP($C168,'2024'!$C$261:$U$504,VLOOKUP($L$4,Master!$D$9:$G$20,4,FALSE),FALSE)</f>
        <v>20329.25</v>
      </c>
      <c r="L168" s="83">
        <f>VLOOKUP($C168,'2024'!$C$8:$U$251,VLOOKUP($L$4,Master!$D$9:$G$20,4,FALSE),FALSE)</f>
        <v>12226.54</v>
      </c>
      <c r="M168" s="154">
        <f t="shared" si="26"/>
        <v>0.60142602407860601</v>
      </c>
      <c r="N168" s="154">
        <f t="shared" si="27"/>
        <v>1.7382058572647144E-6</v>
      </c>
      <c r="O168" s="83">
        <f t="shared" si="28"/>
        <v>-8102.7099999999991</v>
      </c>
      <c r="P168" s="87">
        <f t="shared" si="29"/>
        <v>-0.39857397592139399</v>
      </c>
      <c r="Q168" s="78"/>
    </row>
    <row r="169" spans="2:17" s="79" customFormat="1" ht="12.75" x14ac:dyDescent="0.2">
      <c r="B169" s="72"/>
      <c r="C169" s="80" t="s">
        <v>196</v>
      </c>
      <c r="D169" s="81" t="s">
        <v>428</v>
      </c>
      <c r="E169" s="82">
        <f>IFERROR(VLOOKUP($C169,'2024'!$C$261:$U$504,19,FALSE),0)</f>
        <v>270273.49</v>
      </c>
      <c r="F169" s="83">
        <f>IFERROR(VLOOKUP($C169,'2024'!$C$8:$U$251,19,FALSE),0)</f>
        <v>224623.74000000002</v>
      </c>
      <c r="G169" s="84">
        <f t="shared" si="22"/>
        <v>0.83109793713027502</v>
      </c>
      <c r="H169" s="85">
        <f t="shared" si="23"/>
        <v>3.1933997725334094E-5</v>
      </c>
      <c r="I169" s="86">
        <f t="shared" si="24"/>
        <v>-45649.749999999971</v>
      </c>
      <c r="J169" s="87">
        <f t="shared" si="25"/>
        <v>-0.16890206286972492</v>
      </c>
      <c r="K169" s="82">
        <f>VLOOKUP($C169,'2024'!$C$261:$U$504,VLOOKUP($L$4,Master!$D$9:$G$20,4,FALSE),FALSE)</f>
        <v>89498.98000000001</v>
      </c>
      <c r="L169" s="83">
        <f>VLOOKUP($C169,'2024'!$C$8:$U$251,VLOOKUP($L$4,Master!$D$9:$G$20,4,FALSE),FALSE)</f>
        <v>104292.20000000001</v>
      </c>
      <c r="M169" s="154">
        <f t="shared" si="26"/>
        <v>1.1652892580451755</v>
      </c>
      <c r="N169" s="154">
        <f t="shared" si="27"/>
        <v>1.4826869491043504E-5</v>
      </c>
      <c r="O169" s="83">
        <f t="shared" si="28"/>
        <v>14793.220000000001</v>
      </c>
      <c r="P169" s="87">
        <f t="shared" si="29"/>
        <v>0.16528925804517547</v>
      </c>
      <c r="Q169" s="78"/>
    </row>
    <row r="170" spans="2:17" s="79" customFormat="1" ht="12.75" x14ac:dyDescent="0.2">
      <c r="B170" s="72"/>
      <c r="C170" s="80" t="s">
        <v>197</v>
      </c>
      <c r="D170" s="81" t="s">
        <v>429</v>
      </c>
      <c r="E170" s="82">
        <f>IFERROR(VLOOKUP($C170,'2024'!$C$261:$U$504,19,FALSE),0)</f>
        <v>110081.75</v>
      </c>
      <c r="F170" s="83">
        <f>IFERROR(VLOOKUP($C170,'2024'!$C$8:$U$251,19,FALSE),0)</f>
        <v>63440.07</v>
      </c>
      <c r="G170" s="84">
        <f t="shared" si="22"/>
        <v>0.57629961369618488</v>
      </c>
      <c r="H170" s="85">
        <f t="shared" si="23"/>
        <v>9.019060278646574E-6</v>
      </c>
      <c r="I170" s="86">
        <f t="shared" si="24"/>
        <v>-46641.68</v>
      </c>
      <c r="J170" s="87">
        <f t="shared" si="25"/>
        <v>-0.42370038630381512</v>
      </c>
      <c r="K170" s="82">
        <f>VLOOKUP($C170,'2024'!$C$261:$U$504,VLOOKUP($L$4,Master!$D$9:$G$20,4,FALSE),FALSE)</f>
        <v>24653.96</v>
      </c>
      <c r="L170" s="83">
        <f>VLOOKUP($C170,'2024'!$C$8:$U$251,VLOOKUP($L$4,Master!$D$9:$G$20,4,FALSE),FALSE)</f>
        <v>11042.11</v>
      </c>
      <c r="M170" s="154">
        <f t="shared" si="26"/>
        <v>0.44788382880478433</v>
      </c>
      <c r="N170" s="154">
        <f t="shared" si="27"/>
        <v>1.5698194483935173E-6</v>
      </c>
      <c r="O170" s="83">
        <f t="shared" si="28"/>
        <v>-13611.849999999999</v>
      </c>
      <c r="P170" s="87">
        <f t="shared" si="29"/>
        <v>-0.55211617119521561</v>
      </c>
      <c r="Q170" s="78"/>
    </row>
    <row r="171" spans="2:17" s="79" customFormat="1" ht="12.75" x14ac:dyDescent="0.2">
      <c r="B171" s="72"/>
      <c r="C171" s="80" t="s">
        <v>198</v>
      </c>
      <c r="D171" s="81" t="s">
        <v>430</v>
      </c>
      <c r="E171" s="82">
        <f>IFERROR(VLOOKUP($C171,'2024'!$C$261:$U$504,19,FALSE),0)</f>
        <v>100409.46</v>
      </c>
      <c r="F171" s="83">
        <f>IFERROR(VLOOKUP($C171,'2024'!$C$8:$U$251,19,FALSE),0)</f>
        <v>78858.94</v>
      </c>
      <c r="G171" s="84">
        <f t="shared" si="22"/>
        <v>0.78537360921968902</v>
      </c>
      <c r="H171" s="85">
        <f t="shared" si="23"/>
        <v>1.1211108899630366E-5</v>
      </c>
      <c r="I171" s="86">
        <f t="shared" si="24"/>
        <v>-21550.520000000004</v>
      </c>
      <c r="J171" s="87">
        <f t="shared" si="25"/>
        <v>-0.21462639078031095</v>
      </c>
      <c r="K171" s="82">
        <f>VLOOKUP($C171,'2024'!$C$261:$U$504,VLOOKUP($L$4,Master!$D$9:$G$20,4,FALSE),FALSE)</f>
        <v>32860.400000000009</v>
      </c>
      <c r="L171" s="83">
        <f>VLOOKUP($C171,'2024'!$C$8:$U$251,VLOOKUP($L$4,Master!$D$9:$G$20,4,FALSE),FALSE)</f>
        <v>26749.200000000004</v>
      </c>
      <c r="M171" s="154">
        <f t="shared" si="26"/>
        <v>0.81402539226546233</v>
      </c>
      <c r="N171" s="154">
        <f t="shared" si="27"/>
        <v>3.8028433323855566E-6</v>
      </c>
      <c r="O171" s="83">
        <f t="shared" si="28"/>
        <v>-6111.2000000000044</v>
      </c>
      <c r="P171" s="87">
        <f t="shared" si="29"/>
        <v>-0.18597460773453769</v>
      </c>
      <c r="Q171" s="78"/>
    </row>
    <row r="172" spans="2:17" s="79" customFormat="1" ht="12.75" x14ac:dyDescent="0.2">
      <c r="B172" s="72"/>
      <c r="C172" s="80" t="s">
        <v>199</v>
      </c>
      <c r="D172" s="81" t="s">
        <v>431</v>
      </c>
      <c r="E172" s="82">
        <f>IFERROR(VLOOKUP($C172,'2024'!$C$261:$U$504,19,FALSE),0)</f>
        <v>407781.23000000004</v>
      </c>
      <c r="F172" s="83">
        <f>IFERROR(VLOOKUP($C172,'2024'!$C$8:$U$251,19,FALSE),0)</f>
        <v>246955.34</v>
      </c>
      <c r="G172" s="84">
        <f t="shared" si="22"/>
        <v>0.60560742337257645</v>
      </c>
      <c r="H172" s="85">
        <f t="shared" si="23"/>
        <v>3.5108805800398063E-5</v>
      </c>
      <c r="I172" s="86">
        <f t="shared" si="24"/>
        <v>-160825.89000000004</v>
      </c>
      <c r="J172" s="87">
        <f t="shared" si="25"/>
        <v>-0.39439257662742355</v>
      </c>
      <c r="K172" s="82">
        <f>VLOOKUP($C172,'2024'!$C$261:$U$504,VLOOKUP($L$4,Master!$D$9:$G$20,4,FALSE),FALSE)</f>
        <v>143070.88</v>
      </c>
      <c r="L172" s="83">
        <f>VLOOKUP($C172,'2024'!$C$8:$U$251,VLOOKUP($L$4,Master!$D$9:$G$20,4,FALSE),FALSE)</f>
        <v>94879.65</v>
      </c>
      <c r="M172" s="154">
        <f t="shared" si="26"/>
        <v>0.66316534853214004</v>
      </c>
      <c r="N172" s="154">
        <f t="shared" si="27"/>
        <v>1.3488719078760307E-5</v>
      </c>
      <c r="O172" s="83">
        <f t="shared" si="28"/>
        <v>-48191.23000000001</v>
      </c>
      <c r="P172" s="87">
        <f t="shared" si="29"/>
        <v>-0.3368346514678599</v>
      </c>
      <c r="Q172" s="78"/>
    </row>
    <row r="173" spans="2:17" s="79" customFormat="1" ht="12.75" x14ac:dyDescent="0.2">
      <c r="B173" s="72"/>
      <c r="C173" s="80" t="s">
        <v>200</v>
      </c>
      <c r="D173" s="81" t="s">
        <v>432</v>
      </c>
      <c r="E173" s="82">
        <f>IFERROR(VLOOKUP($C173,'2024'!$C$261:$U$504,19,FALSE),0)</f>
        <v>4451162.03</v>
      </c>
      <c r="F173" s="83">
        <f>IFERROR(VLOOKUP($C173,'2024'!$C$8:$U$251,19,FALSE),0)</f>
        <v>4939407.0500000007</v>
      </c>
      <c r="G173" s="84">
        <f t="shared" si="22"/>
        <v>1.109689338808455</v>
      </c>
      <c r="H173" s="85">
        <f t="shared" si="23"/>
        <v>7.0221880153539958E-4</v>
      </c>
      <c r="I173" s="86">
        <f t="shared" si="24"/>
        <v>488245.02000000048</v>
      </c>
      <c r="J173" s="87">
        <f t="shared" si="25"/>
        <v>0.10968933880845502</v>
      </c>
      <c r="K173" s="82">
        <f>VLOOKUP($C173,'2024'!$C$261:$U$504,VLOOKUP($L$4,Master!$D$9:$G$20,4,FALSE),FALSE)</f>
        <v>1151057.6300000001</v>
      </c>
      <c r="L173" s="83">
        <f>VLOOKUP($C173,'2024'!$C$8:$U$251,VLOOKUP($L$4,Master!$D$9:$G$20,4,FALSE),FALSE)</f>
        <v>2874934.0100000002</v>
      </c>
      <c r="M173" s="154">
        <f t="shared" si="26"/>
        <v>2.4976455870415455</v>
      </c>
      <c r="N173" s="154">
        <f t="shared" si="27"/>
        <v>4.0871964884845043E-4</v>
      </c>
      <c r="O173" s="83">
        <f t="shared" si="28"/>
        <v>1723876.3800000001</v>
      </c>
      <c r="P173" s="87">
        <f t="shared" si="29"/>
        <v>1.4976455870415455</v>
      </c>
      <c r="Q173" s="78"/>
    </row>
    <row r="174" spans="2:17" s="79" customFormat="1" ht="12.75" x14ac:dyDescent="0.2">
      <c r="B174" s="72"/>
      <c r="C174" s="80" t="s">
        <v>201</v>
      </c>
      <c r="D174" s="81" t="s">
        <v>433</v>
      </c>
      <c r="E174" s="82">
        <f>IFERROR(VLOOKUP($C174,'2024'!$C$261:$U$504,19,FALSE),0)</f>
        <v>5803266.0899999999</v>
      </c>
      <c r="F174" s="83">
        <f>IFERROR(VLOOKUP($C174,'2024'!$C$8:$U$251,19,FALSE),0)</f>
        <v>4291911.16</v>
      </c>
      <c r="G174" s="84">
        <f t="shared" si="22"/>
        <v>0.73956821786884497</v>
      </c>
      <c r="H174" s="85">
        <f t="shared" si="23"/>
        <v>6.1016649985783339E-4</v>
      </c>
      <c r="I174" s="86">
        <f t="shared" si="24"/>
        <v>-1511354.9299999997</v>
      </c>
      <c r="J174" s="87">
        <f t="shared" si="25"/>
        <v>-0.26043178213115498</v>
      </c>
      <c r="K174" s="82">
        <f>VLOOKUP($C174,'2024'!$C$261:$U$504,VLOOKUP($L$4,Master!$D$9:$G$20,4,FALSE),FALSE)</f>
        <v>4865967.87</v>
      </c>
      <c r="L174" s="83">
        <f>VLOOKUP($C174,'2024'!$C$8:$U$251,VLOOKUP($L$4,Master!$D$9:$G$20,4,FALSE),FALSE)</f>
        <v>3393333.59</v>
      </c>
      <c r="M174" s="154">
        <f t="shared" si="26"/>
        <v>0.6973604595543702</v>
      </c>
      <c r="N174" s="154">
        <f t="shared" si="27"/>
        <v>4.8241876457207847E-4</v>
      </c>
      <c r="O174" s="83">
        <f t="shared" si="28"/>
        <v>-1472634.2800000003</v>
      </c>
      <c r="P174" s="87">
        <f t="shared" si="29"/>
        <v>-0.30263954044562985</v>
      </c>
      <c r="Q174" s="78"/>
    </row>
    <row r="175" spans="2:17" s="79" customFormat="1" ht="12.75" x14ac:dyDescent="0.2">
      <c r="B175" s="72"/>
      <c r="C175" s="80" t="s">
        <v>202</v>
      </c>
      <c r="D175" s="81" t="s">
        <v>434</v>
      </c>
      <c r="E175" s="82">
        <f>IFERROR(VLOOKUP($C175,'2024'!$C$261:$U$504,19,FALSE),0)</f>
        <v>15735.39</v>
      </c>
      <c r="F175" s="83">
        <f>IFERROR(VLOOKUP($C175,'2024'!$C$8:$U$251,19,FALSE),0)</f>
        <v>3272.43</v>
      </c>
      <c r="G175" s="84">
        <f t="shared" si="22"/>
        <v>0.20796624678511305</v>
      </c>
      <c r="H175" s="85">
        <f t="shared" si="23"/>
        <v>4.6523030992323002E-7</v>
      </c>
      <c r="I175" s="86">
        <f t="shared" si="24"/>
        <v>-12462.96</v>
      </c>
      <c r="J175" s="87">
        <f t="shared" si="25"/>
        <v>-0.79203375321488689</v>
      </c>
      <c r="K175" s="82">
        <f>VLOOKUP($C175,'2024'!$C$261:$U$504,VLOOKUP($L$4,Master!$D$9:$G$20,4,FALSE),FALSE)</f>
        <v>4947.2699999999995</v>
      </c>
      <c r="L175" s="83">
        <f>VLOOKUP($C175,'2024'!$C$8:$U$251,VLOOKUP($L$4,Master!$D$9:$G$20,4,FALSE),FALSE)</f>
        <v>924.5</v>
      </c>
      <c r="M175" s="154">
        <f t="shared" si="26"/>
        <v>0.18687073881150615</v>
      </c>
      <c r="N175" s="154">
        <f t="shared" si="27"/>
        <v>1.3143303952232016E-7</v>
      </c>
      <c r="O175" s="83">
        <f t="shared" si="28"/>
        <v>-4022.7699999999995</v>
      </c>
      <c r="P175" s="87">
        <f t="shared" si="29"/>
        <v>-0.81312926118849382</v>
      </c>
      <c r="Q175" s="78"/>
    </row>
    <row r="176" spans="2:17" s="79" customFormat="1" ht="12.75" x14ac:dyDescent="0.2">
      <c r="B176" s="72"/>
      <c r="C176" s="80" t="s">
        <v>203</v>
      </c>
      <c r="D176" s="81" t="s">
        <v>435</v>
      </c>
      <c r="E176" s="82">
        <f>IFERROR(VLOOKUP($C176,'2024'!$C$261:$U$504,19,FALSE),0)</f>
        <v>25000</v>
      </c>
      <c r="F176" s="83">
        <f>IFERROR(VLOOKUP($C176,'2024'!$C$8:$U$251,19,FALSE),0)</f>
        <v>804790.86</v>
      </c>
      <c r="G176" s="84">
        <f t="shared" si="22"/>
        <v>32.191634399999998</v>
      </c>
      <c r="H176" s="85">
        <f t="shared" si="23"/>
        <v>1.1441439579186806E-4</v>
      </c>
      <c r="I176" s="86">
        <f t="shared" si="24"/>
        <v>779790.86</v>
      </c>
      <c r="J176" s="87">
        <f t="shared" si="25"/>
        <v>31.191634399999998</v>
      </c>
      <c r="K176" s="82">
        <f>VLOOKUP($C176,'2024'!$C$261:$U$504,VLOOKUP($L$4,Master!$D$9:$G$20,4,FALSE),FALSE)</f>
        <v>25000</v>
      </c>
      <c r="L176" s="83">
        <f>VLOOKUP($C176,'2024'!$C$8:$U$251,VLOOKUP($L$4,Master!$D$9:$G$20,4,FALSE),FALSE)</f>
        <v>804790.86</v>
      </c>
      <c r="M176" s="154">
        <f t="shared" si="26"/>
        <v>32.191634399999998</v>
      </c>
      <c r="N176" s="154">
        <f t="shared" si="27"/>
        <v>1.1441439579186806E-4</v>
      </c>
      <c r="O176" s="83">
        <f t="shared" si="28"/>
        <v>779790.86</v>
      </c>
      <c r="P176" s="87">
        <f t="shared" si="29"/>
        <v>31.191634399999998</v>
      </c>
      <c r="Q176" s="78"/>
    </row>
    <row r="177" spans="2:17" s="79" customFormat="1" ht="12.75" x14ac:dyDescent="0.2">
      <c r="B177" s="72"/>
      <c r="C177" s="80" t="s">
        <v>204</v>
      </c>
      <c r="D177" s="81" t="s">
        <v>436</v>
      </c>
      <c r="E177" s="82">
        <f>IFERROR(VLOOKUP($C177,'2024'!$C$261:$U$504,19,FALSE),0)</f>
        <v>12107872.23</v>
      </c>
      <c r="F177" s="83">
        <f>IFERROR(VLOOKUP($C177,'2024'!$C$8:$U$251,19,FALSE),0)</f>
        <v>9567175</v>
      </c>
      <c r="G177" s="84">
        <f t="shared" si="22"/>
        <v>0.7901615426941121</v>
      </c>
      <c r="H177" s="85">
        <f t="shared" si="23"/>
        <v>1.3601329257890247E-3</v>
      </c>
      <c r="I177" s="86">
        <f t="shared" si="24"/>
        <v>-2540697.2300000004</v>
      </c>
      <c r="J177" s="87">
        <f t="shared" si="25"/>
        <v>-0.20983845730588788</v>
      </c>
      <c r="K177" s="82">
        <f>VLOOKUP($C177,'2024'!$C$261:$U$504,VLOOKUP($L$4,Master!$D$9:$G$20,4,FALSE),FALSE)</f>
        <v>5746111.7199999997</v>
      </c>
      <c r="L177" s="83">
        <f>VLOOKUP($C177,'2024'!$C$8:$U$251,VLOOKUP($L$4,Master!$D$9:$G$20,4,FALSE),FALSE)</f>
        <v>3429625.6300000004</v>
      </c>
      <c r="M177" s="154">
        <f t="shared" si="26"/>
        <v>0.59686024169401297</v>
      </c>
      <c r="N177" s="154">
        <f t="shared" si="27"/>
        <v>4.87578281205573E-4</v>
      </c>
      <c r="O177" s="83">
        <f t="shared" si="28"/>
        <v>-2316486.0899999994</v>
      </c>
      <c r="P177" s="87">
        <f t="shared" si="29"/>
        <v>-0.40313975830598703</v>
      </c>
      <c r="Q177" s="78"/>
    </row>
    <row r="178" spans="2:17" s="79" customFormat="1" ht="12.75" x14ac:dyDescent="0.2">
      <c r="B178" s="72"/>
      <c r="C178" s="80" t="s">
        <v>205</v>
      </c>
      <c r="D178" s="81" t="s">
        <v>437</v>
      </c>
      <c r="E178" s="82">
        <f>IFERROR(VLOOKUP($C178,'2024'!$C$261:$U$504,19,FALSE),0)</f>
        <v>71840</v>
      </c>
      <c r="F178" s="83">
        <f>IFERROR(VLOOKUP($C178,'2024'!$C$8:$U$251,19,FALSE),0)</f>
        <v>29862.1</v>
      </c>
      <c r="G178" s="84">
        <f t="shared" si="22"/>
        <v>0.4156751113585746</v>
      </c>
      <c r="H178" s="85">
        <f t="shared" si="23"/>
        <v>4.2453938015353993E-6</v>
      </c>
      <c r="I178" s="86">
        <f t="shared" si="24"/>
        <v>-41977.9</v>
      </c>
      <c r="J178" s="87">
        <f t="shared" si="25"/>
        <v>-0.5843248886414254</v>
      </c>
      <c r="K178" s="82">
        <f>VLOOKUP($C178,'2024'!$C$261:$U$504,VLOOKUP($L$4,Master!$D$9:$G$20,4,FALSE),FALSE)</f>
        <v>41000</v>
      </c>
      <c r="L178" s="83">
        <f>VLOOKUP($C178,'2024'!$C$8:$U$251,VLOOKUP($L$4,Master!$D$9:$G$20,4,FALSE),FALSE)</f>
        <v>5182.68</v>
      </c>
      <c r="M178" s="154">
        <f t="shared" si="26"/>
        <v>0.12640682926829269</v>
      </c>
      <c r="N178" s="154">
        <f t="shared" si="27"/>
        <v>7.3680409439863521E-7</v>
      </c>
      <c r="O178" s="83">
        <f t="shared" si="28"/>
        <v>-35817.32</v>
      </c>
      <c r="P178" s="87">
        <f t="shared" si="29"/>
        <v>-0.87359317073170728</v>
      </c>
      <c r="Q178" s="78"/>
    </row>
    <row r="179" spans="2:17" s="79" customFormat="1" ht="12.75" x14ac:dyDescent="0.2">
      <c r="B179" s="72"/>
      <c r="C179" s="80" t="s">
        <v>206</v>
      </c>
      <c r="D179" s="81" t="s">
        <v>438</v>
      </c>
      <c r="E179" s="82">
        <f>IFERROR(VLOOKUP($C179,'2024'!$C$261:$U$504,19,FALSE),0)</f>
        <v>1409366.67</v>
      </c>
      <c r="F179" s="83">
        <f>IFERROR(VLOOKUP($C179,'2024'!$C$8:$U$251,19,FALSE),0)</f>
        <v>197493.34</v>
      </c>
      <c r="G179" s="84">
        <f t="shared" si="22"/>
        <v>0.14012914041737629</v>
      </c>
      <c r="H179" s="85">
        <f t="shared" si="23"/>
        <v>2.8076960477679839E-5</v>
      </c>
      <c r="I179" s="86">
        <f t="shared" si="24"/>
        <v>-1211873.3299999998</v>
      </c>
      <c r="J179" s="87">
        <f t="shared" si="25"/>
        <v>-0.85987085958262366</v>
      </c>
      <c r="K179" s="82">
        <f>VLOOKUP($C179,'2024'!$C$261:$U$504,VLOOKUP($L$4,Master!$D$9:$G$20,4,FALSE),FALSE)</f>
        <v>758100</v>
      </c>
      <c r="L179" s="83">
        <f>VLOOKUP($C179,'2024'!$C$8:$U$251,VLOOKUP($L$4,Master!$D$9:$G$20,4,FALSE),FALSE)</f>
        <v>53475.31</v>
      </c>
      <c r="M179" s="154">
        <f t="shared" si="26"/>
        <v>7.0538596491228067E-2</v>
      </c>
      <c r="N179" s="154">
        <f t="shared" si="27"/>
        <v>7.6024040375319871E-6</v>
      </c>
      <c r="O179" s="83">
        <f t="shared" si="28"/>
        <v>-704624.69</v>
      </c>
      <c r="P179" s="87">
        <f t="shared" si="29"/>
        <v>-0.92946140350877182</v>
      </c>
      <c r="Q179" s="78"/>
    </row>
    <row r="180" spans="2:17" s="79" customFormat="1" ht="12.75" x14ac:dyDescent="0.2">
      <c r="B180" s="72"/>
      <c r="C180" s="80" t="s">
        <v>207</v>
      </c>
      <c r="D180" s="81" t="s">
        <v>439</v>
      </c>
      <c r="E180" s="82">
        <f>IFERROR(VLOOKUP($C180,'2024'!$C$261:$U$504,19,FALSE),0)</f>
        <v>3700200.56</v>
      </c>
      <c r="F180" s="83">
        <f>IFERROR(VLOOKUP($C180,'2024'!$C$8:$U$251,19,FALSE),0)</f>
        <v>3552228.1399999997</v>
      </c>
      <c r="G180" s="84">
        <f t="shared" si="22"/>
        <v>0.9600096217487194</v>
      </c>
      <c r="H180" s="85">
        <f t="shared" si="23"/>
        <v>5.0500826556724478E-4</v>
      </c>
      <c r="I180" s="86">
        <f t="shared" si="24"/>
        <v>-147972.42000000039</v>
      </c>
      <c r="J180" s="87">
        <f t="shared" si="25"/>
        <v>-3.9990378251280628E-2</v>
      </c>
      <c r="K180" s="82">
        <f>VLOOKUP($C180,'2024'!$C$261:$U$504,VLOOKUP($L$4,Master!$D$9:$G$20,4,FALSE),FALSE)</f>
        <v>1175000</v>
      </c>
      <c r="L180" s="83">
        <f>VLOOKUP($C180,'2024'!$C$8:$U$251,VLOOKUP($L$4,Master!$D$9:$G$20,4,FALSE),FALSE)</f>
        <v>2688356.2299999995</v>
      </c>
      <c r="M180" s="154">
        <f t="shared" si="26"/>
        <v>2.2879627489361698</v>
      </c>
      <c r="N180" s="154">
        <f t="shared" si="27"/>
        <v>3.8219451663349437E-4</v>
      </c>
      <c r="O180" s="83">
        <f t="shared" si="28"/>
        <v>1513356.2299999995</v>
      </c>
      <c r="P180" s="87">
        <f t="shared" si="29"/>
        <v>1.2879627489361698</v>
      </c>
      <c r="Q180" s="78"/>
    </row>
    <row r="181" spans="2:17" s="79" customFormat="1" ht="25.5" x14ac:dyDescent="0.2">
      <c r="B181" s="72"/>
      <c r="C181" s="80" t="s">
        <v>208</v>
      </c>
      <c r="D181" s="81" t="s">
        <v>440</v>
      </c>
      <c r="E181" s="82">
        <f>IFERROR(VLOOKUP($C181,'2024'!$C$261:$U$504,19,FALSE),0)</f>
        <v>1026096.51</v>
      </c>
      <c r="F181" s="83">
        <f>IFERROR(VLOOKUP($C181,'2024'!$C$8:$U$251,19,FALSE),0)</f>
        <v>530397.85</v>
      </c>
      <c r="G181" s="84">
        <f t="shared" si="22"/>
        <v>0.51690834617496162</v>
      </c>
      <c r="H181" s="85">
        <f t="shared" si="23"/>
        <v>7.5404869206710255E-5</v>
      </c>
      <c r="I181" s="86">
        <f t="shared" si="24"/>
        <v>-495698.66000000003</v>
      </c>
      <c r="J181" s="87">
        <f t="shared" si="25"/>
        <v>-0.48309165382503838</v>
      </c>
      <c r="K181" s="82">
        <f>VLOOKUP($C181,'2024'!$C$261:$U$504,VLOOKUP($L$4,Master!$D$9:$G$20,4,FALSE),FALSE)</f>
        <v>428179.17</v>
      </c>
      <c r="L181" s="83">
        <f>VLOOKUP($C181,'2024'!$C$8:$U$251,VLOOKUP($L$4,Master!$D$9:$G$20,4,FALSE),FALSE)</f>
        <v>376089.85</v>
      </c>
      <c r="M181" s="154">
        <f t="shared" si="26"/>
        <v>0.87834690790773406</v>
      </c>
      <c r="N181" s="154">
        <f t="shared" si="27"/>
        <v>5.3467422519192493E-5</v>
      </c>
      <c r="O181" s="83">
        <f t="shared" si="28"/>
        <v>-52089.320000000007</v>
      </c>
      <c r="P181" s="87">
        <f t="shared" si="29"/>
        <v>-0.12165309209226598</v>
      </c>
      <c r="Q181" s="78"/>
    </row>
    <row r="182" spans="2:17" s="79" customFormat="1" ht="12.75" x14ac:dyDescent="0.2">
      <c r="B182" s="72"/>
      <c r="C182" s="80" t="s">
        <v>209</v>
      </c>
      <c r="D182" s="81" t="s">
        <v>441</v>
      </c>
      <c r="E182" s="82">
        <f>IFERROR(VLOOKUP($C182,'2024'!$C$261:$U$504,19,FALSE),0)</f>
        <v>172044.04000000004</v>
      </c>
      <c r="F182" s="83">
        <f>IFERROR(VLOOKUP($C182,'2024'!$C$8:$U$251,19,FALSE),0)</f>
        <v>95274.66</v>
      </c>
      <c r="G182" s="84">
        <f t="shared" si="22"/>
        <v>0.55378064825727169</v>
      </c>
      <c r="H182" s="85">
        <f t="shared" si="23"/>
        <v>1.3544876315041229E-5</v>
      </c>
      <c r="I182" s="86">
        <f t="shared" si="24"/>
        <v>-76769.380000000034</v>
      </c>
      <c r="J182" s="87">
        <f t="shared" si="25"/>
        <v>-0.44621935174272831</v>
      </c>
      <c r="K182" s="82">
        <f>VLOOKUP($C182,'2024'!$C$261:$U$504,VLOOKUP($L$4,Master!$D$9:$G$20,4,FALSE),FALSE)</f>
        <v>54014.680000000008</v>
      </c>
      <c r="L182" s="83">
        <f>VLOOKUP($C182,'2024'!$C$8:$U$251,VLOOKUP($L$4,Master!$D$9:$G$20,4,FALSE),FALSE)</f>
        <v>35973.380000000005</v>
      </c>
      <c r="M182" s="154">
        <f t="shared" si="26"/>
        <v>0.66599265236783778</v>
      </c>
      <c r="N182" s="154">
        <f t="shared" si="27"/>
        <v>5.1142138185953947E-6</v>
      </c>
      <c r="O182" s="83">
        <f t="shared" si="28"/>
        <v>-18041.300000000003</v>
      </c>
      <c r="P182" s="87">
        <f t="shared" si="29"/>
        <v>-0.33400734763216222</v>
      </c>
      <c r="Q182" s="78"/>
    </row>
    <row r="183" spans="2:17" s="79" customFormat="1" ht="12.75" x14ac:dyDescent="0.2">
      <c r="B183" s="72"/>
      <c r="C183" s="80" t="s">
        <v>210</v>
      </c>
      <c r="D183" s="81" t="s">
        <v>442</v>
      </c>
      <c r="E183" s="82">
        <f>IFERROR(VLOOKUP($C183,'2024'!$C$261:$U$504,19,FALSE),0)</f>
        <v>817467.21</v>
      </c>
      <c r="F183" s="83">
        <f>IFERROR(VLOOKUP($C183,'2024'!$C$8:$U$251,19,FALSE),0)</f>
        <v>813159.75</v>
      </c>
      <c r="G183" s="84">
        <f t="shared" si="22"/>
        <v>0.99473072442868993</v>
      </c>
      <c r="H183" s="85">
        <f t="shared" si="23"/>
        <v>1.156041725902758E-4</v>
      </c>
      <c r="I183" s="86">
        <f t="shared" si="24"/>
        <v>-4307.4599999999627</v>
      </c>
      <c r="J183" s="87">
        <f t="shared" si="25"/>
        <v>-5.2692755713100257E-3</v>
      </c>
      <c r="K183" s="82">
        <f>VLOOKUP($C183,'2024'!$C$261:$U$504,VLOOKUP($L$4,Master!$D$9:$G$20,4,FALSE),FALSE)</f>
        <v>271489.07</v>
      </c>
      <c r="L183" s="83">
        <f>VLOOKUP($C183,'2024'!$C$8:$U$251,VLOOKUP($L$4,Master!$D$9:$G$20,4,FALSE),FALSE)</f>
        <v>286254.96999999997</v>
      </c>
      <c r="M183" s="154">
        <f t="shared" si="26"/>
        <v>1.0543885615726629</v>
      </c>
      <c r="N183" s="154">
        <f t="shared" si="27"/>
        <v>4.0695901336366216E-5</v>
      </c>
      <c r="O183" s="83">
        <f t="shared" si="28"/>
        <v>14765.899999999965</v>
      </c>
      <c r="P183" s="87">
        <f t="shared" si="29"/>
        <v>5.4388561572662815E-2</v>
      </c>
      <c r="Q183" s="78"/>
    </row>
    <row r="184" spans="2:17" s="79" customFormat="1" ht="12.75" x14ac:dyDescent="0.2">
      <c r="B184" s="72"/>
      <c r="C184" s="80" t="s">
        <v>211</v>
      </c>
      <c r="D184" s="81" t="s">
        <v>443</v>
      </c>
      <c r="E184" s="82">
        <f>IFERROR(VLOOKUP($C184,'2024'!$C$261:$U$504,19,FALSE),0)</f>
        <v>662562.44999999984</v>
      </c>
      <c r="F184" s="83">
        <f>IFERROR(VLOOKUP($C184,'2024'!$C$8:$U$251,19,FALSE),0)</f>
        <v>2719390.13</v>
      </c>
      <c r="G184" s="84">
        <f t="shared" si="22"/>
        <v>4.1043529255242284</v>
      </c>
      <c r="H184" s="85">
        <f t="shared" si="23"/>
        <v>3.8660650127949958E-4</v>
      </c>
      <c r="I184" s="86">
        <f t="shared" si="24"/>
        <v>2056827.6800000002</v>
      </c>
      <c r="J184" s="87">
        <f t="shared" si="25"/>
        <v>3.1043529255242288</v>
      </c>
      <c r="K184" s="82">
        <f>VLOOKUP($C184,'2024'!$C$261:$U$504,VLOOKUP($L$4,Master!$D$9:$G$20,4,FALSE),FALSE)</f>
        <v>220854.14999999994</v>
      </c>
      <c r="L184" s="83">
        <f>VLOOKUP($C184,'2024'!$C$8:$U$251,VLOOKUP($L$4,Master!$D$9:$G$20,4,FALSE),FALSE)</f>
        <v>237548.76999999996</v>
      </c>
      <c r="M184" s="154">
        <f t="shared" si="26"/>
        <v>1.0755911537093599</v>
      </c>
      <c r="N184" s="154">
        <f t="shared" si="27"/>
        <v>3.3771505544498149E-5</v>
      </c>
      <c r="O184" s="83">
        <f t="shared" si="28"/>
        <v>16694.620000000024</v>
      </c>
      <c r="P184" s="87">
        <f t="shared" si="29"/>
        <v>7.5591153709359912E-2</v>
      </c>
      <c r="Q184" s="78"/>
    </row>
    <row r="185" spans="2:17" s="79" customFormat="1" ht="12.75" x14ac:dyDescent="0.2">
      <c r="B185" s="72"/>
      <c r="C185" s="80" t="s">
        <v>212</v>
      </c>
      <c r="D185" s="81" t="s">
        <v>444</v>
      </c>
      <c r="E185" s="82">
        <f>IFERROR(VLOOKUP($C185,'2024'!$C$261:$U$504,19,FALSE),0)</f>
        <v>1184400</v>
      </c>
      <c r="F185" s="83">
        <f>IFERROR(VLOOKUP($C185,'2024'!$C$8:$U$251,19,FALSE),0)</f>
        <v>1308756.69</v>
      </c>
      <c r="G185" s="84">
        <f t="shared" si="22"/>
        <v>1.1049955167173251</v>
      </c>
      <c r="H185" s="85">
        <f t="shared" si="23"/>
        <v>1.860615140744953E-4</v>
      </c>
      <c r="I185" s="86">
        <f t="shared" si="24"/>
        <v>124356.68999999994</v>
      </c>
      <c r="J185" s="87">
        <f t="shared" si="25"/>
        <v>0.10499551671732518</v>
      </c>
      <c r="K185" s="82">
        <f>VLOOKUP($C185,'2024'!$C$261:$U$504,VLOOKUP($L$4,Master!$D$9:$G$20,4,FALSE),FALSE)</f>
        <v>439500</v>
      </c>
      <c r="L185" s="83">
        <f>VLOOKUP($C185,'2024'!$C$8:$U$251,VLOOKUP($L$4,Master!$D$9:$G$20,4,FALSE),FALSE)</f>
        <v>595788.69000000006</v>
      </c>
      <c r="M185" s="154">
        <f t="shared" si="26"/>
        <v>1.3556056655290103</v>
      </c>
      <c r="N185" s="154">
        <f t="shared" si="27"/>
        <v>8.4701263861245395E-5</v>
      </c>
      <c r="O185" s="83">
        <f t="shared" si="28"/>
        <v>156288.69000000006</v>
      </c>
      <c r="P185" s="87">
        <f t="shared" si="29"/>
        <v>0.35560566552901035</v>
      </c>
      <c r="Q185" s="78"/>
    </row>
    <row r="186" spans="2:17" s="79" customFormat="1" ht="12.75" x14ac:dyDescent="0.2">
      <c r="B186" s="72"/>
      <c r="C186" s="80" t="s">
        <v>213</v>
      </c>
      <c r="D186" s="81" t="s">
        <v>445</v>
      </c>
      <c r="E186" s="82">
        <f>IFERROR(VLOOKUP($C186,'2024'!$C$261:$U$504,19,FALSE),0)</f>
        <v>25530</v>
      </c>
      <c r="F186" s="83">
        <f>IFERROR(VLOOKUP($C186,'2024'!$C$8:$U$251,19,FALSE),0)</f>
        <v>0</v>
      </c>
      <c r="G186" s="84">
        <f t="shared" si="22"/>
        <v>0</v>
      </c>
      <c r="H186" s="85">
        <f t="shared" si="23"/>
        <v>0</v>
      </c>
      <c r="I186" s="86">
        <f t="shared" si="24"/>
        <v>-25530</v>
      </c>
      <c r="J186" s="87">
        <f t="shared" si="25"/>
        <v>-1</v>
      </c>
      <c r="K186" s="82">
        <f>VLOOKUP($C186,'2024'!$C$261:$U$504,VLOOKUP($L$4,Master!$D$9:$G$20,4,FALSE),FALSE)</f>
        <v>0</v>
      </c>
      <c r="L186" s="83">
        <f>VLOOKUP($C186,'2024'!$C$8:$U$251,VLOOKUP($L$4,Master!$D$9:$G$20,4,FALSE),FALSE)</f>
        <v>0</v>
      </c>
      <c r="M186" s="154">
        <f t="shared" si="26"/>
        <v>0</v>
      </c>
      <c r="N186" s="154">
        <f t="shared" si="27"/>
        <v>0</v>
      </c>
      <c r="O186" s="83">
        <f t="shared" si="28"/>
        <v>0</v>
      </c>
      <c r="P186" s="87">
        <f t="shared" si="29"/>
        <v>0</v>
      </c>
      <c r="Q186" s="78"/>
    </row>
    <row r="187" spans="2:17" s="79" customFormat="1" ht="12.75" x14ac:dyDescent="0.2">
      <c r="B187" s="72"/>
      <c r="C187" s="80" t="s">
        <v>214</v>
      </c>
      <c r="D187" s="81" t="s">
        <v>446</v>
      </c>
      <c r="E187" s="82">
        <f>IFERROR(VLOOKUP($C187,'2024'!$C$261:$U$504,19,FALSE),0)</f>
        <v>678137.69</v>
      </c>
      <c r="F187" s="83">
        <f>IFERROR(VLOOKUP($C187,'2024'!$C$8:$U$251,19,FALSE),0)</f>
        <v>419846.03000000009</v>
      </c>
      <c r="G187" s="84">
        <f t="shared" si="22"/>
        <v>0.61911620042826421</v>
      </c>
      <c r="H187" s="85">
        <f t="shared" si="23"/>
        <v>5.9688090702303112E-5</v>
      </c>
      <c r="I187" s="86">
        <f t="shared" si="24"/>
        <v>-258291.65999999986</v>
      </c>
      <c r="J187" s="87">
        <f t="shared" si="25"/>
        <v>-0.38088379957173574</v>
      </c>
      <c r="K187" s="82">
        <f>VLOOKUP($C187,'2024'!$C$261:$U$504,VLOOKUP($L$4,Master!$D$9:$G$20,4,FALSE),FALSE)</f>
        <v>201058.36999999994</v>
      </c>
      <c r="L187" s="83">
        <f>VLOOKUP($C187,'2024'!$C$8:$U$251,VLOOKUP($L$4,Master!$D$9:$G$20,4,FALSE),FALSE)</f>
        <v>134869.94</v>
      </c>
      <c r="M187" s="154">
        <f t="shared" si="26"/>
        <v>0.6707999274041665</v>
      </c>
      <c r="N187" s="154">
        <f t="shared" si="27"/>
        <v>1.9174003411998863E-5</v>
      </c>
      <c r="O187" s="83">
        <f t="shared" si="28"/>
        <v>-66188.429999999935</v>
      </c>
      <c r="P187" s="87">
        <f t="shared" si="29"/>
        <v>-0.3292000725958335</v>
      </c>
      <c r="Q187" s="78"/>
    </row>
    <row r="188" spans="2:17" s="79" customFormat="1" ht="12.75" x14ac:dyDescent="0.2">
      <c r="B188" s="72"/>
      <c r="C188" s="80" t="s">
        <v>215</v>
      </c>
      <c r="D188" s="81" t="s">
        <v>447</v>
      </c>
      <c r="E188" s="82">
        <f>IFERROR(VLOOKUP($C188,'2024'!$C$261:$U$504,19,FALSE),0)</f>
        <v>241527.09</v>
      </c>
      <c r="F188" s="83">
        <f>IFERROR(VLOOKUP($C188,'2024'!$C$8:$U$251,19,FALSE),0)</f>
        <v>300301.07</v>
      </c>
      <c r="G188" s="84">
        <f t="shared" si="22"/>
        <v>1.2433432208370498</v>
      </c>
      <c r="H188" s="85">
        <f t="shared" si="23"/>
        <v>4.2692787887404038E-5</v>
      </c>
      <c r="I188" s="86">
        <f t="shared" si="24"/>
        <v>58773.98000000001</v>
      </c>
      <c r="J188" s="87">
        <f t="shared" si="25"/>
        <v>0.24334322083704985</v>
      </c>
      <c r="K188" s="82">
        <f>VLOOKUP($C188,'2024'!$C$261:$U$504,VLOOKUP($L$4,Master!$D$9:$G$20,4,FALSE),FALSE)</f>
        <v>92582.9</v>
      </c>
      <c r="L188" s="83">
        <f>VLOOKUP($C188,'2024'!$C$8:$U$251,VLOOKUP($L$4,Master!$D$9:$G$20,4,FALSE),FALSE)</f>
        <v>116620.57</v>
      </c>
      <c r="M188" s="154">
        <f t="shared" si="26"/>
        <v>1.2596340144886369</v>
      </c>
      <c r="N188" s="154">
        <f t="shared" si="27"/>
        <v>1.6579552175149275E-5</v>
      </c>
      <c r="O188" s="83">
        <f t="shared" si="28"/>
        <v>24037.670000000013</v>
      </c>
      <c r="P188" s="87">
        <f t="shared" si="29"/>
        <v>0.25963401448863682</v>
      </c>
      <c r="Q188" s="78"/>
    </row>
    <row r="189" spans="2:17" s="79" customFormat="1" ht="12.75" x14ac:dyDescent="0.2">
      <c r="B189" s="72"/>
      <c r="C189" s="80" t="s">
        <v>216</v>
      </c>
      <c r="D189" s="81" t="s">
        <v>448</v>
      </c>
      <c r="E189" s="82">
        <f>IFERROR(VLOOKUP($C189,'2024'!$C$261:$U$504,19,FALSE),0)</f>
        <v>338316.06</v>
      </c>
      <c r="F189" s="83">
        <f>IFERROR(VLOOKUP($C189,'2024'!$C$8:$U$251,19,FALSE),0)</f>
        <v>589256.65</v>
      </c>
      <c r="G189" s="84">
        <f t="shared" si="22"/>
        <v>1.7417341937595279</v>
      </c>
      <c r="H189" s="85">
        <f t="shared" si="23"/>
        <v>8.377262581745806E-5</v>
      </c>
      <c r="I189" s="86">
        <f t="shared" si="24"/>
        <v>250940.59000000003</v>
      </c>
      <c r="J189" s="87">
        <f t="shared" si="25"/>
        <v>0.74173419375952776</v>
      </c>
      <c r="K189" s="82">
        <f>VLOOKUP($C189,'2024'!$C$261:$U$504,VLOOKUP($L$4,Master!$D$9:$G$20,4,FALSE),FALSE)</f>
        <v>105052.06000000001</v>
      </c>
      <c r="L189" s="83">
        <f>VLOOKUP($C189,'2024'!$C$8:$U$251,VLOOKUP($L$4,Master!$D$9:$G$20,4,FALSE),FALSE)</f>
        <v>387308.48000000004</v>
      </c>
      <c r="M189" s="154">
        <f t="shared" si="26"/>
        <v>3.6868242279113801</v>
      </c>
      <c r="N189" s="154">
        <f t="shared" si="27"/>
        <v>5.5062337219220933E-5</v>
      </c>
      <c r="O189" s="83">
        <f t="shared" si="28"/>
        <v>282256.42000000004</v>
      </c>
      <c r="P189" s="87">
        <f t="shared" si="29"/>
        <v>2.6868242279113805</v>
      </c>
      <c r="Q189" s="78"/>
    </row>
    <row r="190" spans="2:17" s="79" customFormat="1" ht="12.75" x14ac:dyDescent="0.2">
      <c r="B190" s="72"/>
      <c r="C190" s="80" t="s">
        <v>217</v>
      </c>
      <c r="D190" s="81" t="s">
        <v>449</v>
      </c>
      <c r="E190" s="82">
        <f>IFERROR(VLOOKUP($C190,'2024'!$C$261:$U$504,19,FALSE),0)</f>
        <v>474790.77</v>
      </c>
      <c r="F190" s="83">
        <f>IFERROR(VLOOKUP($C190,'2024'!$C$8:$U$251,19,FALSE),0)</f>
        <v>376936.69</v>
      </c>
      <c r="G190" s="84">
        <f t="shared" si="22"/>
        <v>0.79390062700671282</v>
      </c>
      <c r="H190" s="85">
        <f t="shared" si="23"/>
        <v>5.3587814899061703E-5</v>
      </c>
      <c r="I190" s="86">
        <f t="shared" si="24"/>
        <v>-97854.080000000016</v>
      </c>
      <c r="J190" s="87">
        <f t="shared" si="25"/>
        <v>-0.20609937299328715</v>
      </c>
      <c r="K190" s="82">
        <f>VLOOKUP($C190,'2024'!$C$261:$U$504,VLOOKUP($L$4,Master!$D$9:$G$20,4,FALSE),FALSE)</f>
        <v>148263.37</v>
      </c>
      <c r="L190" s="83">
        <f>VLOOKUP($C190,'2024'!$C$8:$U$251,VLOOKUP($L$4,Master!$D$9:$G$20,4,FALSE),FALSE)</f>
        <v>123347.32</v>
      </c>
      <c r="M190" s="154">
        <f t="shared" si="26"/>
        <v>0.83194736501672673</v>
      </c>
      <c r="N190" s="154">
        <f t="shared" si="27"/>
        <v>1.7535871481376173E-5</v>
      </c>
      <c r="O190" s="83">
        <f t="shared" si="28"/>
        <v>-24916.049999999988</v>
      </c>
      <c r="P190" s="87">
        <f t="shared" si="29"/>
        <v>-0.16805263498327327</v>
      </c>
      <c r="Q190" s="78"/>
    </row>
    <row r="191" spans="2:17" s="79" customFormat="1" ht="12.75" x14ac:dyDescent="0.2">
      <c r="B191" s="72"/>
      <c r="C191" s="80" t="s">
        <v>218</v>
      </c>
      <c r="D191" s="81" t="s">
        <v>450</v>
      </c>
      <c r="E191" s="82">
        <f>IFERROR(VLOOKUP($C191,'2024'!$C$261:$U$504,19,FALSE),0)</f>
        <v>41241.03</v>
      </c>
      <c r="F191" s="83">
        <f>IFERROR(VLOOKUP($C191,'2024'!$C$8:$U$251,19,FALSE),0)</f>
        <v>32412.239999999998</v>
      </c>
      <c r="G191" s="84">
        <f t="shared" si="22"/>
        <v>0.78592217507661666</v>
      </c>
      <c r="H191" s="85">
        <f t="shared" si="23"/>
        <v>4.6079385840204717E-6</v>
      </c>
      <c r="I191" s="86">
        <f t="shared" si="24"/>
        <v>-8828.7900000000009</v>
      </c>
      <c r="J191" s="87">
        <f t="shared" si="25"/>
        <v>-0.21407782492338337</v>
      </c>
      <c r="K191" s="82">
        <f>VLOOKUP($C191,'2024'!$C$261:$U$504,VLOOKUP($L$4,Master!$D$9:$G$20,4,FALSE),FALSE)</f>
        <v>13747.009999999998</v>
      </c>
      <c r="L191" s="83">
        <f>VLOOKUP($C191,'2024'!$C$8:$U$251,VLOOKUP($L$4,Master!$D$9:$G$20,4,FALSE),FALSE)</f>
        <v>13409.6</v>
      </c>
      <c r="M191" s="154">
        <f t="shared" si="26"/>
        <v>0.97545575365115778</v>
      </c>
      <c r="N191" s="154">
        <f t="shared" si="27"/>
        <v>1.9063974978675009E-6</v>
      </c>
      <c r="O191" s="83">
        <f t="shared" si="28"/>
        <v>-337.40999999999804</v>
      </c>
      <c r="P191" s="87">
        <f t="shared" si="29"/>
        <v>-2.4544246348842263E-2</v>
      </c>
      <c r="Q191" s="78"/>
    </row>
    <row r="192" spans="2:17" s="79" customFormat="1" ht="25.5" x14ac:dyDescent="0.2">
      <c r="B192" s="72"/>
      <c r="C192" s="80" t="s">
        <v>528</v>
      </c>
      <c r="D192" s="81" t="s">
        <v>529</v>
      </c>
      <c r="E192" s="82">
        <f>IFERROR(VLOOKUP($C192,'2024'!$C$261:$U$504,19,FALSE),0)</f>
        <v>218161.11000000002</v>
      </c>
      <c r="F192" s="83">
        <f>IFERROR(VLOOKUP($C192,'2024'!$C$8:$U$251,19,FALSE),0)</f>
        <v>844378.27000000014</v>
      </c>
      <c r="G192" s="84">
        <f t="shared" si="22"/>
        <v>3.8704344234405483</v>
      </c>
      <c r="H192" s="85">
        <f t="shared" si="23"/>
        <v>1.20042404037532E-4</v>
      </c>
      <c r="I192" s="86">
        <f t="shared" si="24"/>
        <v>626217.16000000015</v>
      </c>
      <c r="J192" s="87">
        <f t="shared" si="25"/>
        <v>2.8704344234405488</v>
      </c>
      <c r="K192" s="82">
        <f>VLOOKUP($C192,'2024'!$C$261:$U$504,VLOOKUP($L$4,Master!$D$9:$G$20,4,FALSE),FALSE)</f>
        <v>64619.080000000024</v>
      </c>
      <c r="L192" s="83">
        <f>VLOOKUP($C192,'2024'!$C$8:$U$251,VLOOKUP($L$4,Master!$D$9:$G$20,4,FALSE),FALSE)</f>
        <v>213562.38</v>
      </c>
      <c r="M192" s="154">
        <f t="shared" si="26"/>
        <v>3.3049430601611771</v>
      </c>
      <c r="N192" s="154">
        <f t="shared" si="27"/>
        <v>3.0361441569519478E-5</v>
      </c>
      <c r="O192" s="83">
        <f t="shared" si="28"/>
        <v>148943.29999999999</v>
      </c>
      <c r="P192" s="87">
        <f t="shared" si="29"/>
        <v>2.3049430601611776</v>
      </c>
      <c r="Q192" s="78"/>
    </row>
    <row r="193" spans="2:17" s="79" customFormat="1" ht="12.75" x14ac:dyDescent="0.2">
      <c r="B193" s="72"/>
      <c r="C193" s="80" t="s">
        <v>530</v>
      </c>
      <c r="D193" s="81" t="s">
        <v>531</v>
      </c>
      <c r="E193" s="82">
        <f>IFERROR(VLOOKUP($C193,'2024'!$C$261:$U$504,19,FALSE),0)</f>
        <v>405089.19000000012</v>
      </c>
      <c r="F193" s="83">
        <f>IFERROR(VLOOKUP($C193,'2024'!$C$8:$U$251,19,FALSE),0)</f>
        <v>190742.60000000003</v>
      </c>
      <c r="G193" s="84">
        <f t="shared" si="22"/>
        <v>0.47086568762795172</v>
      </c>
      <c r="H193" s="85">
        <f t="shared" si="23"/>
        <v>2.7117230594256473E-5</v>
      </c>
      <c r="I193" s="86">
        <f t="shared" si="24"/>
        <v>-214346.59000000008</v>
      </c>
      <c r="J193" s="87">
        <f t="shared" si="25"/>
        <v>-0.52913431237204833</v>
      </c>
      <c r="K193" s="82">
        <f>VLOOKUP($C193,'2024'!$C$261:$U$504,VLOOKUP($L$4,Master!$D$9:$G$20,4,FALSE),FALSE)</f>
        <v>127029.73000000003</v>
      </c>
      <c r="L193" s="83">
        <f>VLOOKUP($C193,'2024'!$C$8:$U$251,VLOOKUP($L$4,Master!$D$9:$G$20,4,FALSE),FALSE)</f>
        <v>39166.42</v>
      </c>
      <c r="M193" s="154">
        <f t="shared" si="26"/>
        <v>0.30832483073056982</v>
      </c>
      <c r="N193" s="154">
        <f t="shared" si="27"/>
        <v>5.5681575206141594E-6</v>
      </c>
      <c r="O193" s="83">
        <f t="shared" si="28"/>
        <v>-87863.310000000027</v>
      </c>
      <c r="P193" s="87">
        <f t="shared" si="29"/>
        <v>-0.69167516926943018</v>
      </c>
      <c r="Q193" s="78"/>
    </row>
    <row r="194" spans="2:17" s="79" customFormat="1" ht="12.75" x14ac:dyDescent="0.2">
      <c r="B194" s="72"/>
      <c r="C194" s="80" t="s">
        <v>532</v>
      </c>
      <c r="D194" s="81" t="s">
        <v>373</v>
      </c>
      <c r="E194" s="82">
        <f>IFERROR(VLOOKUP($C194,'2024'!$C$261:$U$504,19,FALSE),0)</f>
        <v>350564.04000000004</v>
      </c>
      <c r="F194" s="83">
        <f>IFERROR(VLOOKUP($C194,'2024'!$C$8:$U$251,19,FALSE),0)</f>
        <v>183223.01</v>
      </c>
      <c r="G194" s="84">
        <f t="shared" si="22"/>
        <v>0.52265203812689964</v>
      </c>
      <c r="H194" s="85">
        <f t="shared" si="23"/>
        <v>2.6048195905601368E-5</v>
      </c>
      <c r="I194" s="86">
        <f t="shared" si="24"/>
        <v>-167341.03000000003</v>
      </c>
      <c r="J194" s="87">
        <f t="shared" si="25"/>
        <v>-0.4773479618731003</v>
      </c>
      <c r="K194" s="82">
        <f>VLOOKUP($C194,'2024'!$C$261:$U$504,VLOOKUP($L$4,Master!$D$9:$G$20,4,FALSE),FALSE)</f>
        <v>116854.68000000001</v>
      </c>
      <c r="L194" s="83">
        <f>VLOOKUP($C194,'2024'!$C$8:$U$251,VLOOKUP($L$4,Master!$D$9:$G$20,4,FALSE),FALSE)</f>
        <v>60044.899999999994</v>
      </c>
      <c r="M194" s="154">
        <f t="shared" si="26"/>
        <v>0.51384249223052081</v>
      </c>
      <c r="N194" s="154">
        <f t="shared" si="27"/>
        <v>8.5363804378731861E-6</v>
      </c>
      <c r="O194" s="83">
        <f t="shared" si="28"/>
        <v>-56809.780000000013</v>
      </c>
      <c r="P194" s="87">
        <f t="shared" si="29"/>
        <v>-0.48615750776947925</v>
      </c>
      <c r="Q194" s="78"/>
    </row>
    <row r="195" spans="2:17" s="79" customFormat="1" ht="12.75" x14ac:dyDescent="0.2">
      <c r="B195" s="72"/>
      <c r="C195" s="80" t="s">
        <v>533</v>
      </c>
      <c r="D195" s="81" t="s">
        <v>534</v>
      </c>
      <c r="E195" s="82">
        <f>IFERROR(VLOOKUP($C195,'2024'!$C$261:$U$504,19,FALSE),0)</f>
        <v>1023192.4500000001</v>
      </c>
      <c r="F195" s="83">
        <f>IFERROR(VLOOKUP($C195,'2024'!$C$8:$U$251,19,FALSE),0)</f>
        <v>782512.11</v>
      </c>
      <c r="G195" s="84">
        <f t="shared" si="22"/>
        <v>0.76477510169274598</v>
      </c>
      <c r="H195" s="85">
        <f t="shared" si="23"/>
        <v>1.1124710122263292E-4</v>
      </c>
      <c r="I195" s="86">
        <f t="shared" si="24"/>
        <v>-240680.34000000008</v>
      </c>
      <c r="J195" s="87">
        <f t="shared" si="25"/>
        <v>-0.23522489830725399</v>
      </c>
      <c r="K195" s="82">
        <f>VLOOKUP($C195,'2024'!$C$261:$U$504,VLOOKUP($L$4,Master!$D$9:$G$20,4,FALSE),FALSE)</f>
        <v>341064.15</v>
      </c>
      <c r="L195" s="83">
        <f>VLOOKUP($C195,'2024'!$C$8:$U$251,VLOOKUP($L$4,Master!$D$9:$G$20,4,FALSE),FALSE)</f>
        <v>240265.9</v>
      </c>
      <c r="M195" s="154">
        <f t="shared" si="26"/>
        <v>0.70445955694845086</v>
      </c>
      <c r="N195" s="154">
        <f t="shared" si="27"/>
        <v>3.4157790730736421E-5</v>
      </c>
      <c r="O195" s="83">
        <f t="shared" si="28"/>
        <v>-100798.25000000003</v>
      </c>
      <c r="P195" s="87">
        <f t="shared" si="29"/>
        <v>-0.29554044305154914</v>
      </c>
      <c r="Q195" s="78"/>
    </row>
    <row r="196" spans="2:17" s="79" customFormat="1" ht="12.75" x14ac:dyDescent="0.2">
      <c r="B196" s="72"/>
      <c r="C196" s="80" t="s">
        <v>219</v>
      </c>
      <c r="D196" s="81" t="s">
        <v>451</v>
      </c>
      <c r="E196" s="82">
        <f>IFERROR(VLOOKUP($C196,'2024'!$C$261:$U$504,19,FALSE),0)</f>
        <v>2488083.1700000004</v>
      </c>
      <c r="F196" s="83">
        <f>IFERROR(VLOOKUP($C196,'2024'!$C$8:$U$251,19,FALSE),0)</f>
        <v>840684.65999999992</v>
      </c>
      <c r="G196" s="84">
        <f t="shared" si="22"/>
        <v>0.33788446870929956</v>
      </c>
      <c r="H196" s="85">
        <f t="shared" si="23"/>
        <v>1.1951729599090132E-4</v>
      </c>
      <c r="I196" s="86">
        <f t="shared" si="24"/>
        <v>-1647398.5100000005</v>
      </c>
      <c r="J196" s="87">
        <f t="shared" si="25"/>
        <v>-0.66211553129070044</v>
      </c>
      <c r="K196" s="82">
        <f>VLOOKUP($C196,'2024'!$C$261:$U$504,VLOOKUP($L$4,Master!$D$9:$G$20,4,FALSE),FALSE)</f>
        <v>838861.06000000017</v>
      </c>
      <c r="L196" s="83">
        <f>VLOOKUP($C196,'2024'!$C$8:$U$251,VLOOKUP($L$4,Master!$D$9:$G$20,4,FALSE),FALSE)</f>
        <v>301715.26</v>
      </c>
      <c r="M196" s="154">
        <f t="shared" si="26"/>
        <v>0.35967250643390214</v>
      </c>
      <c r="N196" s="154">
        <f t="shared" si="27"/>
        <v>4.28938384987205E-5</v>
      </c>
      <c r="O196" s="83">
        <f t="shared" si="28"/>
        <v>-537145.80000000016</v>
      </c>
      <c r="P196" s="87">
        <f t="shared" si="29"/>
        <v>-0.64032749356609786</v>
      </c>
      <c r="Q196" s="78"/>
    </row>
    <row r="197" spans="2:17" s="79" customFormat="1" ht="12.75" x14ac:dyDescent="0.2">
      <c r="B197" s="72"/>
      <c r="C197" s="80" t="s">
        <v>220</v>
      </c>
      <c r="D197" s="81" t="s">
        <v>452</v>
      </c>
      <c r="E197" s="82">
        <f>IFERROR(VLOOKUP($C197,'2024'!$C$261:$U$504,19,FALSE),0)</f>
        <v>345767.88</v>
      </c>
      <c r="F197" s="83">
        <f>IFERROR(VLOOKUP($C197,'2024'!$C$8:$U$251,19,FALSE),0)</f>
        <v>354510.99</v>
      </c>
      <c r="G197" s="84">
        <f t="shared" si="22"/>
        <v>1.0252860676358948</v>
      </c>
      <c r="H197" s="85">
        <f t="shared" si="23"/>
        <v>5.0399628945123687E-5</v>
      </c>
      <c r="I197" s="86">
        <f t="shared" si="24"/>
        <v>8743.109999999986</v>
      </c>
      <c r="J197" s="87">
        <f t="shared" si="25"/>
        <v>2.5286067635894884E-2</v>
      </c>
      <c r="K197" s="82">
        <f>VLOOKUP($C197,'2024'!$C$261:$U$504,VLOOKUP($L$4,Master!$D$9:$G$20,4,FALSE),FALSE)</f>
        <v>120255.95999999999</v>
      </c>
      <c r="L197" s="83">
        <f>VLOOKUP($C197,'2024'!$C$8:$U$251,VLOOKUP($L$4,Master!$D$9:$G$20,4,FALSE),FALSE)</f>
        <v>216360.99999999994</v>
      </c>
      <c r="M197" s="154">
        <f t="shared" si="26"/>
        <v>1.7991707022254859</v>
      </c>
      <c r="N197" s="154">
        <f t="shared" si="27"/>
        <v>3.0759311913562688E-5</v>
      </c>
      <c r="O197" s="83">
        <f t="shared" si="28"/>
        <v>96105.03999999995</v>
      </c>
      <c r="P197" s="87">
        <f t="shared" si="29"/>
        <v>0.79917070222548603</v>
      </c>
      <c r="Q197" s="78"/>
    </row>
    <row r="198" spans="2:17" s="79" customFormat="1" ht="12.75" x14ac:dyDescent="0.2">
      <c r="B198" s="72"/>
      <c r="C198" s="80" t="s">
        <v>221</v>
      </c>
      <c r="D198" s="81" t="s">
        <v>453</v>
      </c>
      <c r="E198" s="82">
        <f>IFERROR(VLOOKUP($C198,'2024'!$C$261:$U$504,19,FALSE),0)</f>
        <v>496718.72999999975</v>
      </c>
      <c r="F198" s="83">
        <f>IFERROR(VLOOKUP($C198,'2024'!$C$8:$U$251,19,FALSE),0)</f>
        <v>421553.07</v>
      </c>
      <c r="G198" s="84">
        <f t="shared" si="22"/>
        <v>0.84867560762204441</v>
      </c>
      <c r="H198" s="85">
        <f t="shared" si="23"/>
        <v>5.9930774808075064E-5</v>
      </c>
      <c r="I198" s="86">
        <f t="shared" si="24"/>
        <v>-75165.659999999742</v>
      </c>
      <c r="J198" s="87">
        <f t="shared" si="25"/>
        <v>-0.15132439237795559</v>
      </c>
      <c r="K198" s="82">
        <f>VLOOKUP($C198,'2024'!$C$261:$U$504,VLOOKUP($L$4,Master!$D$9:$G$20,4,FALSE),FALSE)</f>
        <v>170026.63999999993</v>
      </c>
      <c r="L198" s="83">
        <f>VLOOKUP($C198,'2024'!$C$8:$U$251,VLOOKUP($L$4,Master!$D$9:$G$20,4,FALSE),FALSE)</f>
        <v>146126.16999999998</v>
      </c>
      <c r="M198" s="154">
        <f t="shared" si="26"/>
        <v>0.85943102798479132</v>
      </c>
      <c r="N198" s="154">
        <f t="shared" si="27"/>
        <v>2.0774263576912139E-5</v>
      </c>
      <c r="O198" s="83">
        <f t="shared" si="28"/>
        <v>-23900.469999999943</v>
      </c>
      <c r="P198" s="87">
        <f t="shared" si="29"/>
        <v>-0.14056897201520863</v>
      </c>
      <c r="Q198" s="78"/>
    </row>
    <row r="199" spans="2:17" s="79" customFormat="1" ht="12.75" x14ac:dyDescent="0.2">
      <c r="B199" s="72"/>
      <c r="C199" s="80" t="s">
        <v>222</v>
      </c>
      <c r="D199" s="81" t="s">
        <v>454</v>
      </c>
      <c r="E199" s="82">
        <f>IFERROR(VLOOKUP($C199,'2024'!$C$261:$U$504,19,FALSE),0)</f>
        <v>292420.37</v>
      </c>
      <c r="F199" s="83">
        <f>IFERROR(VLOOKUP($C199,'2024'!$C$8:$U$251,19,FALSE),0)</f>
        <v>235707.9</v>
      </c>
      <c r="G199" s="84">
        <f t="shared" si="22"/>
        <v>0.80605841515076393</v>
      </c>
      <c r="H199" s="85">
        <f t="shared" si="23"/>
        <v>3.3509795280068241E-5</v>
      </c>
      <c r="I199" s="86">
        <f t="shared" si="24"/>
        <v>-56712.47</v>
      </c>
      <c r="J199" s="87">
        <f t="shared" si="25"/>
        <v>-0.19394158484923607</v>
      </c>
      <c r="K199" s="82">
        <f>VLOOKUP($C199,'2024'!$C$261:$U$504,VLOOKUP($L$4,Master!$D$9:$G$20,4,FALSE),FALSE)</f>
        <v>110192.32000000001</v>
      </c>
      <c r="L199" s="83">
        <f>VLOOKUP($C199,'2024'!$C$8:$U$251,VLOOKUP($L$4,Master!$D$9:$G$20,4,FALSE),FALSE)</f>
        <v>100116.23000000001</v>
      </c>
      <c r="M199" s="154">
        <f t="shared" si="26"/>
        <v>0.90855905384331692</v>
      </c>
      <c r="N199" s="154">
        <f t="shared" si="27"/>
        <v>1.4233185953938018E-5</v>
      </c>
      <c r="O199" s="83">
        <f t="shared" si="28"/>
        <v>-10076.089999999997</v>
      </c>
      <c r="P199" s="87">
        <f t="shared" si="29"/>
        <v>-9.144094615668312E-2</v>
      </c>
      <c r="Q199" s="78"/>
    </row>
    <row r="200" spans="2:17" s="79" customFormat="1" ht="12.75" x14ac:dyDescent="0.2">
      <c r="B200" s="72"/>
      <c r="C200" s="80" t="s">
        <v>223</v>
      </c>
      <c r="D200" s="81" t="s">
        <v>455</v>
      </c>
      <c r="E200" s="82">
        <f>IFERROR(VLOOKUP($C200,'2024'!$C$261:$U$504,19,FALSE),0)</f>
        <v>190792.67000000004</v>
      </c>
      <c r="F200" s="83">
        <f>IFERROR(VLOOKUP($C200,'2024'!$C$8:$U$251,19,FALSE),0)</f>
        <v>140632.81</v>
      </c>
      <c r="G200" s="84">
        <f t="shared" si="22"/>
        <v>0.73709755201811455</v>
      </c>
      <c r="H200" s="85">
        <f t="shared" si="23"/>
        <v>1.999329115723628E-5</v>
      </c>
      <c r="I200" s="86">
        <f t="shared" si="24"/>
        <v>-50159.860000000044</v>
      </c>
      <c r="J200" s="87">
        <f t="shared" si="25"/>
        <v>-0.26290244798188545</v>
      </c>
      <c r="K200" s="82">
        <f>VLOOKUP($C200,'2024'!$C$261:$U$504,VLOOKUP($L$4,Master!$D$9:$G$20,4,FALSE),FALSE)</f>
        <v>77800.560000000012</v>
      </c>
      <c r="L200" s="83">
        <f>VLOOKUP($C200,'2024'!$C$8:$U$251,VLOOKUP($L$4,Master!$D$9:$G$20,4,FALSE),FALSE)</f>
        <v>44196.05000000001</v>
      </c>
      <c r="M200" s="154">
        <f t="shared" si="26"/>
        <v>0.5680685331827946</v>
      </c>
      <c r="N200" s="154">
        <f t="shared" si="27"/>
        <v>6.2832030139323301E-6</v>
      </c>
      <c r="O200" s="83">
        <f t="shared" si="28"/>
        <v>-33604.51</v>
      </c>
      <c r="P200" s="87">
        <f t="shared" si="29"/>
        <v>-0.4319314668172054</v>
      </c>
      <c r="Q200" s="78"/>
    </row>
    <row r="201" spans="2:17" s="79" customFormat="1" ht="25.5" x14ac:dyDescent="0.2">
      <c r="B201" s="72"/>
      <c r="C201" s="80" t="s">
        <v>224</v>
      </c>
      <c r="D201" s="81" t="s">
        <v>456</v>
      </c>
      <c r="E201" s="82">
        <f>IFERROR(VLOOKUP($C201,'2024'!$C$261:$U$504,19,FALSE),0)</f>
        <v>110841.81000000004</v>
      </c>
      <c r="F201" s="83">
        <f>IFERROR(VLOOKUP($C201,'2024'!$C$8:$U$251,19,FALSE),0)</f>
        <v>73512.83</v>
      </c>
      <c r="G201" s="84">
        <f t="shared" si="22"/>
        <v>0.66322293004778587</v>
      </c>
      <c r="H201" s="85">
        <f t="shared" si="23"/>
        <v>1.0451070514643162E-5</v>
      </c>
      <c r="I201" s="86">
        <f t="shared" si="24"/>
        <v>-37328.98000000004</v>
      </c>
      <c r="J201" s="87">
        <f t="shared" si="25"/>
        <v>-0.33677706995221413</v>
      </c>
      <c r="K201" s="82">
        <f>VLOOKUP($C201,'2024'!$C$261:$U$504,VLOOKUP($L$4,Master!$D$9:$G$20,4,FALSE),FALSE)</f>
        <v>36781.970000000016</v>
      </c>
      <c r="L201" s="83">
        <f>VLOOKUP($C201,'2024'!$C$8:$U$251,VLOOKUP($L$4,Master!$D$9:$G$20,4,FALSE),FALSE)</f>
        <v>26494.12</v>
      </c>
      <c r="M201" s="154">
        <f t="shared" si="26"/>
        <v>0.72030182178931657</v>
      </c>
      <c r="N201" s="154">
        <f t="shared" si="27"/>
        <v>3.7665794711401762E-6</v>
      </c>
      <c r="O201" s="83">
        <f t="shared" si="28"/>
        <v>-10287.850000000017</v>
      </c>
      <c r="P201" s="87">
        <f t="shared" si="29"/>
        <v>-0.27969817821068343</v>
      </c>
      <c r="Q201" s="78"/>
    </row>
    <row r="202" spans="2:17" s="79" customFormat="1" ht="12.75" x14ac:dyDescent="0.2">
      <c r="B202" s="72"/>
      <c r="C202" s="80" t="s">
        <v>225</v>
      </c>
      <c r="D202" s="81" t="s">
        <v>458</v>
      </c>
      <c r="E202" s="82">
        <f>IFERROR(VLOOKUP($C202,'2024'!$C$261:$U$504,19,FALSE),0)</f>
        <v>0</v>
      </c>
      <c r="F202" s="83">
        <f>IFERROR(VLOOKUP($C202,'2024'!$C$8:$U$251,19,FALSE),0)</f>
        <v>0</v>
      </c>
      <c r="G202" s="84">
        <f t="shared" ref="G202:G252" si="30">IFERROR(F202/E202,0)</f>
        <v>0</v>
      </c>
      <c r="H202" s="85">
        <f t="shared" ref="H202:H252" si="31">F202/$D$4</f>
        <v>0</v>
      </c>
      <c r="I202" s="86">
        <f t="shared" ref="I202:I252" si="32">F202-E202</f>
        <v>0</v>
      </c>
      <c r="J202" s="87">
        <f t="shared" ref="J202:J252" si="33">IFERROR(I202/E202,0)</f>
        <v>0</v>
      </c>
      <c r="K202" s="82">
        <f>VLOOKUP($C202,'2024'!$C$261:$U$504,VLOOKUP($L$4,Master!$D$9:$G$20,4,FALSE),FALSE)</f>
        <v>0</v>
      </c>
      <c r="L202" s="83">
        <f>VLOOKUP($C202,'2024'!$C$8:$U$251,VLOOKUP($L$4,Master!$D$9:$G$20,4,FALSE),FALSE)</f>
        <v>0</v>
      </c>
      <c r="M202" s="154">
        <f t="shared" ref="M202:M252" si="34">IFERROR(L202/K202,0)</f>
        <v>0</v>
      </c>
      <c r="N202" s="154">
        <f t="shared" ref="N202:N252" si="35">L202/$D$4</f>
        <v>0</v>
      </c>
      <c r="O202" s="83">
        <f t="shared" ref="O202:O252" si="36">L202-K202</f>
        <v>0</v>
      </c>
      <c r="P202" s="87">
        <f t="shared" ref="P202:P252" si="37">IFERROR(O202/K202,0)</f>
        <v>0</v>
      </c>
      <c r="Q202" s="78"/>
    </row>
    <row r="203" spans="2:17" s="79" customFormat="1" ht="12.75" x14ac:dyDescent="0.2">
      <c r="B203" s="72"/>
      <c r="C203" s="80" t="s">
        <v>226</v>
      </c>
      <c r="D203" s="81" t="s">
        <v>459</v>
      </c>
      <c r="E203" s="82">
        <f>IFERROR(VLOOKUP($C203,'2024'!$C$261:$U$504,19,FALSE),0)</f>
        <v>633182.97</v>
      </c>
      <c r="F203" s="83">
        <f>IFERROR(VLOOKUP($C203,'2024'!$C$8:$U$251,19,FALSE),0)</f>
        <v>971393.81</v>
      </c>
      <c r="G203" s="84">
        <f t="shared" si="30"/>
        <v>1.5341439299923056</v>
      </c>
      <c r="H203" s="85">
        <f t="shared" si="31"/>
        <v>1.3809977395507536E-4</v>
      </c>
      <c r="I203" s="86">
        <f t="shared" si="32"/>
        <v>338210.84000000008</v>
      </c>
      <c r="J203" s="87">
        <f t="shared" si="33"/>
        <v>0.53414392999230553</v>
      </c>
      <c r="K203" s="82">
        <f>VLOOKUP($C203,'2024'!$C$261:$U$504,VLOOKUP($L$4,Master!$D$9:$G$20,4,FALSE),FALSE)</f>
        <v>190574.99</v>
      </c>
      <c r="L203" s="83">
        <f>VLOOKUP($C203,'2024'!$C$8:$U$251,VLOOKUP($L$4,Master!$D$9:$G$20,4,FALSE),FALSE)</f>
        <v>688354.49</v>
      </c>
      <c r="M203" s="154">
        <f t="shared" si="34"/>
        <v>3.6119875435911082</v>
      </c>
      <c r="N203" s="154">
        <f t="shared" si="35"/>
        <v>9.7861030707989757E-5</v>
      </c>
      <c r="O203" s="83">
        <f t="shared" si="36"/>
        <v>497779.5</v>
      </c>
      <c r="P203" s="87">
        <f t="shared" si="37"/>
        <v>2.6119875435911082</v>
      </c>
      <c r="Q203" s="78"/>
    </row>
    <row r="204" spans="2:17" s="79" customFormat="1" ht="12.75" x14ac:dyDescent="0.2">
      <c r="B204" s="72"/>
      <c r="C204" s="80" t="s">
        <v>227</v>
      </c>
      <c r="D204" s="81" t="s">
        <v>460</v>
      </c>
      <c r="E204" s="82">
        <f>IFERROR(VLOOKUP($C204,'2024'!$C$261:$U$504,19,FALSE),0)</f>
        <v>9296128.9600000009</v>
      </c>
      <c r="F204" s="83">
        <f>IFERROR(VLOOKUP($C204,'2024'!$C$8:$U$251,19,FALSE),0)</f>
        <v>9340450.2599999998</v>
      </c>
      <c r="G204" s="84">
        <f t="shared" si="30"/>
        <v>1.0047677157008801</v>
      </c>
      <c r="H204" s="85">
        <f t="shared" si="31"/>
        <v>1.3279002359965881E-3</v>
      </c>
      <c r="I204" s="86">
        <f t="shared" si="32"/>
        <v>44321.299999998882</v>
      </c>
      <c r="J204" s="87">
        <f t="shared" si="33"/>
        <v>4.7677157008801738E-3</v>
      </c>
      <c r="K204" s="82">
        <f>VLOOKUP($C204,'2024'!$C$261:$U$504,VLOOKUP($L$4,Master!$D$9:$G$20,4,FALSE),FALSE)</f>
        <v>3212346.5100000007</v>
      </c>
      <c r="L204" s="83">
        <f>VLOOKUP($C204,'2024'!$C$8:$U$251,VLOOKUP($L$4,Master!$D$9:$G$20,4,FALSE),FALSE)</f>
        <v>3149451.48</v>
      </c>
      <c r="M204" s="154">
        <f t="shared" si="34"/>
        <v>0.98042084507253213</v>
      </c>
      <c r="N204" s="154">
        <f t="shared" si="35"/>
        <v>4.4774686949104351E-4</v>
      </c>
      <c r="O204" s="83">
        <f t="shared" si="36"/>
        <v>-62895.030000000726</v>
      </c>
      <c r="P204" s="87">
        <f t="shared" si="37"/>
        <v>-1.9579154927467868E-2</v>
      </c>
      <c r="Q204" s="78"/>
    </row>
    <row r="205" spans="2:17" s="79" customFormat="1" ht="12.75" x14ac:dyDescent="0.2">
      <c r="B205" s="72"/>
      <c r="C205" s="80" t="s">
        <v>228</v>
      </c>
      <c r="D205" s="81" t="s">
        <v>461</v>
      </c>
      <c r="E205" s="82">
        <f>IFERROR(VLOOKUP($C205,'2024'!$C$261:$U$504,19,FALSE),0)</f>
        <v>28619658.600000001</v>
      </c>
      <c r="F205" s="83">
        <f>IFERROR(VLOOKUP($C205,'2024'!$C$8:$U$251,19,FALSE),0)</f>
        <v>28838943.010000005</v>
      </c>
      <c r="G205" s="84">
        <f t="shared" si="30"/>
        <v>1.0076620204686859</v>
      </c>
      <c r="H205" s="85">
        <f t="shared" si="31"/>
        <v>4.0999350312766573E-3</v>
      </c>
      <c r="I205" s="86">
        <f t="shared" si="32"/>
        <v>219284.41000000387</v>
      </c>
      <c r="J205" s="87">
        <f t="shared" si="33"/>
        <v>7.6620204686859497E-3</v>
      </c>
      <c r="K205" s="82">
        <f>VLOOKUP($C205,'2024'!$C$261:$U$504,VLOOKUP($L$4,Master!$D$9:$G$20,4,FALSE),FALSE)</f>
        <v>9583316.790000001</v>
      </c>
      <c r="L205" s="83">
        <f>VLOOKUP($C205,'2024'!$C$8:$U$251,VLOOKUP($L$4,Master!$D$9:$G$20,4,FALSE),FALSE)</f>
        <v>10053725.32</v>
      </c>
      <c r="M205" s="154">
        <f t="shared" si="34"/>
        <v>1.0490861922138337</v>
      </c>
      <c r="N205" s="154">
        <f t="shared" si="35"/>
        <v>1.4293041398919534E-3</v>
      </c>
      <c r="O205" s="83">
        <f t="shared" si="36"/>
        <v>470408.52999999933</v>
      </c>
      <c r="P205" s="87">
        <f t="shared" si="37"/>
        <v>4.9086192213833646E-2</v>
      </c>
      <c r="Q205" s="78"/>
    </row>
    <row r="206" spans="2:17" s="79" customFormat="1" ht="12.75" x14ac:dyDescent="0.2">
      <c r="B206" s="72"/>
      <c r="C206" s="80" t="s">
        <v>229</v>
      </c>
      <c r="D206" s="81" t="s">
        <v>462</v>
      </c>
      <c r="E206" s="82">
        <f>IFERROR(VLOOKUP($C206,'2024'!$C$261:$U$504,19,FALSE),0)</f>
        <v>11089301.969999999</v>
      </c>
      <c r="F206" s="83">
        <f>IFERROR(VLOOKUP($C206,'2024'!$C$8:$U$251,19,FALSE),0)</f>
        <v>11253293.52</v>
      </c>
      <c r="G206" s="84">
        <f t="shared" si="30"/>
        <v>1.0147882662446788</v>
      </c>
      <c r="H206" s="85">
        <f t="shared" si="31"/>
        <v>1.5998426954791014E-3</v>
      </c>
      <c r="I206" s="86">
        <f t="shared" si="32"/>
        <v>163991.55000000075</v>
      </c>
      <c r="J206" s="87">
        <f t="shared" si="33"/>
        <v>1.4788266244678768E-2</v>
      </c>
      <c r="K206" s="82">
        <f>VLOOKUP($C206,'2024'!$C$261:$U$504,VLOOKUP($L$4,Master!$D$9:$G$20,4,FALSE),FALSE)</f>
        <v>3758569.7899999996</v>
      </c>
      <c r="L206" s="83">
        <f>VLOOKUP($C206,'2024'!$C$8:$U$251,VLOOKUP($L$4,Master!$D$9:$G$20,4,FALSE),FALSE)</f>
        <v>3988378.6900000004</v>
      </c>
      <c r="M206" s="154">
        <f t="shared" si="34"/>
        <v>1.0611426454316286</v>
      </c>
      <c r="N206" s="154">
        <f t="shared" si="35"/>
        <v>5.6701431475689515E-4</v>
      </c>
      <c r="O206" s="83">
        <f t="shared" si="36"/>
        <v>229808.90000000084</v>
      </c>
      <c r="P206" s="87">
        <f t="shared" si="37"/>
        <v>6.1142645431628624E-2</v>
      </c>
      <c r="Q206" s="78"/>
    </row>
    <row r="207" spans="2:17" s="79" customFormat="1" ht="12.75" x14ac:dyDescent="0.2">
      <c r="B207" s="72"/>
      <c r="C207" s="80" t="s">
        <v>230</v>
      </c>
      <c r="D207" s="81" t="s">
        <v>463</v>
      </c>
      <c r="E207" s="82">
        <f>IFERROR(VLOOKUP($C207,'2024'!$C$261:$U$504,19,FALSE),0)</f>
        <v>1944321.71</v>
      </c>
      <c r="F207" s="83">
        <f>IFERROR(VLOOKUP($C207,'2024'!$C$8:$U$251,19,FALSE),0)</f>
        <v>1466848.47</v>
      </c>
      <c r="G207" s="84">
        <f t="shared" si="30"/>
        <v>0.75442683299565683</v>
      </c>
      <c r="H207" s="85">
        <f t="shared" si="31"/>
        <v>2.0853688797270402E-4</v>
      </c>
      <c r="I207" s="86">
        <f t="shared" si="32"/>
        <v>-477473.24</v>
      </c>
      <c r="J207" s="87">
        <f t="shared" si="33"/>
        <v>-0.24557316700434312</v>
      </c>
      <c r="K207" s="82">
        <f>VLOOKUP($C207,'2024'!$C$261:$U$504,VLOOKUP($L$4,Master!$D$9:$G$20,4,FALSE),FALSE)</f>
        <v>1313629.9500000002</v>
      </c>
      <c r="L207" s="83">
        <f>VLOOKUP($C207,'2024'!$C$8:$U$251,VLOOKUP($L$4,Master!$D$9:$G$20,4,FALSE),FALSE)</f>
        <v>993068.67</v>
      </c>
      <c r="M207" s="154">
        <f t="shared" si="34"/>
        <v>0.75597292068439814</v>
      </c>
      <c r="N207" s="154">
        <f t="shared" si="35"/>
        <v>1.4118121552459482E-4</v>
      </c>
      <c r="O207" s="83">
        <f t="shared" si="36"/>
        <v>-320561.28000000014</v>
      </c>
      <c r="P207" s="87">
        <f t="shared" si="37"/>
        <v>-0.24402707931560186</v>
      </c>
      <c r="Q207" s="78"/>
    </row>
    <row r="208" spans="2:17" s="79" customFormat="1" ht="12.75" x14ac:dyDescent="0.2">
      <c r="B208" s="72"/>
      <c r="C208" s="80" t="s">
        <v>231</v>
      </c>
      <c r="D208" s="81" t="s">
        <v>464</v>
      </c>
      <c r="E208" s="82">
        <f>IFERROR(VLOOKUP($C208,'2024'!$C$261:$U$504,19,FALSE),0)</f>
        <v>9644895.6000000015</v>
      </c>
      <c r="F208" s="83">
        <f>IFERROR(VLOOKUP($C208,'2024'!$C$8:$U$251,19,FALSE),0)</f>
        <v>9263754.0899999999</v>
      </c>
      <c r="G208" s="84">
        <f t="shared" si="30"/>
        <v>0.96048256758735662</v>
      </c>
      <c r="H208" s="85">
        <f t="shared" si="31"/>
        <v>1.3169966007961331E-3</v>
      </c>
      <c r="I208" s="86">
        <f t="shared" si="32"/>
        <v>-381141.51000000164</v>
      </c>
      <c r="J208" s="87">
        <f t="shared" si="33"/>
        <v>-3.9517432412643383E-2</v>
      </c>
      <c r="K208" s="82">
        <f>VLOOKUP($C208,'2024'!$C$261:$U$504,VLOOKUP($L$4,Master!$D$9:$G$20,4,FALSE),FALSE)</f>
        <v>3220937.8600000003</v>
      </c>
      <c r="L208" s="83">
        <f>VLOOKUP($C208,'2024'!$C$8:$U$251,VLOOKUP($L$4,Master!$D$9:$G$20,4,FALSE),FALSE)</f>
        <v>6031655.46</v>
      </c>
      <c r="M208" s="154">
        <f t="shared" si="34"/>
        <v>1.872639498857019</v>
      </c>
      <c r="N208" s="154">
        <f t="shared" si="35"/>
        <v>8.5750006539664489E-4</v>
      </c>
      <c r="O208" s="83">
        <f t="shared" si="36"/>
        <v>2810717.5999999996</v>
      </c>
      <c r="P208" s="87">
        <f t="shared" si="37"/>
        <v>0.87263949885701908</v>
      </c>
      <c r="Q208" s="78"/>
    </row>
    <row r="209" spans="2:17" s="79" customFormat="1" ht="12.75" x14ac:dyDescent="0.2">
      <c r="B209" s="72"/>
      <c r="C209" s="80" t="s">
        <v>232</v>
      </c>
      <c r="D209" s="81" t="s">
        <v>465</v>
      </c>
      <c r="E209" s="82">
        <f>IFERROR(VLOOKUP($C209,'2024'!$C$261:$U$504,19,FALSE),0)</f>
        <v>1524075.4000000001</v>
      </c>
      <c r="F209" s="83">
        <f>IFERROR(VLOOKUP($C209,'2024'!$C$8:$U$251,19,FALSE),0)</f>
        <v>1246712.29</v>
      </c>
      <c r="G209" s="84">
        <f t="shared" si="30"/>
        <v>0.81801221251914435</v>
      </c>
      <c r="H209" s="85">
        <f t="shared" si="31"/>
        <v>1.7724087148137619E-4</v>
      </c>
      <c r="I209" s="86">
        <f t="shared" si="32"/>
        <v>-277363.1100000001</v>
      </c>
      <c r="J209" s="87">
        <f t="shared" si="33"/>
        <v>-0.18198778748085565</v>
      </c>
      <c r="K209" s="82">
        <f>VLOOKUP($C209,'2024'!$C$261:$U$504,VLOOKUP($L$4,Master!$D$9:$G$20,4,FALSE),FALSE)</f>
        <v>517116.07</v>
      </c>
      <c r="L209" s="83">
        <f>VLOOKUP($C209,'2024'!$C$8:$U$251,VLOOKUP($L$4,Master!$D$9:$G$20,4,FALSE),FALSE)</f>
        <v>652062.53</v>
      </c>
      <c r="M209" s="154">
        <f t="shared" si="34"/>
        <v>1.2609597106506476</v>
      </c>
      <c r="N209" s="154">
        <f t="shared" si="35"/>
        <v>9.2701525447824851E-5</v>
      </c>
      <c r="O209" s="83">
        <f t="shared" si="36"/>
        <v>134946.46000000002</v>
      </c>
      <c r="P209" s="87">
        <f t="shared" si="37"/>
        <v>0.2609597106506476</v>
      </c>
      <c r="Q209" s="78"/>
    </row>
    <row r="210" spans="2:17" s="79" customFormat="1" ht="12.75" x14ac:dyDescent="0.2">
      <c r="B210" s="72"/>
      <c r="C210" s="80" t="s">
        <v>233</v>
      </c>
      <c r="D210" s="81" t="s">
        <v>466</v>
      </c>
      <c r="E210" s="82">
        <f>IFERROR(VLOOKUP($C210,'2024'!$C$261:$U$504,19,FALSE),0)</f>
        <v>2135745.86</v>
      </c>
      <c r="F210" s="83">
        <f>IFERROR(VLOOKUP($C210,'2024'!$C$8:$U$251,19,FALSE),0)</f>
        <v>1880921.29</v>
      </c>
      <c r="G210" s="84">
        <f t="shared" si="30"/>
        <v>0.88068591175918287</v>
      </c>
      <c r="H210" s="85">
        <f t="shared" si="31"/>
        <v>2.6740422092692639E-4</v>
      </c>
      <c r="I210" s="86">
        <f t="shared" si="32"/>
        <v>-254824.56999999983</v>
      </c>
      <c r="J210" s="87">
        <f t="shared" si="33"/>
        <v>-0.11931408824081711</v>
      </c>
      <c r="K210" s="82">
        <f>VLOOKUP($C210,'2024'!$C$261:$U$504,VLOOKUP($L$4,Master!$D$9:$G$20,4,FALSE),FALSE)</f>
        <v>342982.04000000004</v>
      </c>
      <c r="L210" s="83">
        <f>VLOOKUP($C210,'2024'!$C$8:$U$251,VLOOKUP($L$4,Master!$D$9:$G$20,4,FALSE),FALSE)</f>
        <v>694394.13</v>
      </c>
      <c r="M210" s="154">
        <f t="shared" si="34"/>
        <v>2.0245786922254001</v>
      </c>
      <c r="N210" s="154">
        <f t="shared" si="35"/>
        <v>9.8719665908444693E-5</v>
      </c>
      <c r="O210" s="83">
        <f t="shared" si="36"/>
        <v>351412.08999999997</v>
      </c>
      <c r="P210" s="87">
        <f t="shared" si="37"/>
        <v>1.0245786922254003</v>
      </c>
      <c r="Q210" s="78"/>
    </row>
    <row r="211" spans="2:17" s="79" customFormat="1" ht="12.75" x14ac:dyDescent="0.2">
      <c r="B211" s="72"/>
      <c r="C211" s="80" t="s">
        <v>234</v>
      </c>
      <c r="D211" s="81" t="s">
        <v>467</v>
      </c>
      <c r="E211" s="82">
        <f>IFERROR(VLOOKUP($C211,'2024'!$C$261:$U$504,19,FALSE),0)</f>
        <v>652396.12999999989</v>
      </c>
      <c r="F211" s="83">
        <f>IFERROR(VLOOKUP($C211,'2024'!$C$8:$U$251,19,FALSE),0)</f>
        <v>577396.52</v>
      </c>
      <c r="G211" s="84">
        <f t="shared" si="30"/>
        <v>0.88503976870616952</v>
      </c>
      <c r="H211" s="85">
        <f t="shared" si="31"/>
        <v>8.2086511231162926E-5</v>
      </c>
      <c r="I211" s="86">
        <f t="shared" si="32"/>
        <v>-74999.60999999987</v>
      </c>
      <c r="J211" s="87">
        <f t="shared" si="33"/>
        <v>-0.11496023129383046</v>
      </c>
      <c r="K211" s="82">
        <f>VLOOKUP($C211,'2024'!$C$261:$U$504,VLOOKUP($L$4,Master!$D$9:$G$20,4,FALSE),FALSE)</f>
        <v>233966.38999999998</v>
      </c>
      <c r="L211" s="83">
        <f>VLOOKUP($C211,'2024'!$C$8:$U$251,VLOOKUP($L$4,Master!$D$9:$G$20,4,FALSE),FALSE)</f>
        <v>282174.88999999996</v>
      </c>
      <c r="M211" s="154">
        <f t="shared" si="34"/>
        <v>1.2060488260728388</v>
      </c>
      <c r="N211" s="154">
        <f t="shared" si="35"/>
        <v>4.0115850156383278E-5</v>
      </c>
      <c r="O211" s="83">
        <f t="shared" si="36"/>
        <v>48208.499999999971</v>
      </c>
      <c r="P211" s="87">
        <f t="shared" si="37"/>
        <v>0.20604882607283881</v>
      </c>
      <c r="Q211" s="78"/>
    </row>
    <row r="212" spans="2:17" s="79" customFormat="1" ht="12.75" x14ac:dyDescent="0.2">
      <c r="B212" s="72"/>
      <c r="C212" s="80" t="s">
        <v>235</v>
      </c>
      <c r="D212" s="81" t="s">
        <v>468</v>
      </c>
      <c r="E212" s="82">
        <f>IFERROR(VLOOKUP($C212,'2024'!$C$261:$U$504,19,FALSE),0)</f>
        <v>4318000.24</v>
      </c>
      <c r="F212" s="83">
        <f>IFERROR(VLOOKUP($C212,'2024'!$C$8:$U$251,19,FALSE),0)</f>
        <v>3714677.39</v>
      </c>
      <c r="G212" s="84">
        <f t="shared" si="30"/>
        <v>0.86027725417634526</v>
      </c>
      <c r="H212" s="85">
        <f t="shared" si="31"/>
        <v>5.2810312624395792E-4</v>
      </c>
      <c r="I212" s="86">
        <f t="shared" si="32"/>
        <v>-603322.85000000009</v>
      </c>
      <c r="J212" s="87">
        <f t="shared" si="33"/>
        <v>-0.13972274582365471</v>
      </c>
      <c r="K212" s="82">
        <f>VLOOKUP($C212,'2024'!$C$261:$U$504,VLOOKUP($L$4,Master!$D$9:$G$20,4,FALSE),FALSE)</f>
        <v>644000.08000000007</v>
      </c>
      <c r="L212" s="83">
        <f>VLOOKUP($C212,'2024'!$C$8:$U$251,VLOOKUP($L$4,Master!$D$9:$G$20,4,FALSE),FALSE)</f>
        <v>364083.20000000001</v>
      </c>
      <c r="M212" s="154">
        <f t="shared" si="34"/>
        <v>0.56534651362155108</v>
      </c>
      <c r="N212" s="154">
        <f t="shared" si="35"/>
        <v>5.1760477679840777E-5</v>
      </c>
      <c r="O212" s="83">
        <f t="shared" si="36"/>
        <v>-279916.88000000006</v>
      </c>
      <c r="P212" s="87">
        <f t="shared" si="37"/>
        <v>-0.43465348637844892</v>
      </c>
      <c r="Q212" s="78"/>
    </row>
    <row r="213" spans="2:17" s="79" customFormat="1" ht="12.75" x14ac:dyDescent="0.2">
      <c r="B213" s="72"/>
      <c r="C213" s="80" t="s">
        <v>236</v>
      </c>
      <c r="D213" s="81" t="s">
        <v>469</v>
      </c>
      <c r="E213" s="82">
        <f>IFERROR(VLOOKUP($C213,'2024'!$C$261:$U$504,19,FALSE),0)</f>
        <v>507527.55</v>
      </c>
      <c r="F213" s="83">
        <f>IFERROR(VLOOKUP($C213,'2024'!$C$8:$U$251,19,FALSE),0)</f>
        <v>155930.82999999999</v>
      </c>
      <c r="G213" s="84">
        <f t="shared" si="30"/>
        <v>0.30723618845912892</v>
      </c>
      <c r="H213" s="85">
        <f t="shared" si="31"/>
        <v>2.2168158942280349E-5</v>
      </c>
      <c r="I213" s="86">
        <f t="shared" si="32"/>
        <v>-351596.72</v>
      </c>
      <c r="J213" s="87">
        <f t="shared" si="33"/>
        <v>-0.69276381154087097</v>
      </c>
      <c r="K213" s="82">
        <f>VLOOKUP($C213,'2024'!$C$261:$U$504,VLOOKUP($L$4,Master!$D$9:$G$20,4,FALSE),FALSE)</f>
        <v>372847.79</v>
      </c>
      <c r="L213" s="83">
        <f>VLOOKUP($C213,'2024'!$C$8:$U$251,VLOOKUP($L$4,Master!$D$9:$G$20,4,FALSE),FALSE)</f>
        <v>54457.029999999992</v>
      </c>
      <c r="M213" s="154">
        <f t="shared" si="34"/>
        <v>0.14605700090109155</v>
      </c>
      <c r="N213" s="154">
        <f t="shared" si="35"/>
        <v>7.7419718510093811E-6</v>
      </c>
      <c r="O213" s="83">
        <f t="shared" si="36"/>
        <v>-318390.76</v>
      </c>
      <c r="P213" s="87">
        <f t="shared" si="37"/>
        <v>-0.85394299909890847</v>
      </c>
      <c r="Q213" s="78"/>
    </row>
    <row r="214" spans="2:17" s="79" customFormat="1" ht="12.75" x14ac:dyDescent="0.2">
      <c r="B214" s="72"/>
      <c r="C214" s="80" t="s">
        <v>237</v>
      </c>
      <c r="D214" s="81" t="s">
        <v>457</v>
      </c>
      <c r="E214" s="82">
        <f>IFERROR(VLOOKUP($C214,'2024'!$C$261:$U$504,19,FALSE),0)</f>
        <v>50000</v>
      </c>
      <c r="F214" s="83">
        <f>IFERROR(VLOOKUP($C214,'2024'!$C$8:$U$251,19,FALSE),0)</f>
        <v>487631.04000000004</v>
      </c>
      <c r="G214" s="84">
        <f t="shared" si="30"/>
        <v>9.7526208000000008</v>
      </c>
      <c r="H214" s="85">
        <f t="shared" si="31"/>
        <v>6.9324856411714537E-5</v>
      </c>
      <c r="I214" s="86">
        <f t="shared" si="32"/>
        <v>437631.04000000004</v>
      </c>
      <c r="J214" s="87">
        <f t="shared" si="33"/>
        <v>8.7526208000000008</v>
      </c>
      <c r="K214" s="82">
        <f>VLOOKUP($C214,'2024'!$C$261:$U$504,VLOOKUP($L$4,Master!$D$9:$G$20,4,FALSE),FALSE)</f>
        <v>50000</v>
      </c>
      <c r="L214" s="83">
        <f>VLOOKUP($C214,'2024'!$C$8:$U$251,VLOOKUP($L$4,Master!$D$9:$G$20,4,FALSE),FALSE)</f>
        <v>487631.04000000004</v>
      </c>
      <c r="M214" s="154">
        <f t="shared" si="34"/>
        <v>9.7526208000000008</v>
      </c>
      <c r="N214" s="154">
        <f t="shared" si="35"/>
        <v>6.9324856411714537E-5</v>
      </c>
      <c r="O214" s="83">
        <f t="shared" si="36"/>
        <v>437631.04000000004</v>
      </c>
      <c r="P214" s="87">
        <f t="shared" si="37"/>
        <v>8.7526208000000008</v>
      </c>
      <c r="Q214" s="78"/>
    </row>
    <row r="215" spans="2:17" s="79" customFormat="1" ht="12.75" x14ac:dyDescent="0.2">
      <c r="B215" s="72"/>
      <c r="C215" s="80" t="s">
        <v>238</v>
      </c>
      <c r="D215" s="81" t="s">
        <v>470</v>
      </c>
      <c r="E215" s="82">
        <f>IFERROR(VLOOKUP($C215,'2024'!$C$261:$U$504,19,FALSE),0)</f>
        <v>186335.7</v>
      </c>
      <c r="F215" s="83">
        <f>IFERROR(VLOOKUP($C215,'2024'!$C$8:$U$251,19,FALSE),0)</f>
        <v>11475</v>
      </c>
      <c r="G215" s="84">
        <f t="shared" si="30"/>
        <v>6.1582402083980685E-2</v>
      </c>
      <c r="H215" s="85">
        <f t="shared" si="31"/>
        <v>1.6313619562126813E-6</v>
      </c>
      <c r="I215" s="86">
        <f t="shared" si="32"/>
        <v>-174860.7</v>
      </c>
      <c r="J215" s="87">
        <f t="shared" si="33"/>
        <v>-0.93841759791601931</v>
      </c>
      <c r="K215" s="82">
        <f>VLOOKUP($C215,'2024'!$C$261:$U$504,VLOOKUP($L$4,Master!$D$9:$G$20,4,FALSE),FALSE)</f>
        <v>122861.90000000001</v>
      </c>
      <c r="L215" s="83">
        <f>VLOOKUP($C215,'2024'!$C$8:$U$251,VLOOKUP($L$4,Master!$D$9:$G$20,4,FALSE),FALSE)</f>
        <v>6790</v>
      </c>
      <c r="M215" s="154">
        <f t="shared" si="34"/>
        <v>5.5265301936564544E-2</v>
      </c>
      <c r="N215" s="154">
        <f t="shared" si="35"/>
        <v>9.6531134489621841E-7</v>
      </c>
      <c r="O215" s="83">
        <f t="shared" si="36"/>
        <v>-116071.90000000001</v>
      </c>
      <c r="P215" s="87">
        <f t="shared" si="37"/>
        <v>-0.94473469806343546</v>
      </c>
      <c r="Q215" s="78"/>
    </row>
    <row r="216" spans="2:17" s="79" customFormat="1" ht="12.75" x14ac:dyDescent="0.2">
      <c r="B216" s="72"/>
      <c r="C216" s="80" t="s">
        <v>239</v>
      </c>
      <c r="D216" s="81" t="s">
        <v>471</v>
      </c>
      <c r="E216" s="82">
        <f>IFERROR(VLOOKUP($C216,'2024'!$C$261:$U$504,19,FALSE),0)</f>
        <v>1318708.44</v>
      </c>
      <c r="F216" s="83">
        <f>IFERROR(VLOOKUP($C216,'2024'!$C$8:$U$251,19,FALSE),0)</f>
        <v>303079.39</v>
      </c>
      <c r="G216" s="84">
        <f t="shared" si="30"/>
        <v>0.22983047715990962</v>
      </c>
      <c r="H216" s="85">
        <f t="shared" si="31"/>
        <v>4.3087772249075921E-5</v>
      </c>
      <c r="I216" s="86">
        <f t="shared" si="32"/>
        <v>-1015629.0499999999</v>
      </c>
      <c r="J216" s="87">
        <f t="shared" si="33"/>
        <v>-0.77016952284009044</v>
      </c>
      <c r="K216" s="82">
        <f>VLOOKUP($C216,'2024'!$C$261:$U$504,VLOOKUP($L$4,Master!$D$9:$G$20,4,FALSE),FALSE)</f>
        <v>448915.36</v>
      </c>
      <c r="L216" s="83">
        <f>VLOOKUP($C216,'2024'!$C$8:$U$251,VLOOKUP($L$4,Master!$D$9:$G$20,4,FALSE),FALSE)</f>
        <v>191570.31999999998</v>
      </c>
      <c r="M216" s="154">
        <f t="shared" si="34"/>
        <v>0.42674039934833147</v>
      </c>
      <c r="N216" s="154">
        <f t="shared" si="35"/>
        <v>2.7234904748365081E-5</v>
      </c>
      <c r="O216" s="83">
        <f t="shared" si="36"/>
        <v>-257345.04</v>
      </c>
      <c r="P216" s="87">
        <f t="shared" si="37"/>
        <v>-0.57325960065166859</v>
      </c>
      <c r="Q216" s="78"/>
    </row>
    <row r="217" spans="2:17" s="79" customFormat="1" ht="12.75" x14ac:dyDescent="0.2">
      <c r="B217" s="72"/>
      <c r="C217" s="80" t="s">
        <v>240</v>
      </c>
      <c r="D217" s="81" t="s">
        <v>472</v>
      </c>
      <c r="E217" s="82">
        <f>IFERROR(VLOOKUP($C217,'2024'!$C$261:$U$504,19,FALSE),0)</f>
        <v>130000</v>
      </c>
      <c r="F217" s="83">
        <f>IFERROR(VLOOKUP($C217,'2024'!$C$8:$U$251,19,FALSE),0)</f>
        <v>836018.39999999991</v>
      </c>
      <c r="G217" s="84">
        <f t="shared" si="30"/>
        <v>6.4309107692307688</v>
      </c>
      <c r="H217" s="85">
        <f t="shared" si="31"/>
        <v>1.1885390958203012E-4</v>
      </c>
      <c r="I217" s="86">
        <f t="shared" si="32"/>
        <v>706018.39999999991</v>
      </c>
      <c r="J217" s="87">
        <f t="shared" si="33"/>
        <v>5.4309107692307688</v>
      </c>
      <c r="K217" s="82">
        <f>VLOOKUP($C217,'2024'!$C$261:$U$504,VLOOKUP($L$4,Master!$D$9:$G$20,4,FALSE),FALSE)</f>
        <v>65000</v>
      </c>
      <c r="L217" s="83">
        <f>VLOOKUP($C217,'2024'!$C$8:$U$251,VLOOKUP($L$4,Master!$D$9:$G$20,4,FALSE),FALSE)</f>
        <v>836018.39999999991</v>
      </c>
      <c r="M217" s="154">
        <f t="shared" si="34"/>
        <v>12.861821538461538</v>
      </c>
      <c r="N217" s="154">
        <f t="shared" si="35"/>
        <v>1.1885390958203012E-4</v>
      </c>
      <c r="O217" s="83">
        <f t="shared" si="36"/>
        <v>771018.39999999991</v>
      </c>
      <c r="P217" s="87">
        <f t="shared" si="37"/>
        <v>11.861821538461538</v>
      </c>
      <c r="Q217" s="78"/>
    </row>
    <row r="218" spans="2:17" s="79" customFormat="1" ht="12.75" x14ac:dyDescent="0.2">
      <c r="B218" s="72"/>
      <c r="C218" s="80" t="s">
        <v>241</v>
      </c>
      <c r="D218" s="81" t="s">
        <v>469</v>
      </c>
      <c r="E218" s="82">
        <f>IFERROR(VLOOKUP($C218,'2024'!$C$261:$U$504,19,FALSE),0)</f>
        <v>22050.240000000002</v>
      </c>
      <c r="F218" s="83">
        <f>IFERROR(VLOOKUP($C218,'2024'!$C$8:$U$251,19,FALSE),0)</f>
        <v>1800</v>
      </c>
      <c r="G218" s="84">
        <f t="shared" si="30"/>
        <v>8.1631764552222555E-2</v>
      </c>
      <c r="H218" s="85">
        <f t="shared" si="31"/>
        <v>2.5589991470002843E-7</v>
      </c>
      <c r="I218" s="86">
        <f t="shared" si="32"/>
        <v>-20250.240000000002</v>
      </c>
      <c r="J218" s="87">
        <f t="shared" si="33"/>
        <v>-0.91836823544777746</v>
      </c>
      <c r="K218" s="82">
        <f>VLOOKUP($C218,'2024'!$C$261:$U$504,VLOOKUP($L$4,Master!$D$9:$G$20,4,FALSE),FALSE)</f>
        <v>17350.080000000002</v>
      </c>
      <c r="L218" s="83">
        <f>VLOOKUP($C218,'2024'!$C$8:$U$251,VLOOKUP($L$4,Master!$D$9:$G$20,4,FALSE),FALSE)</f>
        <v>0</v>
      </c>
      <c r="M218" s="154">
        <f t="shared" si="34"/>
        <v>0</v>
      </c>
      <c r="N218" s="154">
        <f t="shared" si="35"/>
        <v>0</v>
      </c>
      <c r="O218" s="83">
        <f t="shared" si="36"/>
        <v>-17350.080000000002</v>
      </c>
      <c r="P218" s="87">
        <f t="shared" si="37"/>
        <v>-1</v>
      </c>
      <c r="Q218" s="78"/>
    </row>
    <row r="219" spans="2:17" s="79" customFormat="1" ht="25.5" x14ac:dyDescent="0.2">
      <c r="B219" s="72"/>
      <c r="C219" s="80" t="s">
        <v>535</v>
      </c>
      <c r="D219" s="81" t="s">
        <v>536</v>
      </c>
      <c r="E219" s="82">
        <f>IFERROR(VLOOKUP($C219,'2024'!$C$261:$U$504,19,FALSE),0)</f>
        <v>2649631.7999999998</v>
      </c>
      <c r="F219" s="83">
        <f>IFERROR(VLOOKUP($C219,'2024'!$C$8:$U$251,19,FALSE),0)</f>
        <v>2183052.5700000003</v>
      </c>
      <c r="G219" s="84">
        <f t="shared" si="30"/>
        <v>0.82390789920320262</v>
      </c>
      <c r="H219" s="85">
        <f t="shared" si="31"/>
        <v>3.1035720358259884E-4</v>
      </c>
      <c r="I219" s="86">
        <f t="shared" si="32"/>
        <v>-466579.22999999952</v>
      </c>
      <c r="J219" s="87">
        <f t="shared" si="33"/>
        <v>-0.17609210079679732</v>
      </c>
      <c r="K219" s="82">
        <f>VLOOKUP($C219,'2024'!$C$261:$U$504,VLOOKUP($L$4,Master!$D$9:$G$20,4,FALSE),FALSE)</f>
        <v>893684.52</v>
      </c>
      <c r="L219" s="83">
        <f>VLOOKUP($C219,'2024'!$C$8:$U$251,VLOOKUP($L$4,Master!$D$9:$G$20,4,FALSE),FALSE)</f>
        <v>1171035.8700000001</v>
      </c>
      <c r="M219" s="154">
        <f t="shared" si="34"/>
        <v>1.3103459260992907</v>
      </c>
      <c r="N219" s="154">
        <f t="shared" si="35"/>
        <v>1.6648221069092979E-4</v>
      </c>
      <c r="O219" s="83">
        <f t="shared" si="36"/>
        <v>277351.35000000009</v>
      </c>
      <c r="P219" s="87">
        <f t="shared" si="37"/>
        <v>0.31034592609929068</v>
      </c>
      <c r="Q219" s="78"/>
    </row>
    <row r="220" spans="2:17" s="79" customFormat="1" ht="12.75" x14ac:dyDescent="0.2">
      <c r="B220" s="72"/>
      <c r="C220" s="80" t="s">
        <v>242</v>
      </c>
      <c r="D220" s="81" t="s">
        <v>473</v>
      </c>
      <c r="E220" s="82">
        <f>IFERROR(VLOOKUP($C220,'2024'!$C$261:$U$504,19,FALSE),0)</f>
        <v>862536.07999999984</v>
      </c>
      <c r="F220" s="83">
        <f>IFERROR(VLOOKUP($C220,'2024'!$C$8:$U$251,19,FALSE),0)</f>
        <v>342751.2</v>
      </c>
      <c r="G220" s="84">
        <f t="shared" si="30"/>
        <v>0.39737607266237496</v>
      </c>
      <c r="H220" s="85">
        <f t="shared" si="31"/>
        <v>4.8727779357406881E-5</v>
      </c>
      <c r="I220" s="86">
        <f t="shared" si="32"/>
        <v>-519784.87999999983</v>
      </c>
      <c r="J220" s="87">
        <f t="shared" si="33"/>
        <v>-0.60262392733762504</v>
      </c>
      <c r="K220" s="82">
        <f>VLOOKUP($C220,'2024'!$C$261:$U$504,VLOOKUP($L$4,Master!$D$9:$G$20,4,FALSE),FALSE)</f>
        <v>215118.52999999994</v>
      </c>
      <c r="L220" s="83">
        <f>VLOOKUP($C220,'2024'!$C$8:$U$251,VLOOKUP($L$4,Master!$D$9:$G$20,4,FALSE),FALSE)</f>
        <v>294974.53000000003</v>
      </c>
      <c r="M220" s="154">
        <f t="shared" si="34"/>
        <v>1.3712186021352977</v>
      </c>
      <c r="N220" s="154">
        <f t="shared" si="35"/>
        <v>4.1935531703156104E-5</v>
      </c>
      <c r="O220" s="83">
        <f t="shared" si="36"/>
        <v>79856.000000000087</v>
      </c>
      <c r="P220" s="87">
        <f t="shared" si="37"/>
        <v>0.37121860213529773</v>
      </c>
      <c r="Q220" s="78"/>
    </row>
    <row r="221" spans="2:17" s="79" customFormat="1" ht="12.75" x14ac:dyDescent="0.2">
      <c r="B221" s="72"/>
      <c r="C221" s="80" t="s">
        <v>243</v>
      </c>
      <c r="D221" s="81" t="s">
        <v>474</v>
      </c>
      <c r="E221" s="82">
        <f>IFERROR(VLOOKUP($C221,'2024'!$C$261:$U$504,19,FALSE),0)</f>
        <v>2786579.4899999984</v>
      </c>
      <c r="F221" s="83">
        <f>IFERROR(VLOOKUP($C221,'2024'!$C$8:$U$251,19,FALSE),0)</f>
        <v>1554610.2300000002</v>
      </c>
      <c r="G221" s="84">
        <f t="shared" si="30"/>
        <v>0.55789193725817643</v>
      </c>
      <c r="H221" s="85">
        <f t="shared" si="31"/>
        <v>2.2101368069377312E-4</v>
      </c>
      <c r="I221" s="86">
        <f t="shared" si="32"/>
        <v>-1231969.2599999981</v>
      </c>
      <c r="J221" s="87">
        <f t="shared" si="33"/>
        <v>-0.44210806274182363</v>
      </c>
      <c r="K221" s="82">
        <f>VLOOKUP($C221,'2024'!$C$261:$U$504,VLOOKUP($L$4,Master!$D$9:$G$20,4,FALSE),FALSE)</f>
        <v>1093526.2899999996</v>
      </c>
      <c r="L221" s="83">
        <f>VLOOKUP($C221,'2024'!$C$8:$U$251,VLOOKUP($L$4,Master!$D$9:$G$20,4,FALSE),FALSE)</f>
        <v>601476.57000000007</v>
      </c>
      <c r="M221" s="154">
        <f t="shared" si="34"/>
        <v>0.55003393654120591</v>
      </c>
      <c r="N221" s="154">
        <f t="shared" si="35"/>
        <v>8.5509890531703159E-5</v>
      </c>
      <c r="O221" s="83">
        <f t="shared" si="36"/>
        <v>-492049.71999999951</v>
      </c>
      <c r="P221" s="87">
        <f t="shared" si="37"/>
        <v>-0.44996606345879414</v>
      </c>
      <c r="Q221" s="78"/>
    </row>
    <row r="222" spans="2:17" s="79" customFormat="1" ht="12.75" x14ac:dyDescent="0.2">
      <c r="B222" s="72"/>
      <c r="C222" s="80" t="s">
        <v>244</v>
      </c>
      <c r="D222" s="81" t="s">
        <v>475</v>
      </c>
      <c r="E222" s="82">
        <f>IFERROR(VLOOKUP($C222,'2024'!$C$261:$U$504,19,FALSE),0)</f>
        <v>370860.28</v>
      </c>
      <c r="F222" s="83">
        <f>IFERROR(VLOOKUP($C222,'2024'!$C$8:$U$251,19,FALSE),0)</f>
        <v>2726.93</v>
      </c>
      <c r="G222" s="84">
        <f t="shared" si="30"/>
        <v>7.3529847952441812E-3</v>
      </c>
      <c r="H222" s="85">
        <f t="shared" si="31"/>
        <v>3.8767841910719363E-7</v>
      </c>
      <c r="I222" s="86">
        <f t="shared" si="32"/>
        <v>-368133.35000000003</v>
      </c>
      <c r="J222" s="87">
        <f t="shared" si="33"/>
        <v>-0.99264701520475584</v>
      </c>
      <c r="K222" s="82">
        <f>VLOOKUP($C222,'2024'!$C$261:$U$504,VLOOKUP($L$4,Master!$D$9:$G$20,4,FALSE),FALSE)</f>
        <v>125166.76000000001</v>
      </c>
      <c r="L222" s="83">
        <f>VLOOKUP($C222,'2024'!$C$8:$U$251,VLOOKUP($L$4,Master!$D$9:$G$20,4,FALSE),FALSE)</f>
        <v>1648.77</v>
      </c>
      <c r="M222" s="154">
        <f t="shared" si="34"/>
        <v>1.3172586715514566E-2</v>
      </c>
      <c r="N222" s="154">
        <f t="shared" si="35"/>
        <v>2.3440005686664771E-7</v>
      </c>
      <c r="O222" s="83">
        <f t="shared" si="36"/>
        <v>-123517.99</v>
      </c>
      <c r="P222" s="87">
        <f t="shared" si="37"/>
        <v>-0.98682741328448542</v>
      </c>
      <c r="Q222" s="78"/>
    </row>
    <row r="223" spans="2:17" s="79" customFormat="1" ht="12.75" x14ac:dyDescent="0.2">
      <c r="B223" s="72"/>
      <c r="C223" s="80" t="s">
        <v>245</v>
      </c>
      <c r="D223" s="81" t="s">
        <v>477</v>
      </c>
      <c r="E223" s="82">
        <f>IFERROR(VLOOKUP($C223,'2024'!$C$261:$U$504,19,FALSE),0)</f>
        <v>312528.36</v>
      </c>
      <c r="F223" s="83">
        <f>IFERROR(VLOOKUP($C223,'2024'!$C$8:$U$251,19,FALSE),0)</f>
        <v>31495.7</v>
      </c>
      <c r="G223" s="84">
        <f t="shared" si="30"/>
        <v>0.10077709427714017</v>
      </c>
      <c r="H223" s="85">
        <f t="shared" si="31"/>
        <v>4.4776371907876031E-6</v>
      </c>
      <c r="I223" s="86">
        <f t="shared" si="32"/>
        <v>-281032.65999999997</v>
      </c>
      <c r="J223" s="87">
        <f t="shared" si="33"/>
        <v>-0.89922290572285979</v>
      </c>
      <c r="K223" s="82">
        <f>VLOOKUP($C223,'2024'!$C$261:$U$504,VLOOKUP($L$4,Master!$D$9:$G$20,4,FALSE),FALSE)</f>
        <v>103431.28</v>
      </c>
      <c r="L223" s="83">
        <f>VLOOKUP($C223,'2024'!$C$8:$U$251,VLOOKUP($L$4,Master!$D$9:$G$20,4,FALSE),FALSE)</f>
        <v>28202.82</v>
      </c>
      <c r="M223" s="154">
        <f t="shared" si="34"/>
        <v>0.27267205820134877</v>
      </c>
      <c r="N223" s="154">
        <f t="shared" si="35"/>
        <v>4.009499573500142E-6</v>
      </c>
      <c r="O223" s="83">
        <f t="shared" si="36"/>
        <v>-75228.459999999992</v>
      </c>
      <c r="P223" s="87">
        <f t="shared" si="37"/>
        <v>-0.72732794179865112</v>
      </c>
      <c r="Q223" s="78"/>
    </row>
    <row r="224" spans="2:17" s="79" customFormat="1" ht="12.75" x14ac:dyDescent="0.2">
      <c r="B224" s="72"/>
      <c r="C224" s="80" t="s">
        <v>246</v>
      </c>
      <c r="D224" s="81" t="s">
        <v>478</v>
      </c>
      <c r="E224" s="82">
        <f>IFERROR(VLOOKUP($C224,'2024'!$C$261:$U$504,19,FALSE),0)</f>
        <v>1373308.2000000002</v>
      </c>
      <c r="F224" s="83">
        <f>IFERROR(VLOOKUP($C224,'2024'!$C$8:$U$251,19,FALSE),0)</f>
        <v>985659.44000000006</v>
      </c>
      <c r="G224" s="84">
        <f t="shared" si="30"/>
        <v>0.71772631955448885</v>
      </c>
      <c r="H224" s="85">
        <f t="shared" si="31"/>
        <v>1.4012787034404324E-4</v>
      </c>
      <c r="I224" s="86">
        <f t="shared" si="32"/>
        <v>-387648.76000000013</v>
      </c>
      <c r="J224" s="87">
        <f t="shared" si="33"/>
        <v>-0.2822736804455111</v>
      </c>
      <c r="K224" s="82">
        <f>VLOOKUP($C224,'2024'!$C$261:$U$504,VLOOKUP($L$4,Master!$D$9:$G$20,4,FALSE),FALSE)</f>
        <v>482104.12000000005</v>
      </c>
      <c r="L224" s="83">
        <f>VLOOKUP($C224,'2024'!$C$8:$U$251,VLOOKUP($L$4,Master!$D$9:$G$20,4,FALSE),FALSE)</f>
        <v>380293.01000000013</v>
      </c>
      <c r="M224" s="154">
        <f t="shared" si="34"/>
        <v>0.78881924925263047</v>
      </c>
      <c r="N224" s="154">
        <f t="shared" si="35"/>
        <v>5.406497156667616E-5</v>
      </c>
      <c r="O224" s="83">
        <f t="shared" si="36"/>
        <v>-101811.10999999993</v>
      </c>
      <c r="P224" s="87">
        <f t="shared" si="37"/>
        <v>-0.2111807507473695</v>
      </c>
      <c r="Q224" s="78"/>
    </row>
    <row r="225" spans="2:17" s="79" customFormat="1" ht="12.75" x14ac:dyDescent="0.2">
      <c r="B225" s="72"/>
      <c r="C225" s="80" t="s">
        <v>247</v>
      </c>
      <c r="D225" s="81" t="s">
        <v>479</v>
      </c>
      <c r="E225" s="82">
        <f>IFERROR(VLOOKUP($C225,'2024'!$C$261:$U$504,19,FALSE),0)</f>
        <v>443720.37000000011</v>
      </c>
      <c r="F225" s="83">
        <f>IFERROR(VLOOKUP($C225,'2024'!$C$8:$U$251,19,FALSE),0)</f>
        <v>402295.52999999997</v>
      </c>
      <c r="G225" s="84">
        <f t="shared" si="30"/>
        <v>0.90664201420367485</v>
      </c>
      <c r="H225" s="85">
        <f t="shared" si="31"/>
        <v>5.7192995450668182E-5</v>
      </c>
      <c r="I225" s="86">
        <f t="shared" si="32"/>
        <v>-41424.840000000142</v>
      </c>
      <c r="J225" s="87">
        <f t="shared" si="33"/>
        <v>-9.3357985796325135E-2</v>
      </c>
      <c r="K225" s="82">
        <f>VLOOKUP($C225,'2024'!$C$261:$U$504,VLOOKUP($L$4,Master!$D$9:$G$20,4,FALSE),FALSE)</f>
        <v>157826.35000000009</v>
      </c>
      <c r="L225" s="83">
        <f>VLOOKUP($C225,'2024'!$C$8:$U$251,VLOOKUP($L$4,Master!$D$9:$G$20,4,FALSE),FALSE)</f>
        <v>144342.38</v>
      </c>
      <c r="M225" s="154">
        <f t="shared" si="34"/>
        <v>0.91456451980293485</v>
      </c>
      <c r="N225" s="154">
        <f t="shared" si="35"/>
        <v>2.0520668183110607E-5</v>
      </c>
      <c r="O225" s="83">
        <f t="shared" si="36"/>
        <v>-13483.970000000088</v>
      </c>
      <c r="P225" s="87">
        <f t="shared" si="37"/>
        <v>-8.5435480197065192E-2</v>
      </c>
      <c r="Q225" s="78"/>
    </row>
    <row r="226" spans="2:17" s="79" customFormat="1" ht="12.75" x14ac:dyDescent="0.2">
      <c r="B226" s="72"/>
      <c r="C226" s="80" t="s">
        <v>248</v>
      </c>
      <c r="D226" s="81" t="s">
        <v>480</v>
      </c>
      <c r="E226" s="82">
        <f>IFERROR(VLOOKUP($C226,'2024'!$C$261:$U$504,19,FALSE),0)</f>
        <v>292164.77</v>
      </c>
      <c r="F226" s="83">
        <f>IFERROR(VLOOKUP($C226,'2024'!$C$8:$U$251,19,FALSE),0)</f>
        <v>239918.14</v>
      </c>
      <c r="G226" s="84">
        <f t="shared" si="30"/>
        <v>0.82117409296131083</v>
      </c>
      <c r="H226" s="85">
        <f t="shared" si="31"/>
        <v>3.4108350867216377E-5</v>
      </c>
      <c r="I226" s="86">
        <f t="shared" si="32"/>
        <v>-52246.630000000005</v>
      </c>
      <c r="J226" s="87">
        <f t="shared" si="33"/>
        <v>-0.17882590703868917</v>
      </c>
      <c r="K226" s="82">
        <f>VLOOKUP($C226,'2024'!$C$261:$U$504,VLOOKUP($L$4,Master!$D$9:$G$20,4,FALSE),FALSE)</f>
        <v>109176.4</v>
      </c>
      <c r="L226" s="83">
        <f>VLOOKUP($C226,'2024'!$C$8:$U$251,VLOOKUP($L$4,Master!$D$9:$G$20,4,FALSE),FALSE)</f>
        <v>88251.44</v>
      </c>
      <c r="M226" s="154">
        <f t="shared" si="34"/>
        <v>0.80833806573581846</v>
      </c>
      <c r="N226" s="154">
        <f t="shared" si="35"/>
        <v>1.2546408871197043E-5</v>
      </c>
      <c r="O226" s="83">
        <f t="shared" si="36"/>
        <v>-20924.959999999992</v>
      </c>
      <c r="P226" s="87">
        <f t="shared" si="37"/>
        <v>-0.19166193426418157</v>
      </c>
      <c r="Q226" s="78"/>
    </row>
    <row r="227" spans="2:17" s="79" customFormat="1" ht="12.75" x14ac:dyDescent="0.2">
      <c r="B227" s="72"/>
      <c r="C227" s="80" t="s">
        <v>249</v>
      </c>
      <c r="D227" s="81" t="s">
        <v>481</v>
      </c>
      <c r="E227" s="82">
        <f>IFERROR(VLOOKUP($C227,'2024'!$C$261:$U$504,19,FALSE),0)</f>
        <v>657432.67999999993</v>
      </c>
      <c r="F227" s="83">
        <f>IFERROR(VLOOKUP($C227,'2024'!$C$8:$U$251,19,FALSE),0)</f>
        <v>512007.45999999996</v>
      </c>
      <c r="G227" s="84">
        <f t="shared" si="30"/>
        <v>0.77879830981325726</v>
      </c>
      <c r="H227" s="85">
        <f t="shared" si="31"/>
        <v>7.2790369633210121E-5</v>
      </c>
      <c r="I227" s="86">
        <f t="shared" si="32"/>
        <v>-145425.21999999997</v>
      </c>
      <c r="J227" s="87">
        <f t="shared" si="33"/>
        <v>-0.22120169018674274</v>
      </c>
      <c r="K227" s="82">
        <f>VLOOKUP($C227,'2024'!$C$261:$U$504,VLOOKUP($L$4,Master!$D$9:$G$20,4,FALSE),FALSE)</f>
        <v>214739.97999999995</v>
      </c>
      <c r="L227" s="83">
        <f>VLOOKUP($C227,'2024'!$C$8:$U$251,VLOOKUP($L$4,Master!$D$9:$G$20,4,FALSE),FALSE)</f>
        <v>181090.98999999996</v>
      </c>
      <c r="M227" s="154">
        <f t="shared" si="34"/>
        <v>0.8433035618239324</v>
      </c>
      <c r="N227" s="154">
        <f t="shared" si="35"/>
        <v>2.5745093829968719E-5</v>
      </c>
      <c r="O227" s="83">
        <f t="shared" si="36"/>
        <v>-33648.989999999991</v>
      </c>
      <c r="P227" s="87">
        <f t="shared" si="37"/>
        <v>-0.15669643817606763</v>
      </c>
      <c r="Q227" s="78"/>
    </row>
    <row r="228" spans="2:17" s="79" customFormat="1" ht="12.75" x14ac:dyDescent="0.2">
      <c r="B228" s="72"/>
      <c r="C228" s="80" t="s">
        <v>250</v>
      </c>
      <c r="D228" s="81" t="s">
        <v>482</v>
      </c>
      <c r="E228" s="82">
        <f>IFERROR(VLOOKUP($C228,'2024'!$C$261:$U$504,19,FALSE),0)</f>
        <v>300919.52</v>
      </c>
      <c r="F228" s="83">
        <f>IFERROR(VLOOKUP($C228,'2024'!$C$8:$U$251,19,FALSE),0)</f>
        <v>125396.24000000002</v>
      </c>
      <c r="G228" s="84">
        <f t="shared" si="30"/>
        <v>0.41671022205538549</v>
      </c>
      <c r="H228" s="85">
        <f t="shared" si="31"/>
        <v>1.7827159510946834E-5</v>
      </c>
      <c r="I228" s="86">
        <f t="shared" si="32"/>
        <v>-175523.28</v>
      </c>
      <c r="J228" s="87">
        <f t="shared" si="33"/>
        <v>-0.58328977794461456</v>
      </c>
      <c r="K228" s="82">
        <f>VLOOKUP($C228,'2024'!$C$261:$U$504,VLOOKUP($L$4,Master!$D$9:$G$20,4,FALSE),FALSE)</f>
        <v>135985.19000000003</v>
      </c>
      <c r="L228" s="83">
        <f>VLOOKUP($C228,'2024'!$C$8:$U$251,VLOOKUP($L$4,Master!$D$9:$G$20,4,FALSE),FALSE)</f>
        <v>45643.070000000007</v>
      </c>
      <c r="M228" s="154">
        <f t="shared" si="34"/>
        <v>0.33564735983381716</v>
      </c>
      <c r="N228" s="154">
        <f t="shared" si="35"/>
        <v>6.4889209553596829E-6</v>
      </c>
      <c r="O228" s="83">
        <f t="shared" si="36"/>
        <v>-90342.120000000024</v>
      </c>
      <c r="P228" s="87">
        <f t="shared" si="37"/>
        <v>-0.66435264016618278</v>
      </c>
      <c r="Q228" s="78"/>
    </row>
    <row r="229" spans="2:17" s="79" customFormat="1" ht="12.75" x14ac:dyDescent="0.2">
      <c r="B229" s="72"/>
      <c r="C229" s="80" t="s">
        <v>251</v>
      </c>
      <c r="D229" s="81" t="s">
        <v>483</v>
      </c>
      <c r="E229" s="82">
        <f>IFERROR(VLOOKUP($C229,'2024'!$C$261:$U$504,19,FALSE),0)</f>
        <v>118175.01</v>
      </c>
      <c r="F229" s="83">
        <f>IFERROR(VLOOKUP($C229,'2024'!$C$8:$U$251,19,FALSE),0)</f>
        <v>118175.01</v>
      </c>
      <c r="G229" s="84">
        <f t="shared" si="30"/>
        <v>1</v>
      </c>
      <c r="H229" s="85">
        <f t="shared" si="31"/>
        <v>1.6800541654819449E-5</v>
      </c>
      <c r="I229" s="86">
        <f t="shared" si="32"/>
        <v>0</v>
      </c>
      <c r="J229" s="87">
        <f t="shared" si="33"/>
        <v>0</v>
      </c>
      <c r="K229" s="82">
        <f>VLOOKUP($C229,'2024'!$C$261:$U$504,VLOOKUP($L$4,Master!$D$9:$G$20,4,FALSE),FALSE)</f>
        <v>39391.67</v>
      </c>
      <c r="L229" s="83">
        <f>VLOOKUP($C229,'2024'!$C$8:$U$251,VLOOKUP($L$4,Master!$D$9:$G$20,4,FALSE),FALSE)</f>
        <v>39391.67</v>
      </c>
      <c r="M229" s="154">
        <f t="shared" si="34"/>
        <v>1</v>
      </c>
      <c r="N229" s="154">
        <f t="shared" si="35"/>
        <v>5.6001805516064828E-6</v>
      </c>
      <c r="O229" s="83">
        <f t="shared" si="36"/>
        <v>0</v>
      </c>
      <c r="P229" s="87">
        <f t="shared" si="37"/>
        <v>0</v>
      </c>
      <c r="Q229" s="78"/>
    </row>
    <row r="230" spans="2:17" s="79" customFormat="1" ht="12.75" x14ac:dyDescent="0.2">
      <c r="B230" s="72"/>
      <c r="C230" s="80" t="s">
        <v>252</v>
      </c>
      <c r="D230" s="81" t="s">
        <v>484</v>
      </c>
      <c r="E230" s="82">
        <f>IFERROR(VLOOKUP($C230,'2024'!$C$261:$U$504,19,FALSE),0)</f>
        <v>84693.91</v>
      </c>
      <c r="F230" s="83">
        <f>IFERROR(VLOOKUP($C230,'2024'!$C$8:$U$251,19,FALSE),0)</f>
        <v>63639.58</v>
      </c>
      <c r="G230" s="84">
        <f t="shared" si="30"/>
        <v>0.75140680126823756</v>
      </c>
      <c r="H230" s="85">
        <f t="shared" si="31"/>
        <v>9.0474239408586873E-6</v>
      </c>
      <c r="I230" s="86">
        <f t="shared" si="32"/>
        <v>-21054.33</v>
      </c>
      <c r="J230" s="87">
        <f t="shared" si="33"/>
        <v>-0.24859319873176242</v>
      </c>
      <c r="K230" s="82">
        <f>VLOOKUP($C230,'2024'!$C$261:$U$504,VLOOKUP($L$4,Master!$D$9:$G$20,4,FALSE),FALSE)</f>
        <v>30120.190000000002</v>
      </c>
      <c r="L230" s="83">
        <f>VLOOKUP($C230,'2024'!$C$8:$U$251,VLOOKUP($L$4,Master!$D$9:$G$20,4,FALSE),FALSE)</f>
        <v>27832.41</v>
      </c>
      <c r="M230" s="154">
        <f t="shared" si="34"/>
        <v>0.92404496784382828</v>
      </c>
      <c r="N230" s="154">
        <f t="shared" si="35"/>
        <v>3.9568396360534547E-6</v>
      </c>
      <c r="O230" s="83">
        <f t="shared" si="36"/>
        <v>-2287.7800000000025</v>
      </c>
      <c r="P230" s="87">
        <f t="shared" si="37"/>
        <v>-7.5955032156171734E-2</v>
      </c>
      <c r="Q230" s="78"/>
    </row>
    <row r="231" spans="2:17" s="79" customFormat="1" ht="12.75" x14ac:dyDescent="0.2">
      <c r="B231" s="72"/>
      <c r="C231" s="80" t="s">
        <v>253</v>
      </c>
      <c r="D231" s="81" t="s">
        <v>485</v>
      </c>
      <c r="E231" s="82">
        <f>IFERROR(VLOOKUP($C231,'2024'!$C$261:$U$504,19,FALSE),0)</f>
        <v>191910</v>
      </c>
      <c r="F231" s="83">
        <f>IFERROR(VLOOKUP($C231,'2024'!$C$8:$U$251,19,FALSE),0)</f>
        <v>18742.400000000001</v>
      </c>
      <c r="G231" s="84">
        <f t="shared" si="30"/>
        <v>9.7662445938200212E-2</v>
      </c>
      <c r="H231" s="85">
        <f t="shared" si="31"/>
        <v>2.6645436451521185E-6</v>
      </c>
      <c r="I231" s="86">
        <f t="shared" si="32"/>
        <v>-173167.6</v>
      </c>
      <c r="J231" s="87">
        <f t="shared" si="33"/>
        <v>-0.90233755406179983</v>
      </c>
      <c r="K231" s="82">
        <f>VLOOKUP($C231,'2024'!$C$261:$U$504,VLOOKUP($L$4,Master!$D$9:$G$20,4,FALSE),FALSE)</f>
        <v>75000</v>
      </c>
      <c r="L231" s="83">
        <f>VLOOKUP($C231,'2024'!$C$8:$U$251,VLOOKUP($L$4,Master!$D$9:$G$20,4,FALSE),FALSE)</f>
        <v>17000</v>
      </c>
      <c r="M231" s="154">
        <f t="shared" si="34"/>
        <v>0.22666666666666666</v>
      </c>
      <c r="N231" s="154">
        <f t="shared" si="35"/>
        <v>2.4168325277224905E-6</v>
      </c>
      <c r="O231" s="83">
        <f t="shared" si="36"/>
        <v>-58000</v>
      </c>
      <c r="P231" s="87">
        <f t="shared" si="37"/>
        <v>-0.77333333333333332</v>
      </c>
      <c r="Q231" s="78"/>
    </row>
    <row r="232" spans="2:17" s="79" customFormat="1" ht="12.75" x14ac:dyDescent="0.2">
      <c r="B232" s="72"/>
      <c r="C232" s="80" t="s">
        <v>254</v>
      </c>
      <c r="D232" s="81" t="s">
        <v>486</v>
      </c>
      <c r="E232" s="82">
        <f>IFERROR(VLOOKUP($C232,'2024'!$C$261:$U$504,19,FALSE),0)</f>
        <v>23752.6</v>
      </c>
      <c r="F232" s="83">
        <f>IFERROR(VLOOKUP($C232,'2024'!$C$8:$U$251,19,FALSE),0)</f>
        <v>23752.36</v>
      </c>
      <c r="G232" s="84">
        <f t="shared" si="30"/>
        <v>0.99998989584298148</v>
      </c>
      <c r="H232" s="85">
        <f t="shared" si="31"/>
        <v>3.3767927210690931E-6</v>
      </c>
      <c r="I232" s="86">
        <f t="shared" si="32"/>
        <v>-0.23999999999796273</v>
      </c>
      <c r="J232" s="87">
        <f t="shared" si="33"/>
        <v>-1.01041570185143E-5</v>
      </c>
      <c r="K232" s="82">
        <f>VLOOKUP($C232,'2024'!$C$261:$U$504,VLOOKUP($L$4,Master!$D$9:$G$20,4,FALSE),FALSE)</f>
        <v>8580.3199999999979</v>
      </c>
      <c r="L232" s="83">
        <f>VLOOKUP($C232,'2024'!$C$8:$U$251,VLOOKUP($L$4,Master!$D$9:$G$20,4,FALSE),FALSE)</f>
        <v>8580.24</v>
      </c>
      <c r="M232" s="154">
        <f t="shared" si="34"/>
        <v>0.99999067633841188</v>
      </c>
      <c r="N232" s="154">
        <f t="shared" si="35"/>
        <v>1.2198237133920955E-6</v>
      </c>
      <c r="O232" s="83">
        <f t="shared" si="36"/>
        <v>-7.9999999998108251E-2</v>
      </c>
      <c r="P232" s="87">
        <f t="shared" si="37"/>
        <v>-9.3236615881585148E-6</v>
      </c>
      <c r="Q232" s="78"/>
    </row>
    <row r="233" spans="2:17" s="79" customFormat="1" ht="12.75" x14ac:dyDescent="0.2">
      <c r="B233" s="72"/>
      <c r="C233" s="80" t="s">
        <v>255</v>
      </c>
      <c r="D233" s="81" t="s">
        <v>476</v>
      </c>
      <c r="E233" s="82">
        <f>IFERROR(VLOOKUP($C233,'2024'!$C$261:$U$504,19,FALSE),0)</f>
        <v>555573.01</v>
      </c>
      <c r="F233" s="83">
        <f>IFERROR(VLOOKUP($C233,'2024'!$C$8:$U$251,19,FALSE),0)</f>
        <v>261555.1</v>
      </c>
      <c r="G233" s="84">
        <f t="shared" si="30"/>
        <v>0.47078438889606966</v>
      </c>
      <c r="H233" s="85">
        <f t="shared" si="31"/>
        <v>3.7184404321865229E-5</v>
      </c>
      <c r="I233" s="86">
        <f t="shared" si="32"/>
        <v>-294017.91000000003</v>
      </c>
      <c r="J233" s="87">
        <f t="shared" si="33"/>
        <v>-0.52921561110393034</v>
      </c>
      <c r="K233" s="82">
        <f>VLOOKUP($C233,'2024'!$C$261:$U$504,VLOOKUP($L$4,Master!$D$9:$G$20,4,FALSE),FALSE)</f>
        <v>195649.35000000003</v>
      </c>
      <c r="L233" s="83">
        <f>VLOOKUP($C233,'2024'!$C$8:$U$251,VLOOKUP($L$4,Master!$D$9:$G$20,4,FALSE),FALSE)</f>
        <v>137243.21000000002</v>
      </c>
      <c r="M233" s="154">
        <f t="shared" si="34"/>
        <v>0.70147542018412024</v>
      </c>
      <c r="N233" s="154">
        <f t="shared" si="35"/>
        <v>1.9511403184532276E-5</v>
      </c>
      <c r="O233" s="83">
        <f t="shared" si="36"/>
        <v>-58406.140000000014</v>
      </c>
      <c r="P233" s="87">
        <f t="shared" si="37"/>
        <v>-0.29852457981587982</v>
      </c>
      <c r="Q233" s="78"/>
    </row>
    <row r="234" spans="2:17" s="79" customFormat="1" ht="12.75" x14ac:dyDescent="0.2">
      <c r="B234" s="72"/>
      <c r="C234" s="80" t="s">
        <v>256</v>
      </c>
      <c r="D234" s="81" t="s">
        <v>487</v>
      </c>
      <c r="E234" s="82">
        <f>IFERROR(VLOOKUP($C234,'2024'!$C$261:$U$504,19,FALSE),0)</f>
        <v>90000</v>
      </c>
      <c r="F234" s="83">
        <f>IFERROR(VLOOKUP($C234,'2024'!$C$8:$U$251,19,FALSE),0)</f>
        <v>90000</v>
      </c>
      <c r="G234" s="84">
        <f t="shared" si="30"/>
        <v>1</v>
      </c>
      <c r="H234" s="85">
        <f t="shared" si="31"/>
        <v>1.2794995735001422E-5</v>
      </c>
      <c r="I234" s="86">
        <f t="shared" si="32"/>
        <v>0</v>
      </c>
      <c r="J234" s="87">
        <f t="shared" si="33"/>
        <v>0</v>
      </c>
      <c r="K234" s="82">
        <f>VLOOKUP($C234,'2024'!$C$261:$U$504,VLOOKUP($L$4,Master!$D$9:$G$20,4,FALSE),FALSE)</f>
        <v>30000</v>
      </c>
      <c r="L234" s="83">
        <f>VLOOKUP($C234,'2024'!$C$8:$U$251,VLOOKUP($L$4,Master!$D$9:$G$20,4,FALSE),FALSE)</f>
        <v>30000</v>
      </c>
      <c r="M234" s="154">
        <f t="shared" si="34"/>
        <v>1</v>
      </c>
      <c r="N234" s="154">
        <f t="shared" si="35"/>
        <v>4.2649985783338076E-6</v>
      </c>
      <c r="O234" s="83">
        <f t="shared" si="36"/>
        <v>0</v>
      </c>
      <c r="P234" s="87">
        <f t="shared" si="37"/>
        <v>0</v>
      </c>
      <c r="Q234" s="78"/>
    </row>
    <row r="235" spans="2:17" s="79" customFormat="1" ht="12.75" x14ac:dyDescent="0.2">
      <c r="B235" s="72"/>
      <c r="C235" s="80" t="s">
        <v>257</v>
      </c>
      <c r="D235" s="81" t="s">
        <v>488</v>
      </c>
      <c r="E235" s="82">
        <f>IFERROR(VLOOKUP($C235,'2024'!$C$261:$U$504,19,FALSE),0)</f>
        <v>743752.88000000012</v>
      </c>
      <c r="F235" s="83">
        <f>IFERROR(VLOOKUP($C235,'2024'!$C$8:$U$251,19,FALSE),0)</f>
        <v>165519.88</v>
      </c>
      <c r="G235" s="84">
        <f t="shared" si="30"/>
        <v>0.2225468760537774</v>
      </c>
      <c r="H235" s="85">
        <f t="shared" si="31"/>
        <v>2.3531401762866081E-5</v>
      </c>
      <c r="I235" s="86">
        <f t="shared" si="32"/>
        <v>-578233.00000000012</v>
      </c>
      <c r="J235" s="87">
        <f t="shared" si="33"/>
        <v>-0.77745312394622257</v>
      </c>
      <c r="K235" s="82">
        <f>VLOOKUP($C235,'2024'!$C$261:$U$504,VLOOKUP($L$4,Master!$D$9:$G$20,4,FALSE),FALSE)</f>
        <v>256682.21000000002</v>
      </c>
      <c r="L235" s="83">
        <f>VLOOKUP($C235,'2024'!$C$8:$U$251,VLOOKUP($L$4,Master!$D$9:$G$20,4,FALSE),FALSE)</f>
        <v>158894.95000000001</v>
      </c>
      <c r="M235" s="154">
        <f t="shared" si="34"/>
        <v>0.6190337460473011</v>
      </c>
      <c r="N235" s="154">
        <f t="shared" si="35"/>
        <v>2.2589557861814049E-5</v>
      </c>
      <c r="O235" s="83">
        <f t="shared" si="36"/>
        <v>-97787.260000000009</v>
      </c>
      <c r="P235" s="87">
        <f t="shared" si="37"/>
        <v>-0.38096625395269895</v>
      </c>
      <c r="Q235" s="78"/>
    </row>
    <row r="236" spans="2:17" s="79" customFormat="1" ht="12.75" x14ac:dyDescent="0.2">
      <c r="B236" s="72"/>
      <c r="C236" s="80" t="s">
        <v>258</v>
      </c>
      <c r="D236" s="81" t="s">
        <v>489</v>
      </c>
      <c r="E236" s="82">
        <f>IFERROR(VLOOKUP($C236,'2024'!$C$261:$U$504,19,FALSE),0)</f>
        <v>78480768.719999999</v>
      </c>
      <c r="F236" s="83">
        <f>IFERROR(VLOOKUP($C236,'2024'!$C$8:$U$251,19,FALSE),0)</f>
        <v>76681392.159999996</v>
      </c>
      <c r="G236" s="84">
        <f t="shared" si="30"/>
        <v>0.97707238869665336</v>
      </c>
      <c r="H236" s="85">
        <f t="shared" si="31"/>
        <v>1.0901534284901905E-2</v>
      </c>
      <c r="I236" s="86">
        <f t="shared" si="32"/>
        <v>-1799376.5600000024</v>
      </c>
      <c r="J236" s="87">
        <f t="shared" si="33"/>
        <v>-2.2927611303346602E-2</v>
      </c>
      <c r="K236" s="82">
        <f>VLOOKUP($C236,'2024'!$C$261:$U$504,VLOOKUP($L$4,Master!$D$9:$G$20,4,FALSE),FALSE)</f>
        <v>29433623.82</v>
      </c>
      <c r="L236" s="83">
        <f>VLOOKUP($C236,'2024'!$C$8:$U$251,VLOOKUP($L$4,Master!$D$9:$G$20,4,FALSE),FALSE)</f>
        <v>29418498.18</v>
      </c>
      <c r="M236" s="154">
        <f t="shared" si="34"/>
        <v>0.99948611016800037</v>
      </c>
      <c r="N236" s="154">
        <f t="shared" si="35"/>
        <v>4.1823284304805235E-3</v>
      </c>
      <c r="O236" s="83">
        <f t="shared" si="36"/>
        <v>-15125.640000000596</v>
      </c>
      <c r="P236" s="87">
        <f t="shared" si="37"/>
        <v>-5.138898319996466E-4</v>
      </c>
      <c r="Q236" s="78"/>
    </row>
    <row r="237" spans="2:17" s="79" customFormat="1" ht="12.75" x14ac:dyDescent="0.2">
      <c r="B237" s="72"/>
      <c r="C237" s="80" t="s">
        <v>259</v>
      </c>
      <c r="D237" s="81" t="s">
        <v>490</v>
      </c>
      <c r="E237" s="82">
        <f>IFERROR(VLOOKUP($C237,'2024'!$C$261:$U$504,19,FALSE),0)</f>
        <v>15246427.039999999</v>
      </c>
      <c r="F237" s="83">
        <f>IFERROR(VLOOKUP($C237,'2024'!$C$8:$U$251,19,FALSE),0)</f>
        <v>12721330.840000002</v>
      </c>
      <c r="G237" s="84">
        <f t="shared" si="30"/>
        <v>0.8343811180563655</v>
      </c>
      <c r="H237" s="85">
        <f t="shared" si="31"/>
        <v>1.8085485982371342E-3</v>
      </c>
      <c r="I237" s="86">
        <f t="shared" si="32"/>
        <v>-2525096.1999999974</v>
      </c>
      <c r="J237" s="87">
        <f t="shared" si="33"/>
        <v>-0.16561888194363455</v>
      </c>
      <c r="K237" s="82">
        <f>VLOOKUP($C237,'2024'!$C$261:$U$504,VLOOKUP($L$4,Master!$D$9:$G$20,4,FALSE),FALSE)</f>
        <v>5775000</v>
      </c>
      <c r="L237" s="83">
        <f>VLOOKUP($C237,'2024'!$C$8:$U$251,VLOOKUP($L$4,Master!$D$9:$G$20,4,FALSE),FALSE)</f>
        <v>6229947.2899999991</v>
      </c>
      <c r="M237" s="154">
        <f t="shared" si="34"/>
        <v>1.0787787515151515</v>
      </c>
      <c r="N237" s="154">
        <f t="shared" si="35"/>
        <v>8.8569054449815171E-4</v>
      </c>
      <c r="O237" s="83">
        <f t="shared" si="36"/>
        <v>454947.28999999911</v>
      </c>
      <c r="P237" s="87">
        <f t="shared" si="37"/>
        <v>7.877875151515136E-2</v>
      </c>
      <c r="Q237" s="78"/>
    </row>
    <row r="238" spans="2:17" s="79" customFormat="1" ht="12.75" x14ac:dyDescent="0.2">
      <c r="B238" s="72"/>
      <c r="C238" s="80" t="s">
        <v>260</v>
      </c>
      <c r="D238" s="81" t="s">
        <v>491</v>
      </c>
      <c r="E238" s="82">
        <f>IFERROR(VLOOKUP($C238,'2024'!$C$261:$U$504,19,FALSE),0)</f>
        <v>2324534.4149999996</v>
      </c>
      <c r="F238" s="83">
        <f>IFERROR(VLOOKUP($C238,'2024'!$C$8:$U$251,19,FALSE),0)</f>
        <v>1015771.3599999999</v>
      </c>
      <c r="G238" s="84">
        <f t="shared" si="30"/>
        <v>0.43697841315892072</v>
      </c>
      <c r="H238" s="85">
        <f t="shared" si="31"/>
        <v>1.4440878021040657E-4</v>
      </c>
      <c r="I238" s="86">
        <f t="shared" si="32"/>
        <v>-1308763.0549999997</v>
      </c>
      <c r="J238" s="87">
        <f t="shared" si="33"/>
        <v>-0.56302158684107928</v>
      </c>
      <c r="K238" s="82">
        <f>VLOOKUP($C238,'2024'!$C$261:$U$504,VLOOKUP($L$4,Master!$D$9:$G$20,4,FALSE),FALSE)</f>
        <v>485506.54166666663</v>
      </c>
      <c r="L238" s="83">
        <f>VLOOKUP($C238,'2024'!$C$8:$U$251,VLOOKUP($L$4,Master!$D$9:$G$20,4,FALSE),FALSE)</f>
        <v>408339.91999999993</v>
      </c>
      <c r="M238" s="154">
        <f t="shared" si="34"/>
        <v>0.84105956347824695</v>
      </c>
      <c r="N238" s="154">
        <f t="shared" si="35"/>
        <v>5.8052305942564677E-5</v>
      </c>
      <c r="O238" s="83">
        <f t="shared" si="36"/>
        <v>-77166.621666666702</v>
      </c>
      <c r="P238" s="87">
        <f t="shared" si="37"/>
        <v>-0.1589404365217531</v>
      </c>
      <c r="Q238" s="78"/>
    </row>
    <row r="239" spans="2:17" s="79" customFormat="1" ht="12.75" x14ac:dyDescent="0.2">
      <c r="B239" s="72"/>
      <c r="C239" s="80" t="s">
        <v>261</v>
      </c>
      <c r="D239" s="81" t="s">
        <v>492</v>
      </c>
      <c r="E239" s="82">
        <f>IFERROR(VLOOKUP($C239,'2024'!$C$261:$U$504,19,FALSE),0)</f>
        <v>1734753.1299999997</v>
      </c>
      <c r="F239" s="83">
        <f>IFERROR(VLOOKUP($C239,'2024'!$C$8:$U$251,19,FALSE),0)</f>
        <v>1466087.3</v>
      </c>
      <c r="G239" s="84">
        <f t="shared" si="30"/>
        <v>0.84512734097214182</v>
      </c>
      <c r="H239" s="85">
        <f t="shared" si="31"/>
        <v>2.0842867500710835E-4</v>
      </c>
      <c r="I239" s="86">
        <f t="shared" si="32"/>
        <v>-268665.82999999961</v>
      </c>
      <c r="J239" s="87">
        <f t="shared" si="33"/>
        <v>-0.15487265902785813</v>
      </c>
      <c r="K239" s="82">
        <f>VLOOKUP($C239,'2024'!$C$261:$U$504,VLOOKUP($L$4,Master!$D$9:$G$20,4,FALSE),FALSE)</f>
        <v>578251.04333333322</v>
      </c>
      <c r="L239" s="83">
        <f>VLOOKUP($C239,'2024'!$C$8:$U$251,VLOOKUP($L$4,Master!$D$9:$G$20,4,FALSE),FALSE)</f>
        <v>647491.99</v>
      </c>
      <c r="M239" s="154">
        <f t="shared" si="34"/>
        <v>1.1197420177013893</v>
      </c>
      <c r="N239" s="154">
        <f t="shared" si="35"/>
        <v>9.2051747227750924E-5</v>
      </c>
      <c r="O239" s="83">
        <f t="shared" si="36"/>
        <v>69240.946666666772</v>
      </c>
      <c r="P239" s="87">
        <f t="shared" si="37"/>
        <v>0.11974201770138922</v>
      </c>
      <c r="Q239" s="78"/>
    </row>
    <row r="240" spans="2:17" s="79" customFormat="1" ht="12.75" x14ac:dyDescent="0.2">
      <c r="B240" s="72"/>
      <c r="C240" s="80" t="s">
        <v>262</v>
      </c>
      <c r="D240" s="81" t="s">
        <v>493</v>
      </c>
      <c r="E240" s="82">
        <f>IFERROR(VLOOKUP($C240,'2024'!$C$261:$U$504,19,FALSE),0)</f>
        <v>612499.4</v>
      </c>
      <c r="F240" s="83">
        <f>IFERROR(VLOOKUP($C240,'2024'!$C$8:$U$251,19,FALSE),0)</f>
        <v>920925.94000000018</v>
      </c>
      <c r="G240" s="84">
        <f t="shared" si="30"/>
        <v>1.5035540279712929</v>
      </c>
      <c r="H240" s="85">
        <f t="shared" si="31"/>
        <v>1.3092492749502421E-4</v>
      </c>
      <c r="I240" s="86">
        <f t="shared" si="32"/>
        <v>308426.54000000015</v>
      </c>
      <c r="J240" s="87">
        <f t="shared" si="33"/>
        <v>0.50355402797129289</v>
      </c>
      <c r="K240" s="82">
        <f>VLOOKUP($C240,'2024'!$C$261:$U$504,VLOOKUP($L$4,Master!$D$9:$G$20,4,FALSE),FALSE)</f>
        <v>431000</v>
      </c>
      <c r="L240" s="83">
        <f>VLOOKUP($C240,'2024'!$C$8:$U$251,VLOOKUP($L$4,Master!$D$9:$G$20,4,FALSE),FALSE)</f>
        <v>889832.63000000012</v>
      </c>
      <c r="M240" s="154">
        <f t="shared" si="34"/>
        <v>2.0645768677494201</v>
      </c>
      <c r="N240" s="154">
        <f t="shared" si="35"/>
        <v>1.2650449673016776E-4</v>
      </c>
      <c r="O240" s="83">
        <f t="shared" si="36"/>
        <v>458832.63000000012</v>
      </c>
      <c r="P240" s="87">
        <f t="shared" si="37"/>
        <v>1.0645768677494203</v>
      </c>
      <c r="Q240" s="78"/>
    </row>
    <row r="241" spans="2:17" s="79" customFormat="1" ht="12.75" x14ac:dyDescent="0.2">
      <c r="B241" s="72"/>
      <c r="C241" s="80" t="s">
        <v>263</v>
      </c>
      <c r="D241" s="81" t="s">
        <v>494</v>
      </c>
      <c r="E241" s="82">
        <f>IFERROR(VLOOKUP($C241,'2024'!$C$261:$U$504,19,FALSE),0)</f>
        <v>91200</v>
      </c>
      <c r="F241" s="83">
        <f>IFERROR(VLOOKUP($C241,'2024'!$C$8:$U$251,19,FALSE),0)</f>
        <v>946217.53</v>
      </c>
      <c r="G241" s="84">
        <f t="shared" si="30"/>
        <v>10.37519221491228</v>
      </c>
      <c r="H241" s="85">
        <f t="shared" si="31"/>
        <v>1.3452054734148424E-4</v>
      </c>
      <c r="I241" s="86">
        <f t="shared" si="32"/>
        <v>855017.53</v>
      </c>
      <c r="J241" s="87">
        <f t="shared" si="33"/>
        <v>9.3751922149122802</v>
      </c>
      <c r="K241" s="82">
        <f>VLOOKUP($C241,'2024'!$C$261:$U$504,VLOOKUP($L$4,Master!$D$9:$G$20,4,FALSE),FALSE)</f>
        <v>35700</v>
      </c>
      <c r="L241" s="83">
        <f>VLOOKUP($C241,'2024'!$C$8:$U$251,VLOOKUP($L$4,Master!$D$9:$G$20,4,FALSE),FALSE)</f>
        <v>751469.54</v>
      </c>
      <c r="M241" s="154">
        <f t="shared" si="34"/>
        <v>21.049566946778711</v>
      </c>
      <c r="N241" s="154">
        <f t="shared" si="35"/>
        <v>1.0683388399203868E-4</v>
      </c>
      <c r="O241" s="83">
        <f t="shared" si="36"/>
        <v>715769.54</v>
      </c>
      <c r="P241" s="87">
        <f t="shared" si="37"/>
        <v>20.049566946778711</v>
      </c>
      <c r="Q241" s="78"/>
    </row>
    <row r="242" spans="2:17" s="79" customFormat="1" ht="12.75" x14ac:dyDescent="0.2">
      <c r="B242" s="72"/>
      <c r="C242" s="80" t="s">
        <v>264</v>
      </c>
      <c r="D242" s="81" t="s">
        <v>495</v>
      </c>
      <c r="E242" s="82">
        <f>IFERROR(VLOOKUP($C242,'2024'!$C$261:$U$504,19,FALSE),0)</f>
        <v>754862.4099999998</v>
      </c>
      <c r="F242" s="83">
        <f>IFERROR(VLOOKUP($C242,'2024'!$C$8:$U$251,19,FALSE),0)</f>
        <v>333047.92000000004</v>
      </c>
      <c r="G242" s="84">
        <f t="shared" si="30"/>
        <v>0.4412034770680926</v>
      </c>
      <c r="H242" s="85">
        <f t="shared" si="31"/>
        <v>4.7348296843901058E-5</v>
      </c>
      <c r="I242" s="86">
        <f t="shared" si="32"/>
        <v>-421814.48999999976</v>
      </c>
      <c r="J242" s="87">
        <f t="shared" si="33"/>
        <v>-0.5587965229319074</v>
      </c>
      <c r="K242" s="82">
        <f>VLOOKUP($C242,'2024'!$C$261:$U$504,VLOOKUP($L$4,Master!$D$9:$G$20,4,FALSE),FALSE)</f>
        <v>257196.66999999995</v>
      </c>
      <c r="L242" s="83">
        <f>VLOOKUP($C242,'2024'!$C$8:$U$251,VLOOKUP($L$4,Master!$D$9:$G$20,4,FALSE),FALSE)</f>
        <v>131631.49000000002</v>
      </c>
      <c r="M242" s="154">
        <f t="shared" si="34"/>
        <v>0.51179313480225086</v>
      </c>
      <c r="N242" s="154">
        <f t="shared" si="35"/>
        <v>1.8713603923798694E-5</v>
      </c>
      <c r="O242" s="83">
        <f t="shared" si="36"/>
        <v>-125565.17999999993</v>
      </c>
      <c r="P242" s="87">
        <f t="shared" si="37"/>
        <v>-0.48820686519774908</v>
      </c>
      <c r="Q242" s="78"/>
    </row>
    <row r="243" spans="2:17" s="79" customFormat="1" ht="12.75" x14ac:dyDescent="0.2">
      <c r="B243" s="72"/>
      <c r="C243" s="80" t="s">
        <v>265</v>
      </c>
      <c r="D243" s="81" t="s">
        <v>496</v>
      </c>
      <c r="E243" s="82">
        <f>IFERROR(VLOOKUP($C243,'2024'!$C$261:$U$504,19,FALSE),0)</f>
        <v>173928854.48000002</v>
      </c>
      <c r="F243" s="83">
        <f>IFERROR(VLOOKUP($C243,'2024'!$C$8:$U$251,19,FALSE),0)</f>
        <v>171438733.90000001</v>
      </c>
      <c r="G243" s="84">
        <f t="shared" si="30"/>
        <v>0.98568310826030103</v>
      </c>
      <c r="H243" s="85">
        <f t="shared" si="31"/>
        <v>2.4372865211828264E-2</v>
      </c>
      <c r="I243" s="86">
        <f t="shared" si="32"/>
        <v>-2490120.5800000131</v>
      </c>
      <c r="J243" s="87">
        <f t="shared" si="33"/>
        <v>-1.4316891739698951E-2</v>
      </c>
      <c r="K243" s="82">
        <f>VLOOKUP($C243,'2024'!$C$261:$U$504,VLOOKUP($L$4,Master!$D$9:$G$20,4,FALSE),FALSE)</f>
        <v>61045509.920000002</v>
      </c>
      <c r="L243" s="83">
        <f>VLOOKUP($C243,'2024'!$C$8:$U$251,VLOOKUP($L$4,Master!$D$9:$G$20,4,FALSE),FALSE)</f>
        <v>61009059.660000004</v>
      </c>
      <c r="M243" s="154">
        <f t="shared" si="34"/>
        <v>0.99940290022889866</v>
      </c>
      <c r="N243" s="154">
        <f t="shared" si="35"/>
        <v>8.6734517571794151E-3</v>
      </c>
      <c r="O243" s="83">
        <f t="shared" si="36"/>
        <v>-36450.259999997914</v>
      </c>
      <c r="P243" s="87">
        <f t="shared" si="37"/>
        <v>-5.9709977110136182E-4</v>
      </c>
      <c r="Q243" s="78"/>
    </row>
    <row r="244" spans="2:17" s="79" customFormat="1" ht="12.75" x14ac:dyDescent="0.2">
      <c r="B244" s="72"/>
      <c r="C244" s="80" t="s">
        <v>266</v>
      </c>
      <c r="D244" s="81" t="s">
        <v>497</v>
      </c>
      <c r="E244" s="82">
        <f>IFERROR(VLOOKUP($C244,'2024'!$C$261:$U$504,19,FALSE),0)</f>
        <v>593333.36</v>
      </c>
      <c r="F244" s="83">
        <f>IFERROR(VLOOKUP($C244,'2024'!$C$8:$U$251,19,FALSE),0)</f>
        <v>209250</v>
      </c>
      <c r="G244" s="84">
        <f t="shared" si="30"/>
        <v>0.35266852347557198</v>
      </c>
      <c r="H244" s="85">
        <f t="shared" si="31"/>
        <v>2.9748365083878304E-5</v>
      </c>
      <c r="I244" s="86">
        <f t="shared" si="32"/>
        <v>-384083.36</v>
      </c>
      <c r="J244" s="87">
        <f t="shared" si="33"/>
        <v>-0.64733147652442802</v>
      </c>
      <c r="K244" s="82">
        <f>VLOOKUP($C244,'2024'!$C$261:$U$504,VLOOKUP($L$4,Master!$D$9:$G$20,4,FALSE),FALSE)</f>
        <v>311666.68</v>
      </c>
      <c r="L244" s="83">
        <f>VLOOKUP($C244,'2024'!$C$8:$U$251,VLOOKUP($L$4,Master!$D$9:$G$20,4,FALSE),FALSE)</f>
        <v>186350</v>
      </c>
      <c r="M244" s="154">
        <f t="shared" si="34"/>
        <v>0.5979144129234476</v>
      </c>
      <c r="N244" s="154">
        <f t="shared" si="35"/>
        <v>2.6492749502416832E-5</v>
      </c>
      <c r="O244" s="83">
        <f t="shared" si="36"/>
        <v>-125316.68</v>
      </c>
      <c r="P244" s="87">
        <f t="shared" si="37"/>
        <v>-0.4020855870765524</v>
      </c>
      <c r="Q244" s="78"/>
    </row>
    <row r="245" spans="2:17" s="79" customFormat="1" ht="25.5" x14ac:dyDescent="0.2">
      <c r="B245" s="72"/>
      <c r="C245" s="80" t="s">
        <v>267</v>
      </c>
      <c r="D245" s="81" t="s">
        <v>498</v>
      </c>
      <c r="E245" s="82">
        <f>IFERROR(VLOOKUP($C245,'2024'!$C$261:$U$504,19,FALSE),0)</f>
        <v>979529.03</v>
      </c>
      <c r="F245" s="83">
        <f>IFERROR(VLOOKUP($C245,'2024'!$C$8:$U$251,19,FALSE),0)</f>
        <v>839190.72</v>
      </c>
      <c r="G245" s="84">
        <f t="shared" si="30"/>
        <v>0.856728789344814</v>
      </c>
      <c r="H245" s="85">
        <f t="shared" si="31"/>
        <v>1.1930490759169747E-4</v>
      </c>
      <c r="I245" s="86">
        <f t="shared" si="32"/>
        <v>-140338.31000000006</v>
      </c>
      <c r="J245" s="87">
        <f t="shared" si="33"/>
        <v>-0.14327121065518605</v>
      </c>
      <c r="K245" s="82">
        <f>VLOOKUP($C245,'2024'!$C$261:$U$504,VLOOKUP($L$4,Master!$D$9:$G$20,4,FALSE),FALSE)</f>
        <v>388806.33999999997</v>
      </c>
      <c r="L245" s="83">
        <f>VLOOKUP($C245,'2024'!$C$8:$U$251,VLOOKUP($L$4,Master!$D$9:$G$20,4,FALSE),FALSE)</f>
        <v>332625.83999999997</v>
      </c>
      <c r="M245" s="154">
        <f t="shared" si="34"/>
        <v>0.85550518543499054</v>
      </c>
      <c r="N245" s="154">
        <f t="shared" si="35"/>
        <v>4.7288291157236279E-5</v>
      </c>
      <c r="O245" s="83">
        <f t="shared" si="36"/>
        <v>-56180.5</v>
      </c>
      <c r="P245" s="87">
        <f t="shared" si="37"/>
        <v>-0.14449481456500943</v>
      </c>
      <c r="Q245" s="78"/>
    </row>
    <row r="246" spans="2:17" s="79" customFormat="1" ht="12.75" x14ac:dyDescent="0.2">
      <c r="B246" s="72"/>
      <c r="C246" s="80" t="s">
        <v>268</v>
      </c>
      <c r="D246" s="81" t="s">
        <v>499</v>
      </c>
      <c r="E246" s="82">
        <f>IFERROR(VLOOKUP($C246,'2024'!$C$261:$U$504,19,FALSE),0)</f>
        <v>249999.99</v>
      </c>
      <c r="F246" s="83">
        <f>IFERROR(VLOOKUP($C246,'2024'!$C$8:$U$251,19,FALSE),0)</f>
        <v>0</v>
      </c>
      <c r="G246" s="84">
        <f t="shared" si="30"/>
        <v>0</v>
      </c>
      <c r="H246" s="85">
        <f t="shared" si="31"/>
        <v>0</v>
      </c>
      <c r="I246" s="86">
        <f t="shared" si="32"/>
        <v>-249999.99</v>
      </c>
      <c r="J246" s="87">
        <f t="shared" si="33"/>
        <v>-1</v>
      </c>
      <c r="K246" s="82">
        <f>VLOOKUP($C246,'2024'!$C$261:$U$504,VLOOKUP($L$4,Master!$D$9:$G$20,4,FALSE),FALSE)</f>
        <v>83333.33</v>
      </c>
      <c r="L246" s="83">
        <f>VLOOKUP($C246,'2024'!$C$8:$U$251,VLOOKUP($L$4,Master!$D$9:$G$20,4,FALSE),FALSE)</f>
        <v>0</v>
      </c>
      <c r="M246" s="154">
        <f t="shared" si="34"/>
        <v>0</v>
      </c>
      <c r="N246" s="154">
        <f t="shared" si="35"/>
        <v>0</v>
      </c>
      <c r="O246" s="83">
        <f t="shared" si="36"/>
        <v>-83333.33</v>
      </c>
      <c r="P246" s="87">
        <f t="shared" si="37"/>
        <v>-1</v>
      </c>
      <c r="Q246" s="78"/>
    </row>
    <row r="247" spans="2:17" s="79" customFormat="1" ht="12.75" x14ac:dyDescent="0.2">
      <c r="B247" s="72"/>
      <c r="C247" s="80" t="s">
        <v>269</v>
      </c>
      <c r="D247" s="81" t="s">
        <v>500</v>
      </c>
      <c r="E247" s="82">
        <f>IFERROR(VLOOKUP($C247,'2024'!$C$261:$U$504,19,FALSE),0)</f>
        <v>4377278.6100000013</v>
      </c>
      <c r="F247" s="83">
        <f>IFERROR(VLOOKUP($C247,'2024'!$C$8:$U$251,19,FALSE),0)</f>
        <v>3467990.3000000007</v>
      </c>
      <c r="G247" s="84">
        <f t="shared" si="30"/>
        <v>0.79227086255768397</v>
      </c>
      <c r="H247" s="85">
        <f t="shared" si="31"/>
        <v>4.9303245663918124E-4</v>
      </c>
      <c r="I247" s="86">
        <f t="shared" si="32"/>
        <v>-909288.31000000052</v>
      </c>
      <c r="J247" s="87">
        <f t="shared" si="33"/>
        <v>-0.20772913744231608</v>
      </c>
      <c r="K247" s="82">
        <f>VLOOKUP($C247,'2024'!$C$261:$U$504,VLOOKUP($L$4,Master!$D$9:$G$20,4,FALSE),FALSE)</f>
        <v>1458331.8900000013</v>
      </c>
      <c r="L247" s="83">
        <f>VLOOKUP($C247,'2024'!$C$8:$U$251,VLOOKUP($L$4,Master!$D$9:$G$20,4,FALSE),FALSE)</f>
        <v>1159978.5300000003</v>
      </c>
      <c r="M247" s="154">
        <f t="shared" si="34"/>
        <v>0.79541463637608534</v>
      </c>
      <c r="N247" s="154">
        <f t="shared" si="35"/>
        <v>1.6491022604492469E-4</v>
      </c>
      <c r="O247" s="83">
        <f t="shared" si="36"/>
        <v>-298353.36000000103</v>
      </c>
      <c r="P247" s="87">
        <f t="shared" si="37"/>
        <v>-0.20458536362391469</v>
      </c>
      <c r="Q247" s="78"/>
    </row>
    <row r="248" spans="2:17" s="79" customFormat="1" ht="12.75" x14ac:dyDescent="0.2">
      <c r="B248" s="72"/>
      <c r="C248" s="80" t="s">
        <v>270</v>
      </c>
      <c r="D248" s="81" t="s">
        <v>501</v>
      </c>
      <c r="E248" s="82">
        <f>IFERROR(VLOOKUP($C248,'2024'!$C$261:$U$504,19,FALSE),0)</f>
        <v>57553932.040000007</v>
      </c>
      <c r="F248" s="83">
        <f>IFERROR(VLOOKUP($C248,'2024'!$C$8:$U$251,19,FALSE),0)</f>
        <v>53053070.559999995</v>
      </c>
      <c r="G248" s="84">
        <f t="shared" si="30"/>
        <v>0.92179749809497102</v>
      </c>
      <c r="H248" s="85">
        <f t="shared" si="31"/>
        <v>7.5423756838214383E-3</v>
      </c>
      <c r="I248" s="86">
        <f t="shared" si="32"/>
        <v>-4500861.4800000116</v>
      </c>
      <c r="J248" s="87">
        <f t="shared" si="33"/>
        <v>-7.8202501905029032E-2</v>
      </c>
      <c r="K248" s="82">
        <f>VLOOKUP($C248,'2024'!$C$261:$U$504,VLOOKUP($L$4,Master!$D$9:$G$20,4,FALSE),FALSE)</f>
        <v>19053529.469999999</v>
      </c>
      <c r="L248" s="83">
        <f>VLOOKUP($C248,'2024'!$C$8:$U$251,VLOOKUP($L$4,Master!$D$9:$G$20,4,FALSE),FALSE)</f>
        <v>17700704.399999999</v>
      </c>
      <c r="M248" s="154">
        <f t="shared" si="34"/>
        <v>0.92899871532305656</v>
      </c>
      <c r="N248" s="154">
        <f t="shared" si="35"/>
        <v>2.5164493033835653E-3</v>
      </c>
      <c r="O248" s="83">
        <f t="shared" si="36"/>
        <v>-1352825.0700000003</v>
      </c>
      <c r="P248" s="87">
        <f t="shared" si="37"/>
        <v>-7.1001284676943388E-2</v>
      </c>
      <c r="Q248" s="78"/>
    </row>
    <row r="249" spans="2:17" s="79" customFormat="1" ht="12.75" x14ac:dyDescent="0.2">
      <c r="B249" s="72"/>
      <c r="C249" s="80" t="s">
        <v>271</v>
      </c>
      <c r="D249" s="81" t="s">
        <v>502</v>
      </c>
      <c r="E249" s="82">
        <f>IFERROR(VLOOKUP($C249,'2024'!$C$261:$U$504,19,FALSE),0)</f>
        <v>18235.080000000002</v>
      </c>
      <c r="F249" s="83">
        <f>IFERROR(VLOOKUP($C249,'2024'!$C$8:$U$251,19,FALSE),0)</f>
        <v>10783.73</v>
      </c>
      <c r="G249" s="84">
        <f t="shared" si="30"/>
        <v>0.59137278257073722</v>
      </c>
      <c r="H249" s="85">
        <f t="shared" si="31"/>
        <v>1.5330864373045209E-6</v>
      </c>
      <c r="I249" s="86">
        <f t="shared" si="32"/>
        <v>-7451.3500000000022</v>
      </c>
      <c r="J249" s="87">
        <f t="shared" si="33"/>
        <v>-0.40862721742926278</v>
      </c>
      <c r="K249" s="82">
        <f>VLOOKUP($C249,'2024'!$C$261:$U$504,VLOOKUP($L$4,Master!$D$9:$G$20,4,FALSE),FALSE)</f>
        <v>6211.92</v>
      </c>
      <c r="L249" s="83">
        <f>VLOOKUP($C249,'2024'!$C$8:$U$251,VLOOKUP($L$4,Master!$D$9:$G$20,4,FALSE),FALSE)</f>
        <v>4697.83</v>
      </c>
      <c r="M249" s="154">
        <f t="shared" si="34"/>
        <v>0.7562605442439696</v>
      </c>
      <c r="N249" s="154">
        <f t="shared" si="35"/>
        <v>6.6787460904179695E-7</v>
      </c>
      <c r="O249" s="83">
        <f t="shared" si="36"/>
        <v>-1514.0900000000001</v>
      </c>
      <c r="P249" s="87">
        <f t="shared" si="37"/>
        <v>-0.24373945575603037</v>
      </c>
      <c r="Q249" s="78"/>
    </row>
    <row r="250" spans="2:17" s="79" customFormat="1" ht="12.75" x14ac:dyDescent="0.2">
      <c r="B250" s="72"/>
      <c r="C250" s="80" t="s">
        <v>272</v>
      </c>
      <c r="D250" s="81" t="s">
        <v>503</v>
      </c>
      <c r="E250" s="82">
        <f>IFERROR(VLOOKUP($C250,'2024'!$C$261:$U$504,19,FALSE),0)</f>
        <v>102042.00000000003</v>
      </c>
      <c r="F250" s="83">
        <f>IFERROR(VLOOKUP($C250,'2024'!$C$8:$U$251,19,FALSE),0)</f>
        <v>76531.860000000015</v>
      </c>
      <c r="G250" s="84">
        <f t="shared" si="30"/>
        <v>0.75000352795907566</v>
      </c>
      <c r="H250" s="85">
        <f t="shared" si="31"/>
        <v>1.0880275803241401E-5</v>
      </c>
      <c r="I250" s="86">
        <f t="shared" si="32"/>
        <v>-25510.140000000014</v>
      </c>
      <c r="J250" s="87">
        <f t="shared" si="33"/>
        <v>-0.2499964720409244</v>
      </c>
      <c r="K250" s="82">
        <f>VLOOKUP($C250,'2024'!$C$261:$U$504,VLOOKUP($L$4,Master!$D$9:$G$20,4,FALSE),FALSE)</f>
        <v>32985.260000000009</v>
      </c>
      <c r="L250" s="83">
        <f>VLOOKUP($C250,'2024'!$C$8:$U$251,VLOOKUP($L$4,Master!$D$9:$G$20,4,FALSE),FALSE)</f>
        <v>25482.93</v>
      </c>
      <c r="M250" s="154">
        <f t="shared" si="34"/>
        <v>0.77255507459998773</v>
      </c>
      <c r="N250" s="154">
        <f t="shared" si="35"/>
        <v>3.6228220073926643E-6</v>
      </c>
      <c r="O250" s="83">
        <f t="shared" si="36"/>
        <v>-7502.330000000009</v>
      </c>
      <c r="P250" s="87">
        <f t="shared" si="37"/>
        <v>-0.22744492540001221</v>
      </c>
      <c r="Q250" s="78"/>
    </row>
    <row r="251" spans="2:17" s="79" customFormat="1" ht="12.75" x14ac:dyDescent="0.2">
      <c r="B251" s="72"/>
      <c r="C251" s="80" t="s">
        <v>273</v>
      </c>
      <c r="D251" s="81" t="s">
        <v>504</v>
      </c>
      <c r="E251" s="82">
        <f>IFERROR(VLOOKUP($C251,'2024'!$C$261:$U$504,19,FALSE),0)</f>
        <v>319750</v>
      </c>
      <c r="F251" s="83">
        <f>IFERROR(VLOOKUP($C251,'2024'!$C$8:$U$251,19,FALSE),0)</f>
        <v>113212.2</v>
      </c>
      <c r="G251" s="84">
        <f t="shared" si="30"/>
        <v>0.35406473807662237</v>
      </c>
      <c r="H251" s="85">
        <f t="shared" si="31"/>
        <v>1.6094995735001423E-5</v>
      </c>
      <c r="I251" s="86">
        <f t="shared" si="32"/>
        <v>-206537.8</v>
      </c>
      <c r="J251" s="87">
        <f t="shared" si="33"/>
        <v>-0.64593526192337758</v>
      </c>
      <c r="K251" s="82">
        <f>VLOOKUP($C251,'2024'!$C$261:$U$504,VLOOKUP($L$4,Master!$D$9:$G$20,4,FALSE),FALSE)</f>
        <v>92250</v>
      </c>
      <c r="L251" s="83">
        <f>VLOOKUP($C251,'2024'!$C$8:$U$251,VLOOKUP($L$4,Master!$D$9:$G$20,4,FALSE),FALSE)</f>
        <v>113212.2</v>
      </c>
      <c r="M251" s="154">
        <f t="shared" si="34"/>
        <v>1.2272325203252032</v>
      </c>
      <c r="N251" s="154">
        <f t="shared" si="35"/>
        <v>1.6094995735001423E-5</v>
      </c>
      <c r="O251" s="83">
        <f t="shared" si="36"/>
        <v>20962.199999999997</v>
      </c>
      <c r="P251" s="87">
        <f t="shared" si="37"/>
        <v>0.22723252032520322</v>
      </c>
      <c r="Q251" s="78"/>
    </row>
    <row r="252" spans="2:17" s="79" customFormat="1" ht="13.5" thickBot="1" x14ac:dyDescent="0.25">
      <c r="B252" s="72"/>
      <c r="C252" s="80" t="s">
        <v>274</v>
      </c>
      <c r="D252" s="81" t="s">
        <v>395</v>
      </c>
      <c r="E252" s="82">
        <f>IFERROR(VLOOKUP($C252,'2024'!$C$261:$U$504,19,FALSE),0)</f>
        <v>624997.06000000006</v>
      </c>
      <c r="F252" s="83">
        <f>IFERROR(VLOOKUP($C252,'2024'!$C$8:$U$251,19,FALSE),0)</f>
        <v>305454.90000000002</v>
      </c>
      <c r="G252" s="84">
        <f t="shared" si="30"/>
        <v>0.4887301389865738</v>
      </c>
      <c r="H252" s="85">
        <f t="shared" si="31"/>
        <v>4.3425490474836511E-5</v>
      </c>
      <c r="I252" s="86">
        <f t="shared" si="32"/>
        <v>-319542.16000000003</v>
      </c>
      <c r="J252" s="87">
        <f t="shared" si="33"/>
        <v>-0.5112698610134262</v>
      </c>
      <c r="K252" s="82">
        <f>VLOOKUP($C252,'2024'!$C$261:$U$504,VLOOKUP($L$4,Master!$D$9:$G$20,4,FALSE),FALSE)</f>
        <v>196691.03999999998</v>
      </c>
      <c r="L252" s="83">
        <f>VLOOKUP($C252,'2024'!$C$8:$U$251,VLOOKUP($L$4,Master!$D$9:$G$20,4,FALSE),FALSE)</f>
        <v>133522.76999999999</v>
      </c>
      <c r="M252" s="154">
        <f t="shared" si="34"/>
        <v>0.67884520820063798</v>
      </c>
      <c r="N252" s="154">
        <f t="shared" si="35"/>
        <v>1.8982480807506397E-5</v>
      </c>
      <c r="O252" s="83">
        <f t="shared" si="36"/>
        <v>-63168.26999999999</v>
      </c>
      <c r="P252" s="87">
        <f t="shared" si="37"/>
        <v>-0.32115479179936207</v>
      </c>
      <c r="Q252" s="78"/>
    </row>
    <row r="253" spans="2:17" ht="16.5" thickTop="1" thickBot="1" x14ac:dyDescent="0.25">
      <c r="B253" s="88"/>
      <c r="C253" s="89"/>
      <c r="D253" s="90"/>
      <c r="E253" s="91"/>
      <c r="F253" s="91"/>
      <c r="G253" s="92"/>
      <c r="H253" s="92"/>
      <c r="I253" s="91"/>
      <c r="J253" s="92"/>
      <c r="K253" s="93"/>
      <c r="L253" s="91"/>
      <c r="M253" s="91"/>
      <c r="N253" s="92"/>
      <c r="O253" s="91"/>
      <c r="P253" s="92"/>
      <c r="Q253" s="94"/>
    </row>
    <row r="254" spans="2:17" ht="15.75" thickTop="1" x14ac:dyDescent="0.2"/>
    <row r="255" spans="2:17" x14ac:dyDescent="0.2">
      <c r="E255" s="100"/>
      <c r="F255" s="100"/>
      <c r="G255" s="101"/>
      <c r="H255" s="101"/>
      <c r="I255" s="102"/>
      <c r="J255" s="101"/>
      <c r="K255" s="100"/>
      <c r="L255" s="100"/>
      <c r="M255" s="100"/>
      <c r="N255" s="101"/>
      <c r="O255" s="102"/>
      <c r="P255" s="101"/>
    </row>
    <row r="256" spans="2:17" x14ac:dyDescent="0.2">
      <c r="E256" s="103"/>
      <c r="F256" s="103"/>
    </row>
  </sheetData>
  <sheetProtection algorithmName="SHA-512" hashValue="xm1DOEEFlSD0+fbq3Pocs7OiG6gz9PFmOpmit5YDR/JKEUuZ07JEiwj/atI/uw9aBfdVYXsT8gf8QSANjWxq7g==" saltValue="M17XNlvKHkOOMAs42+1c5Q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W506"/>
  <sheetViews>
    <sheetView showGridLines="0" tabSelected="1" zoomScale="80" zoomScaleNormal="80" workbookViewId="0">
      <selection activeCell="E20" sqref="E20"/>
    </sheetView>
  </sheetViews>
  <sheetFormatPr defaultColWidth="9.140625" defaultRowHeight="12.75" x14ac:dyDescent="0.2"/>
  <cols>
    <col min="1" max="2" width="3.5703125" style="26" customWidth="1"/>
    <col min="3" max="3" width="11.85546875" style="97" customWidth="1"/>
    <col min="4" max="4" width="58" style="97" customWidth="1"/>
    <col min="5" max="16" width="17.85546875" style="97" bestFit="1" customWidth="1"/>
    <col min="17" max="17" width="20.5703125" style="97" bestFit="1" customWidth="1"/>
    <col min="18" max="18" width="3.85546875" style="26" customWidth="1"/>
    <col min="19" max="19" width="3.85546875" style="26" hidden="1" customWidth="1"/>
    <col min="20" max="20" width="3.5703125" style="26" hidden="1" customWidth="1"/>
    <col min="21" max="21" width="20.5703125" style="97" hidden="1" customWidth="1"/>
    <col min="22" max="22" width="3.85546875" style="26" hidden="1" customWidth="1"/>
    <col min="23" max="23" width="9.140625" style="26" hidden="1" customWidth="1"/>
    <col min="24" max="24" width="0" style="26" hidden="1" customWidth="1"/>
    <col min="25" max="16384" width="9.140625" style="26"/>
  </cols>
  <sheetData>
    <row r="1" spans="2:22" x14ac:dyDescent="0.2">
      <c r="C1" s="95"/>
      <c r="D1" s="96"/>
    </row>
    <row r="2" spans="2:22" ht="13.5" thickBot="1" x14ac:dyDescent="0.25">
      <c r="C2" s="27"/>
      <c r="D2" s="28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U2" s="29"/>
    </row>
    <row r="3" spans="2:22" s="106" customFormat="1" ht="14.25" thickTop="1" thickBot="1" x14ac:dyDescent="0.25">
      <c r="B3" s="33"/>
      <c r="C3" s="35"/>
      <c r="D3" s="35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39"/>
      <c r="S3" s="105"/>
      <c r="T3" s="33"/>
      <c r="U3" s="104"/>
      <c r="V3" s="39"/>
    </row>
    <row r="4" spans="2:22" s="106" customFormat="1" ht="19.5" thickBot="1" x14ac:dyDescent="0.25">
      <c r="B4" s="50"/>
      <c r="C4" s="52"/>
      <c r="D4" s="52"/>
      <c r="E4" s="168" t="s">
        <v>538</v>
      </c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70"/>
      <c r="R4" s="54"/>
      <c r="S4" s="105"/>
      <c r="T4" s="50"/>
      <c r="V4" s="54"/>
    </row>
    <row r="5" spans="2:22" s="106" customFormat="1" x14ac:dyDescent="0.2">
      <c r="B5" s="50"/>
      <c r="C5" s="52"/>
      <c r="D5" s="52"/>
      <c r="E5" s="107" t="s">
        <v>4</v>
      </c>
      <c r="F5" s="107" t="s">
        <v>15</v>
      </c>
      <c r="G5" s="107" t="s">
        <v>16</v>
      </c>
      <c r="H5" s="107" t="s">
        <v>17</v>
      </c>
      <c r="I5" s="107" t="s">
        <v>18</v>
      </c>
      <c r="J5" s="107" t="s">
        <v>19</v>
      </c>
      <c r="K5" s="107" t="s">
        <v>20</v>
      </c>
      <c r="L5" s="107" t="s">
        <v>21</v>
      </c>
      <c r="M5" s="107" t="s">
        <v>22</v>
      </c>
      <c r="N5" s="107" t="s">
        <v>23</v>
      </c>
      <c r="O5" s="107" t="s">
        <v>24</v>
      </c>
      <c r="P5" s="107" t="s">
        <v>25</v>
      </c>
      <c r="Q5" s="107" t="s">
        <v>26</v>
      </c>
      <c r="R5" s="54"/>
      <c r="S5" s="105"/>
      <c r="T5" s="50"/>
      <c r="U5" s="107" t="s">
        <v>6</v>
      </c>
      <c r="V5" s="54"/>
    </row>
    <row r="6" spans="2:22" s="112" customFormat="1" ht="13.5" thickBot="1" x14ac:dyDescent="0.3">
      <c r="B6" s="66"/>
      <c r="C6" s="108" t="s">
        <v>508</v>
      </c>
      <c r="D6" s="109" t="s">
        <v>27</v>
      </c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71"/>
      <c r="S6" s="111"/>
      <c r="T6" s="66"/>
      <c r="U6" s="110"/>
      <c r="V6" s="71"/>
    </row>
    <row r="7" spans="2:22" ht="15" customHeight="1" thickBot="1" x14ac:dyDescent="0.25">
      <c r="B7" s="113"/>
      <c r="C7" s="171" t="s">
        <v>31</v>
      </c>
      <c r="D7" s="172"/>
      <c r="E7" s="114">
        <f t="shared" ref="E7:Q7" si="0">SUM(E8:E251)</f>
        <v>173408576.82000008</v>
      </c>
      <c r="F7" s="114">
        <f t="shared" si="0"/>
        <v>221668969.38000003</v>
      </c>
      <c r="G7" s="114">
        <f t="shared" si="0"/>
        <v>293201050.29999977</v>
      </c>
      <c r="H7" s="114">
        <f t="shared" si="0"/>
        <v>0</v>
      </c>
      <c r="I7" s="114">
        <f t="shared" si="0"/>
        <v>0</v>
      </c>
      <c r="J7" s="114">
        <f t="shared" si="0"/>
        <v>0</v>
      </c>
      <c r="K7" s="114">
        <f t="shared" si="0"/>
        <v>0</v>
      </c>
      <c r="L7" s="114">
        <f t="shared" si="0"/>
        <v>0</v>
      </c>
      <c r="M7" s="114">
        <f t="shared" si="0"/>
        <v>0</v>
      </c>
      <c r="N7" s="114">
        <f t="shared" si="0"/>
        <v>0</v>
      </c>
      <c r="O7" s="114">
        <f t="shared" si="0"/>
        <v>0</v>
      </c>
      <c r="P7" s="114">
        <f t="shared" si="0"/>
        <v>0</v>
      </c>
      <c r="Q7" s="114">
        <f t="shared" si="0"/>
        <v>688278596.49999964</v>
      </c>
      <c r="R7" s="115"/>
      <c r="S7" s="116"/>
      <c r="T7" s="113"/>
      <c r="U7" s="114">
        <f>SUM(U8:U251)</f>
        <v>688278596.49999964</v>
      </c>
      <c r="V7" s="115"/>
    </row>
    <row r="8" spans="2:22" x14ac:dyDescent="0.2">
      <c r="B8" s="113"/>
      <c r="C8" s="117" t="s">
        <v>45</v>
      </c>
      <c r="D8" s="118" t="s">
        <v>275</v>
      </c>
      <c r="E8" s="119">
        <v>19726.499999999996</v>
      </c>
      <c r="F8" s="119">
        <v>32742.28</v>
      </c>
      <c r="G8" s="119">
        <v>32668.229999999996</v>
      </c>
      <c r="H8" s="119"/>
      <c r="I8" s="119"/>
      <c r="J8" s="119"/>
      <c r="K8" s="119"/>
      <c r="L8" s="119"/>
      <c r="M8" s="119"/>
      <c r="N8" s="119"/>
      <c r="O8" s="119"/>
      <c r="P8" s="119"/>
      <c r="Q8" s="119">
        <f t="shared" ref="Q8:Q71" si="1">SUM(E8:P8)</f>
        <v>85137.01</v>
      </c>
      <c r="R8" s="115"/>
      <c r="S8" s="116"/>
      <c r="T8" s="113"/>
      <c r="U8" s="119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85137.01</v>
      </c>
      <c r="V8" s="115"/>
    </row>
    <row r="9" spans="2:22" ht="25.5" x14ac:dyDescent="0.2">
      <c r="B9" s="113"/>
      <c r="C9" s="117" t="s">
        <v>46</v>
      </c>
      <c r="D9" s="118" t="s">
        <v>276</v>
      </c>
      <c r="E9" s="119">
        <v>0</v>
      </c>
      <c r="F9" s="119">
        <v>5760</v>
      </c>
      <c r="G9" s="119">
        <v>0</v>
      </c>
      <c r="H9" s="119"/>
      <c r="I9" s="119"/>
      <c r="J9" s="119"/>
      <c r="K9" s="119"/>
      <c r="L9" s="119"/>
      <c r="M9" s="119"/>
      <c r="N9" s="119"/>
      <c r="O9" s="119"/>
      <c r="P9" s="119"/>
      <c r="Q9" s="119">
        <f t="shared" si="1"/>
        <v>5760</v>
      </c>
      <c r="R9" s="115"/>
      <c r="S9" s="116"/>
      <c r="T9" s="113"/>
      <c r="U9" s="119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5760</v>
      </c>
      <c r="V9" s="115"/>
    </row>
    <row r="10" spans="2:22" ht="25.5" x14ac:dyDescent="0.2">
      <c r="B10" s="113"/>
      <c r="C10" s="117" t="s">
        <v>47</v>
      </c>
      <c r="D10" s="118" t="s">
        <v>277</v>
      </c>
      <c r="E10" s="119">
        <v>62541.040000000008</v>
      </c>
      <c r="F10" s="119">
        <v>125274.64000000004</v>
      </c>
      <c r="G10" s="119">
        <v>134172.27000000002</v>
      </c>
      <c r="H10" s="119"/>
      <c r="I10" s="119"/>
      <c r="J10" s="119"/>
      <c r="K10" s="119"/>
      <c r="L10" s="119"/>
      <c r="M10" s="119"/>
      <c r="N10" s="119"/>
      <c r="O10" s="119"/>
      <c r="P10" s="119"/>
      <c r="Q10" s="119">
        <f t="shared" si="1"/>
        <v>321987.95000000007</v>
      </c>
      <c r="R10" s="115"/>
      <c r="S10" s="116"/>
      <c r="T10" s="113"/>
      <c r="U10" s="119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321987.95000000007</v>
      </c>
      <c r="V10" s="115"/>
    </row>
    <row r="11" spans="2:22" x14ac:dyDescent="0.2">
      <c r="B11" s="113"/>
      <c r="C11" s="117" t="s">
        <v>48</v>
      </c>
      <c r="D11" s="118" t="s">
        <v>278</v>
      </c>
      <c r="E11" s="119">
        <v>31816.329999999998</v>
      </c>
      <c r="F11" s="119">
        <v>32722.940000000002</v>
      </c>
      <c r="G11" s="119">
        <v>27706.080000000002</v>
      </c>
      <c r="H11" s="119"/>
      <c r="I11" s="119"/>
      <c r="J11" s="119"/>
      <c r="K11" s="119"/>
      <c r="L11" s="119"/>
      <c r="M11" s="119"/>
      <c r="N11" s="119"/>
      <c r="O11" s="119"/>
      <c r="P11" s="119"/>
      <c r="Q11" s="119">
        <f t="shared" si="1"/>
        <v>92245.35</v>
      </c>
      <c r="R11" s="115"/>
      <c r="S11" s="116"/>
      <c r="T11" s="113"/>
      <c r="U11" s="119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92245.35</v>
      </c>
      <c r="V11" s="115"/>
    </row>
    <row r="12" spans="2:22" x14ac:dyDescent="0.2">
      <c r="B12" s="113"/>
      <c r="C12" s="117" t="s">
        <v>49</v>
      </c>
      <c r="D12" s="118" t="s">
        <v>279</v>
      </c>
      <c r="E12" s="119">
        <v>91905.46</v>
      </c>
      <c r="F12" s="119">
        <v>129698.68</v>
      </c>
      <c r="G12" s="119">
        <v>128955.41999999998</v>
      </c>
      <c r="H12" s="119"/>
      <c r="I12" s="119"/>
      <c r="J12" s="119"/>
      <c r="K12" s="119"/>
      <c r="L12" s="119"/>
      <c r="M12" s="119"/>
      <c r="N12" s="119"/>
      <c r="O12" s="119"/>
      <c r="P12" s="119"/>
      <c r="Q12" s="119">
        <f t="shared" si="1"/>
        <v>350559.56</v>
      </c>
      <c r="R12" s="115"/>
      <c r="S12" s="116"/>
      <c r="T12" s="113"/>
      <c r="U12" s="119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350559.56</v>
      </c>
      <c r="V12" s="115"/>
    </row>
    <row r="13" spans="2:22" x14ac:dyDescent="0.2">
      <c r="B13" s="113"/>
      <c r="C13" s="117" t="s">
        <v>50</v>
      </c>
      <c r="D13" s="118" t="s">
        <v>280</v>
      </c>
      <c r="E13" s="119">
        <v>437535.97</v>
      </c>
      <c r="F13" s="119">
        <v>583138.76</v>
      </c>
      <c r="G13" s="119">
        <v>580441.51</v>
      </c>
      <c r="H13" s="119"/>
      <c r="I13" s="119"/>
      <c r="J13" s="119"/>
      <c r="K13" s="119"/>
      <c r="L13" s="119"/>
      <c r="M13" s="119"/>
      <c r="N13" s="119"/>
      <c r="O13" s="119"/>
      <c r="P13" s="119"/>
      <c r="Q13" s="119">
        <f t="shared" si="1"/>
        <v>1601116.24</v>
      </c>
      <c r="R13" s="115"/>
      <c r="S13" s="116"/>
      <c r="T13" s="113"/>
      <c r="U13" s="119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1601116.24</v>
      </c>
      <c r="V13" s="115"/>
    </row>
    <row r="14" spans="2:22" ht="25.5" x14ac:dyDescent="0.2">
      <c r="B14" s="113"/>
      <c r="C14" s="117" t="s">
        <v>51</v>
      </c>
      <c r="D14" s="118" t="s">
        <v>281</v>
      </c>
      <c r="E14" s="119">
        <v>60138.100000000006</v>
      </c>
      <c r="F14" s="119">
        <v>83541.209999999992</v>
      </c>
      <c r="G14" s="119">
        <v>83259.12</v>
      </c>
      <c r="H14" s="119"/>
      <c r="I14" s="119"/>
      <c r="J14" s="119"/>
      <c r="K14" s="119"/>
      <c r="L14" s="119"/>
      <c r="M14" s="119"/>
      <c r="N14" s="119"/>
      <c r="O14" s="119"/>
      <c r="P14" s="119"/>
      <c r="Q14" s="119">
        <f t="shared" si="1"/>
        <v>226938.43</v>
      </c>
      <c r="R14" s="115"/>
      <c r="S14" s="116"/>
      <c r="T14" s="113"/>
      <c r="U14" s="119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226938.43</v>
      </c>
      <c r="V14" s="115"/>
    </row>
    <row r="15" spans="2:22" x14ac:dyDescent="0.2">
      <c r="B15" s="113"/>
      <c r="C15" s="117" t="s">
        <v>52</v>
      </c>
      <c r="D15" s="118" t="s">
        <v>282</v>
      </c>
      <c r="E15" s="119">
        <v>51641.440000000002</v>
      </c>
      <c r="F15" s="119">
        <v>71424.199999999983</v>
      </c>
      <c r="G15" s="119">
        <v>82461.78</v>
      </c>
      <c r="H15" s="119"/>
      <c r="I15" s="119"/>
      <c r="J15" s="119"/>
      <c r="K15" s="119"/>
      <c r="L15" s="119"/>
      <c r="M15" s="119"/>
      <c r="N15" s="119"/>
      <c r="O15" s="119"/>
      <c r="P15" s="119"/>
      <c r="Q15" s="119">
        <f t="shared" si="1"/>
        <v>205527.41999999998</v>
      </c>
      <c r="R15" s="115"/>
      <c r="S15" s="116"/>
      <c r="T15" s="113"/>
      <c r="U15" s="119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205527.41999999998</v>
      </c>
      <c r="V15" s="115"/>
    </row>
    <row r="16" spans="2:22" x14ac:dyDescent="0.2">
      <c r="B16" s="113"/>
      <c r="C16" s="117" t="s">
        <v>53</v>
      </c>
      <c r="D16" s="118" t="s">
        <v>283</v>
      </c>
      <c r="E16" s="119">
        <v>0</v>
      </c>
      <c r="F16" s="119">
        <v>18214.559999999998</v>
      </c>
      <c r="G16" s="119">
        <v>0</v>
      </c>
      <c r="H16" s="119"/>
      <c r="I16" s="119"/>
      <c r="J16" s="119"/>
      <c r="K16" s="119"/>
      <c r="L16" s="119"/>
      <c r="M16" s="119"/>
      <c r="N16" s="119"/>
      <c r="O16" s="119"/>
      <c r="P16" s="119"/>
      <c r="Q16" s="119">
        <f t="shared" si="1"/>
        <v>18214.559999999998</v>
      </c>
      <c r="R16" s="115"/>
      <c r="S16" s="116"/>
      <c r="T16" s="113"/>
      <c r="U16" s="119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18214.559999999998</v>
      </c>
      <c r="V16" s="115"/>
    </row>
    <row r="17" spans="2:22" x14ac:dyDescent="0.2">
      <c r="B17" s="113"/>
      <c r="C17" s="117" t="s">
        <v>54</v>
      </c>
      <c r="D17" s="118" t="s">
        <v>284</v>
      </c>
      <c r="E17" s="119">
        <v>92239.98</v>
      </c>
      <c r="F17" s="119">
        <v>137025.43</v>
      </c>
      <c r="G17" s="119">
        <v>141718.29</v>
      </c>
      <c r="H17" s="119"/>
      <c r="I17" s="119"/>
      <c r="J17" s="119"/>
      <c r="K17" s="119"/>
      <c r="L17" s="119"/>
      <c r="M17" s="119"/>
      <c r="N17" s="119"/>
      <c r="O17" s="119"/>
      <c r="P17" s="119"/>
      <c r="Q17" s="119">
        <f t="shared" si="1"/>
        <v>370983.69999999995</v>
      </c>
      <c r="R17" s="115"/>
      <c r="S17" s="116"/>
      <c r="T17" s="113"/>
      <c r="U17" s="119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370983.69999999995</v>
      </c>
      <c r="V17" s="115"/>
    </row>
    <row r="18" spans="2:22" ht="25.5" x14ac:dyDescent="0.2">
      <c r="B18" s="113"/>
      <c r="C18" s="117" t="s">
        <v>55</v>
      </c>
      <c r="D18" s="118" t="s">
        <v>285</v>
      </c>
      <c r="E18" s="119">
        <v>255528.37</v>
      </c>
      <c r="F18" s="119">
        <v>436695.36</v>
      </c>
      <c r="G18" s="119">
        <v>455216.72999999992</v>
      </c>
      <c r="H18" s="119"/>
      <c r="I18" s="119"/>
      <c r="J18" s="119"/>
      <c r="K18" s="119"/>
      <c r="L18" s="119"/>
      <c r="M18" s="119"/>
      <c r="N18" s="119"/>
      <c r="O18" s="119"/>
      <c r="P18" s="119"/>
      <c r="Q18" s="119">
        <f t="shared" si="1"/>
        <v>1147440.46</v>
      </c>
      <c r="R18" s="115"/>
      <c r="S18" s="116"/>
      <c r="T18" s="113"/>
      <c r="U18" s="119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1147440.46</v>
      </c>
      <c r="V18" s="115"/>
    </row>
    <row r="19" spans="2:22" x14ac:dyDescent="0.2">
      <c r="B19" s="113"/>
      <c r="C19" s="117" t="s">
        <v>56</v>
      </c>
      <c r="D19" s="118" t="s">
        <v>286</v>
      </c>
      <c r="E19" s="119">
        <v>326023.50999999995</v>
      </c>
      <c r="F19" s="119">
        <v>441170.98</v>
      </c>
      <c r="G19" s="119">
        <v>500525.98</v>
      </c>
      <c r="H19" s="119"/>
      <c r="I19" s="119"/>
      <c r="J19" s="119"/>
      <c r="K19" s="119"/>
      <c r="L19" s="119"/>
      <c r="M19" s="119"/>
      <c r="N19" s="119"/>
      <c r="O19" s="119"/>
      <c r="P19" s="119"/>
      <c r="Q19" s="119">
        <f t="shared" si="1"/>
        <v>1267720.47</v>
      </c>
      <c r="R19" s="115"/>
      <c r="S19" s="116"/>
      <c r="T19" s="113"/>
      <c r="U19" s="119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1267720.47</v>
      </c>
      <c r="V19" s="115"/>
    </row>
    <row r="20" spans="2:22" x14ac:dyDescent="0.2">
      <c r="B20" s="113"/>
      <c r="C20" s="117" t="s">
        <v>57</v>
      </c>
      <c r="D20" s="118" t="s">
        <v>287</v>
      </c>
      <c r="E20" s="119">
        <v>247086.12</v>
      </c>
      <c r="F20" s="119">
        <v>425999.27</v>
      </c>
      <c r="G20" s="119">
        <v>467963.00999999989</v>
      </c>
      <c r="H20" s="119"/>
      <c r="I20" s="119"/>
      <c r="J20" s="119"/>
      <c r="K20" s="119"/>
      <c r="L20" s="119"/>
      <c r="M20" s="119"/>
      <c r="N20" s="119"/>
      <c r="O20" s="119"/>
      <c r="P20" s="119"/>
      <c r="Q20" s="119">
        <f t="shared" si="1"/>
        <v>1141048.3999999999</v>
      </c>
      <c r="R20" s="115"/>
      <c r="S20" s="116"/>
      <c r="T20" s="113"/>
      <c r="U20" s="119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1141048.3999999999</v>
      </c>
      <c r="V20" s="115"/>
    </row>
    <row r="21" spans="2:22" ht="25.5" x14ac:dyDescent="0.2">
      <c r="B21" s="113"/>
      <c r="C21" s="117" t="s">
        <v>58</v>
      </c>
      <c r="D21" s="118" t="s">
        <v>288</v>
      </c>
      <c r="E21" s="119">
        <v>12085.109999999999</v>
      </c>
      <c r="F21" s="119">
        <v>16487.73</v>
      </c>
      <c r="G21" s="119">
        <v>16845.21</v>
      </c>
      <c r="H21" s="119"/>
      <c r="I21" s="119"/>
      <c r="J21" s="119"/>
      <c r="K21" s="119"/>
      <c r="L21" s="119"/>
      <c r="M21" s="119"/>
      <c r="N21" s="119"/>
      <c r="O21" s="119"/>
      <c r="P21" s="119"/>
      <c r="Q21" s="119">
        <f t="shared" si="1"/>
        <v>45418.049999999996</v>
      </c>
      <c r="R21" s="115"/>
      <c r="S21" s="116"/>
      <c r="T21" s="113"/>
      <c r="U21" s="119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45418.049999999996</v>
      </c>
      <c r="V21" s="115"/>
    </row>
    <row r="22" spans="2:22" x14ac:dyDescent="0.2">
      <c r="B22" s="113"/>
      <c r="C22" s="117" t="s">
        <v>59</v>
      </c>
      <c r="D22" s="118" t="s">
        <v>289</v>
      </c>
      <c r="E22" s="119">
        <v>0</v>
      </c>
      <c r="F22" s="119">
        <v>1028.1600000000001</v>
      </c>
      <c r="G22" s="119">
        <v>3704.77</v>
      </c>
      <c r="H22" s="119"/>
      <c r="I22" s="119"/>
      <c r="J22" s="119"/>
      <c r="K22" s="119"/>
      <c r="L22" s="119"/>
      <c r="M22" s="119"/>
      <c r="N22" s="119"/>
      <c r="O22" s="119"/>
      <c r="P22" s="119"/>
      <c r="Q22" s="119">
        <f t="shared" si="1"/>
        <v>4732.93</v>
      </c>
      <c r="R22" s="115"/>
      <c r="S22" s="116"/>
      <c r="T22" s="113"/>
      <c r="U22" s="119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4732.93</v>
      </c>
      <c r="V22" s="115"/>
    </row>
    <row r="23" spans="2:22" x14ac:dyDescent="0.2">
      <c r="B23" s="113"/>
      <c r="C23" s="117" t="s">
        <v>60</v>
      </c>
      <c r="D23" s="118" t="s">
        <v>290</v>
      </c>
      <c r="E23" s="119">
        <v>84304.49000000002</v>
      </c>
      <c r="F23" s="119">
        <v>81517.110000000015</v>
      </c>
      <c r="G23" s="119">
        <v>86048.47</v>
      </c>
      <c r="H23" s="119"/>
      <c r="I23" s="119"/>
      <c r="J23" s="119"/>
      <c r="K23" s="119"/>
      <c r="L23" s="119"/>
      <c r="M23" s="119"/>
      <c r="N23" s="119"/>
      <c r="O23" s="119"/>
      <c r="P23" s="119"/>
      <c r="Q23" s="119">
        <f t="shared" si="1"/>
        <v>251870.07000000004</v>
      </c>
      <c r="R23" s="115"/>
      <c r="S23" s="116"/>
      <c r="T23" s="113"/>
      <c r="U23" s="119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251870.07000000004</v>
      </c>
      <c r="V23" s="115"/>
    </row>
    <row r="24" spans="2:22" x14ac:dyDescent="0.2">
      <c r="B24" s="113"/>
      <c r="C24" s="117" t="s">
        <v>61</v>
      </c>
      <c r="D24" s="118" t="s">
        <v>291</v>
      </c>
      <c r="E24" s="119">
        <v>26630</v>
      </c>
      <c r="F24" s="119">
        <v>26580</v>
      </c>
      <c r="G24" s="119">
        <v>46839.82</v>
      </c>
      <c r="H24" s="119"/>
      <c r="I24" s="119"/>
      <c r="J24" s="119"/>
      <c r="K24" s="119"/>
      <c r="L24" s="119"/>
      <c r="M24" s="119"/>
      <c r="N24" s="119"/>
      <c r="O24" s="119"/>
      <c r="P24" s="119"/>
      <c r="Q24" s="119">
        <f t="shared" si="1"/>
        <v>100049.82</v>
      </c>
      <c r="R24" s="115"/>
      <c r="S24" s="116"/>
      <c r="T24" s="113"/>
      <c r="U24" s="119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100049.82</v>
      </c>
      <c r="V24" s="115"/>
    </row>
    <row r="25" spans="2:22" x14ac:dyDescent="0.2">
      <c r="B25" s="113"/>
      <c r="C25" s="117" t="s">
        <v>62</v>
      </c>
      <c r="D25" s="118" t="s">
        <v>292</v>
      </c>
      <c r="E25" s="119">
        <v>29017.83</v>
      </c>
      <c r="F25" s="119">
        <v>31057.430000000004</v>
      </c>
      <c r="G25" s="119">
        <v>41450.990000000005</v>
      </c>
      <c r="H25" s="119"/>
      <c r="I25" s="119"/>
      <c r="J25" s="119"/>
      <c r="K25" s="119"/>
      <c r="L25" s="119"/>
      <c r="M25" s="119"/>
      <c r="N25" s="119"/>
      <c r="O25" s="119"/>
      <c r="P25" s="119"/>
      <c r="Q25" s="119">
        <f t="shared" si="1"/>
        <v>101526.25000000001</v>
      </c>
      <c r="R25" s="115"/>
      <c r="S25" s="116"/>
      <c r="T25" s="113"/>
      <c r="U25" s="119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101526.25000000001</v>
      </c>
      <c r="V25" s="115"/>
    </row>
    <row r="26" spans="2:22" x14ac:dyDescent="0.2">
      <c r="B26" s="113"/>
      <c r="C26" s="117" t="s">
        <v>63</v>
      </c>
      <c r="D26" s="118" t="s">
        <v>293</v>
      </c>
      <c r="E26" s="119">
        <v>0</v>
      </c>
      <c r="F26" s="119">
        <v>2800</v>
      </c>
      <c r="G26" s="119">
        <v>2800</v>
      </c>
      <c r="H26" s="119"/>
      <c r="I26" s="119"/>
      <c r="J26" s="119"/>
      <c r="K26" s="119"/>
      <c r="L26" s="119"/>
      <c r="M26" s="119"/>
      <c r="N26" s="119"/>
      <c r="O26" s="119"/>
      <c r="P26" s="119"/>
      <c r="Q26" s="119">
        <f t="shared" si="1"/>
        <v>5600</v>
      </c>
      <c r="R26" s="115"/>
      <c r="S26" s="116"/>
      <c r="T26" s="113"/>
      <c r="U26" s="119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5600</v>
      </c>
      <c r="V26" s="115"/>
    </row>
    <row r="27" spans="2:22" x14ac:dyDescent="0.2">
      <c r="B27" s="113"/>
      <c r="C27" s="117" t="s">
        <v>64</v>
      </c>
      <c r="D27" s="118" t="s">
        <v>294</v>
      </c>
      <c r="E27" s="119">
        <v>0</v>
      </c>
      <c r="F27" s="119">
        <v>0</v>
      </c>
      <c r="G27" s="119">
        <v>0</v>
      </c>
      <c r="H27" s="119"/>
      <c r="I27" s="119"/>
      <c r="J27" s="119"/>
      <c r="K27" s="119"/>
      <c r="L27" s="119"/>
      <c r="M27" s="119"/>
      <c r="N27" s="119"/>
      <c r="O27" s="119"/>
      <c r="P27" s="119"/>
      <c r="Q27" s="119">
        <f t="shared" si="1"/>
        <v>0</v>
      </c>
      <c r="R27" s="115"/>
      <c r="S27" s="116"/>
      <c r="T27" s="113"/>
      <c r="U27" s="119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0</v>
      </c>
      <c r="V27" s="115"/>
    </row>
    <row r="28" spans="2:22" x14ac:dyDescent="0.2">
      <c r="B28" s="113"/>
      <c r="C28" s="117" t="s">
        <v>65</v>
      </c>
      <c r="D28" s="118" t="s">
        <v>295</v>
      </c>
      <c r="E28" s="119">
        <v>0</v>
      </c>
      <c r="F28" s="119">
        <v>635708.25999999989</v>
      </c>
      <c r="G28" s="119">
        <v>635708.25999999978</v>
      </c>
      <c r="H28" s="119"/>
      <c r="I28" s="119"/>
      <c r="J28" s="119"/>
      <c r="K28" s="119"/>
      <c r="L28" s="119"/>
      <c r="M28" s="119"/>
      <c r="N28" s="119"/>
      <c r="O28" s="119"/>
      <c r="P28" s="119"/>
      <c r="Q28" s="119">
        <f t="shared" si="1"/>
        <v>1271416.5199999996</v>
      </c>
      <c r="R28" s="115"/>
      <c r="S28" s="116"/>
      <c r="T28" s="113"/>
      <c r="U28" s="119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1271416.5199999996</v>
      </c>
      <c r="V28" s="115"/>
    </row>
    <row r="29" spans="2:22" x14ac:dyDescent="0.2">
      <c r="B29" s="113"/>
      <c r="C29" s="117" t="s">
        <v>66</v>
      </c>
      <c r="D29" s="118" t="s">
        <v>296</v>
      </c>
      <c r="E29" s="119">
        <v>581305.43000000005</v>
      </c>
      <c r="F29" s="119">
        <v>1324174.71</v>
      </c>
      <c r="G29" s="119">
        <v>1232031.0299999998</v>
      </c>
      <c r="H29" s="119"/>
      <c r="I29" s="119"/>
      <c r="J29" s="119"/>
      <c r="K29" s="119"/>
      <c r="L29" s="119"/>
      <c r="M29" s="119"/>
      <c r="N29" s="119"/>
      <c r="O29" s="119"/>
      <c r="P29" s="119"/>
      <c r="Q29" s="119">
        <f t="shared" si="1"/>
        <v>3137511.17</v>
      </c>
      <c r="R29" s="115"/>
      <c r="S29" s="116"/>
      <c r="T29" s="113"/>
      <c r="U29" s="119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3137511.17</v>
      </c>
      <c r="V29" s="115"/>
    </row>
    <row r="30" spans="2:22" x14ac:dyDescent="0.2">
      <c r="B30" s="113"/>
      <c r="C30" s="117" t="s">
        <v>67</v>
      </c>
      <c r="D30" s="118" t="s">
        <v>297</v>
      </c>
      <c r="E30" s="119">
        <v>125651.55999999997</v>
      </c>
      <c r="F30" s="119">
        <v>404687.30000000005</v>
      </c>
      <c r="G30" s="119">
        <v>330422.84999999998</v>
      </c>
      <c r="H30" s="119"/>
      <c r="I30" s="119"/>
      <c r="J30" s="119"/>
      <c r="K30" s="119"/>
      <c r="L30" s="119"/>
      <c r="M30" s="119"/>
      <c r="N30" s="119"/>
      <c r="O30" s="119"/>
      <c r="P30" s="119"/>
      <c r="Q30" s="119">
        <f t="shared" si="1"/>
        <v>860761.71</v>
      </c>
      <c r="R30" s="115"/>
      <c r="S30" s="116"/>
      <c r="T30" s="113"/>
      <c r="U30" s="119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860761.71</v>
      </c>
      <c r="V30" s="115"/>
    </row>
    <row r="31" spans="2:22" x14ac:dyDescent="0.2">
      <c r="B31" s="113"/>
      <c r="C31" s="117" t="s">
        <v>68</v>
      </c>
      <c r="D31" s="118" t="s">
        <v>298</v>
      </c>
      <c r="E31" s="119">
        <v>9843.02</v>
      </c>
      <c r="F31" s="119">
        <v>23660.059999999998</v>
      </c>
      <c r="G31" s="119">
        <v>23501.89</v>
      </c>
      <c r="H31" s="119"/>
      <c r="I31" s="119"/>
      <c r="J31" s="119"/>
      <c r="K31" s="119"/>
      <c r="L31" s="119"/>
      <c r="M31" s="119"/>
      <c r="N31" s="119"/>
      <c r="O31" s="119"/>
      <c r="P31" s="119"/>
      <c r="Q31" s="119">
        <f t="shared" si="1"/>
        <v>57004.97</v>
      </c>
      <c r="R31" s="115"/>
      <c r="S31" s="116"/>
      <c r="T31" s="113"/>
      <c r="U31" s="119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57004.97</v>
      </c>
      <c r="V31" s="115"/>
    </row>
    <row r="32" spans="2:22" ht="25.5" x14ac:dyDescent="0.2">
      <c r="B32" s="113"/>
      <c r="C32" s="117" t="s">
        <v>69</v>
      </c>
      <c r="D32" s="118" t="s">
        <v>299</v>
      </c>
      <c r="E32" s="119">
        <v>0</v>
      </c>
      <c r="F32" s="119">
        <v>0</v>
      </c>
      <c r="G32" s="119">
        <v>0</v>
      </c>
      <c r="H32" s="119"/>
      <c r="I32" s="119"/>
      <c r="J32" s="119"/>
      <c r="K32" s="119"/>
      <c r="L32" s="119"/>
      <c r="M32" s="119"/>
      <c r="N32" s="119"/>
      <c r="O32" s="119"/>
      <c r="P32" s="119"/>
      <c r="Q32" s="119">
        <f t="shared" si="1"/>
        <v>0</v>
      </c>
      <c r="R32" s="115"/>
      <c r="S32" s="116"/>
      <c r="T32" s="113"/>
      <c r="U32" s="119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0</v>
      </c>
      <c r="V32" s="115"/>
    </row>
    <row r="33" spans="2:22" x14ac:dyDescent="0.2">
      <c r="B33" s="113"/>
      <c r="C33" s="117" t="s">
        <v>510</v>
      </c>
      <c r="D33" s="118" t="s">
        <v>511</v>
      </c>
      <c r="E33" s="119">
        <v>0</v>
      </c>
      <c r="F33" s="119">
        <v>0</v>
      </c>
      <c r="G33" s="119">
        <v>0</v>
      </c>
      <c r="H33" s="119"/>
      <c r="I33" s="119"/>
      <c r="J33" s="119"/>
      <c r="K33" s="119"/>
      <c r="L33" s="119"/>
      <c r="M33" s="119"/>
      <c r="N33" s="119"/>
      <c r="O33" s="119"/>
      <c r="P33" s="119"/>
      <c r="Q33" s="119">
        <f t="shared" si="1"/>
        <v>0</v>
      </c>
      <c r="R33" s="115"/>
      <c r="S33" s="116"/>
      <c r="T33" s="113"/>
      <c r="U33" s="119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0</v>
      </c>
      <c r="V33" s="115"/>
    </row>
    <row r="34" spans="2:22" x14ac:dyDescent="0.2">
      <c r="B34" s="113"/>
      <c r="C34" s="117" t="s">
        <v>70</v>
      </c>
      <c r="D34" s="118" t="s">
        <v>300</v>
      </c>
      <c r="E34" s="119">
        <v>42118.089999999989</v>
      </c>
      <c r="F34" s="119">
        <v>138686.75999999998</v>
      </c>
      <c r="G34" s="119">
        <v>1342476.0499999998</v>
      </c>
      <c r="H34" s="119"/>
      <c r="I34" s="119"/>
      <c r="J34" s="119"/>
      <c r="K34" s="119"/>
      <c r="L34" s="119"/>
      <c r="M34" s="119"/>
      <c r="N34" s="119"/>
      <c r="O34" s="119"/>
      <c r="P34" s="119"/>
      <c r="Q34" s="119">
        <f t="shared" si="1"/>
        <v>1523280.9</v>
      </c>
      <c r="R34" s="115"/>
      <c r="S34" s="116"/>
      <c r="T34" s="113"/>
      <c r="U34" s="119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1523280.9</v>
      </c>
      <c r="V34" s="115"/>
    </row>
    <row r="35" spans="2:22" x14ac:dyDescent="0.2">
      <c r="B35" s="113"/>
      <c r="C35" s="117" t="s">
        <v>71</v>
      </c>
      <c r="D35" s="118" t="s">
        <v>301</v>
      </c>
      <c r="E35" s="119">
        <v>0</v>
      </c>
      <c r="F35" s="119">
        <v>0</v>
      </c>
      <c r="G35" s="119">
        <v>11434.059999999998</v>
      </c>
      <c r="H35" s="119"/>
      <c r="I35" s="119"/>
      <c r="J35" s="119"/>
      <c r="K35" s="119"/>
      <c r="L35" s="119"/>
      <c r="M35" s="119"/>
      <c r="N35" s="119"/>
      <c r="O35" s="119"/>
      <c r="P35" s="119"/>
      <c r="Q35" s="119">
        <f t="shared" si="1"/>
        <v>11434.059999999998</v>
      </c>
      <c r="R35" s="115"/>
      <c r="S35" s="116"/>
      <c r="T35" s="113"/>
      <c r="U35" s="119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11434.059999999998</v>
      </c>
      <c r="V35" s="115"/>
    </row>
    <row r="36" spans="2:22" x14ac:dyDescent="0.2">
      <c r="B36" s="113"/>
      <c r="C36" s="117" t="s">
        <v>72</v>
      </c>
      <c r="D36" s="118" t="s">
        <v>304</v>
      </c>
      <c r="E36" s="119">
        <v>0</v>
      </c>
      <c r="F36" s="119">
        <v>3118952.72</v>
      </c>
      <c r="G36" s="119">
        <v>1413625</v>
      </c>
      <c r="H36" s="119"/>
      <c r="I36" s="119"/>
      <c r="J36" s="119"/>
      <c r="K36" s="119"/>
      <c r="L36" s="119"/>
      <c r="M36" s="119"/>
      <c r="N36" s="119"/>
      <c r="O36" s="119"/>
      <c r="P36" s="119"/>
      <c r="Q36" s="119">
        <f t="shared" si="1"/>
        <v>4532577.7200000007</v>
      </c>
      <c r="R36" s="115"/>
      <c r="S36" s="116"/>
      <c r="T36" s="113"/>
      <c r="U36" s="119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4532577.7200000007</v>
      </c>
      <c r="V36" s="115"/>
    </row>
    <row r="37" spans="2:22" x14ac:dyDescent="0.2">
      <c r="B37" s="113"/>
      <c r="C37" s="117" t="s">
        <v>73</v>
      </c>
      <c r="D37" s="118" t="s">
        <v>302</v>
      </c>
      <c r="E37" s="119">
        <v>6302.85</v>
      </c>
      <c r="F37" s="119">
        <v>8793.7200000000012</v>
      </c>
      <c r="G37" s="119">
        <v>71083.45</v>
      </c>
      <c r="H37" s="119"/>
      <c r="I37" s="119"/>
      <c r="J37" s="119"/>
      <c r="K37" s="119"/>
      <c r="L37" s="119"/>
      <c r="M37" s="119"/>
      <c r="N37" s="119"/>
      <c r="O37" s="119"/>
      <c r="P37" s="119"/>
      <c r="Q37" s="119">
        <f t="shared" si="1"/>
        <v>86180.02</v>
      </c>
      <c r="R37" s="115"/>
      <c r="S37" s="116"/>
      <c r="T37" s="113"/>
      <c r="U37" s="119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86180.02</v>
      </c>
      <c r="V37" s="115"/>
    </row>
    <row r="38" spans="2:22" x14ac:dyDescent="0.2">
      <c r="B38" s="113"/>
      <c r="C38" s="117" t="s">
        <v>74</v>
      </c>
      <c r="D38" s="118" t="s">
        <v>305</v>
      </c>
      <c r="E38" s="119">
        <v>58170.170000000006</v>
      </c>
      <c r="F38" s="119">
        <v>97632.57</v>
      </c>
      <c r="G38" s="119">
        <v>119401.93000000001</v>
      </c>
      <c r="H38" s="119"/>
      <c r="I38" s="119"/>
      <c r="J38" s="119"/>
      <c r="K38" s="119"/>
      <c r="L38" s="119"/>
      <c r="M38" s="119"/>
      <c r="N38" s="119"/>
      <c r="O38" s="119"/>
      <c r="P38" s="119"/>
      <c r="Q38" s="119">
        <f t="shared" si="1"/>
        <v>275204.67000000004</v>
      </c>
      <c r="R38" s="115"/>
      <c r="S38" s="116"/>
      <c r="T38" s="113"/>
      <c r="U38" s="119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275204.67000000004</v>
      </c>
      <c r="V38" s="115"/>
    </row>
    <row r="39" spans="2:22" x14ac:dyDescent="0.2">
      <c r="B39" s="113"/>
      <c r="C39" s="117" t="s">
        <v>75</v>
      </c>
      <c r="D39" s="118" t="s">
        <v>303</v>
      </c>
      <c r="E39" s="119">
        <v>86112.86</v>
      </c>
      <c r="F39" s="119">
        <v>160402.70000000001</v>
      </c>
      <c r="G39" s="119">
        <v>141909.96999999997</v>
      </c>
      <c r="H39" s="119"/>
      <c r="I39" s="119"/>
      <c r="J39" s="119"/>
      <c r="K39" s="119"/>
      <c r="L39" s="119"/>
      <c r="M39" s="119"/>
      <c r="N39" s="119"/>
      <c r="O39" s="119"/>
      <c r="P39" s="119"/>
      <c r="Q39" s="119">
        <f t="shared" si="1"/>
        <v>388425.52999999997</v>
      </c>
      <c r="R39" s="115"/>
      <c r="S39" s="116"/>
      <c r="T39" s="113"/>
      <c r="U39" s="119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388425.52999999997</v>
      </c>
      <c r="V39" s="115"/>
    </row>
    <row r="40" spans="2:22" x14ac:dyDescent="0.2">
      <c r="B40" s="113"/>
      <c r="C40" s="117" t="s">
        <v>76</v>
      </c>
      <c r="D40" s="118" t="s">
        <v>306</v>
      </c>
      <c r="E40" s="119">
        <v>77986.37</v>
      </c>
      <c r="F40" s="119">
        <v>88589.03</v>
      </c>
      <c r="G40" s="119">
        <v>101923.6</v>
      </c>
      <c r="H40" s="119"/>
      <c r="I40" s="119"/>
      <c r="J40" s="119"/>
      <c r="K40" s="119"/>
      <c r="L40" s="119"/>
      <c r="M40" s="119"/>
      <c r="N40" s="119"/>
      <c r="O40" s="119"/>
      <c r="P40" s="119"/>
      <c r="Q40" s="119">
        <f t="shared" si="1"/>
        <v>268499</v>
      </c>
      <c r="R40" s="115"/>
      <c r="S40" s="116"/>
      <c r="T40" s="113"/>
      <c r="U40" s="119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268499</v>
      </c>
      <c r="V40" s="115"/>
    </row>
    <row r="41" spans="2:22" x14ac:dyDescent="0.2">
      <c r="B41" s="113"/>
      <c r="C41" s="117" t="s">
        <v>77</v>
      </c>
      <c r="D41" s="118" t="s">
        <v>307</v>
      </c>
      <c r="E41" s="119">
        <v>189610.91999999998</v>
      </c>
      <c r="F41" s="119">
        <v>217766.57</v>
      </c>
      <c r="G41" s="119">
        <v>234198.52999999997</v>
      </c>
      <c r="H41" s="119"/>
      <c r="I41" s="119"/>
      <c r="J41" s="119"/>
      <c r="K41" s="119"/>
      <c r="L41" s="119"/>
      <c r="M41" s="119"/>
      <c r="N41" s="119"/>
      <c r="O41" s="119"/>
      <c r="P41" s="119"/>
      <c r="Q41" s="119">
        <f t="shared" si="1"/>
        <v>641576.02</v>
      </c>
      <c r="R41" s="115"/>
      <c r="S41" s="116"/>
      <c r="T41" s="113"/>
      <c r="U41" s="119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641576.02</v>
      </c>
      <c r="V41" s="115"/>
    </row>
    <row r="42" spans="2:22" x14ac:dyDescent="0.2">
      <c r="B42" s="113"/>
      <c r="C42" s="117" t="s">
        <v>78</v>
      </c>
      <c r="D42" s="118" t="s">
        <v>308</v>
      </c>
      <c r="E42" s="119">
        <v>188560.65000000005</v>
      </c>
      <c r="F42" s="119">
        <v>222767.62999999995</v>
      </c>
      <c r="G42" s="119">
        <v>222433.77</v>
      </c>
      <c r="H42" s="119"/>
      <c r="I42" s="119"/>
      <c r="J42" s="119"/>
      <c r="K42" s="119"/>
      <c r="L42" s="119"/>
      <c r="M42" s="119"/>
      <c r="N42" s="119"/>
      <c r="O42" s="119"/>
      <c r="P42" s="119"/>
      <c r="Q42" s="119">
        <f t="shared" si="1"/>
        <v>633762.05000000005</v>
      </c>
      <c r="R42" s="115"/>
      <c r="S42" s="116"/>
      <c r="T42" s="113"/>
      <c r="U42" s="119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633762.05000000005</v>
      </c>
      <c r="V42" s="115"/>
    </row>
    <row r="43" spans="2:22" x14ac:dyDescent="0.2">
      <c r="B43" s="113"/>
      <c r="C43" s="117" t="s">
        <v>79</v>
      </c>
      <c r="D43" s="118" t="s">
        <v>309</v>
      </c>
      <c r="E43" s="119">
        <v>331340.8299999999</v>
      </c>
      <c r="F43" s="119">
        <v>539230.43999999994</v>
      </c>
      <c r="G43" s="119">
        <v>509343.50999999989</v>
      </c>
      <c r="H43" s="119"/>
      <c r="I43" s="119"/>
      <c r="J43" s="119"/>
      <c r="K43" s="119"/>
      <c r="L43" s="119"/>
      <c r="M43" s="119"/>
      <c r="N43" s="119"/>
      <c r="O43" s="119"/>
      <c r="P43" s="119"/>
      <c r="Q43" s="119">
        <f t="shared" si="1"/>
        <v>1379914.7799999998</v>
      </c>
      <c r="R43" s="115"/>
      <c r="S43" s="116"/>
      <c r="T43" s="113"/>
      <c r="U43" s="119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1379914.7799999998</v>
      </c>
      <c r="V43" s="115"/>
    </row>
    <row r="44" spans="2:22" x14ac:dyDescent="0.2">
      <c r="B44" s="113"/>
      <c r="C44" s="117" t="s">
        <v>80</v>
      </c>
      <c r="D44" s="118" t="s">
        <v>310</v>
      </c>
      <c r="E44" s="119">
        <v>896829.80999999994</v>
      </c>
      <c r="F44" s="119">
        <v>1125876.3600000001</v>
      </c>
      <c r="G44" s="119">
        <v>1082555.07</v>
      </c>
      <c r="H44" s="119"/>
      <c r="I44" s="119"/>
      <c r="J44" s="119"/>
      <c r="K44" s="119"/>
      <c r="L44" s="119"/>
      <c r="M44" s="119"/>
      <c r="N44" s="119"/>
      <c r="O44" s="119"/>
      <c r="P44" s="119"/>
      <c r="Q44" s="119">
        <f t="shared" si="1"/>
        <v>3105261.24</v>
      </c>
      <c r="R44" s="115"/>
      <c r="S44" s="116"/>
      <c r="T44" s="113"/>
      <c r="U44" s="119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3105261.24</v>
      </c>
      <c r="V44" s="115"/>
    </row>
    <row r="45" spans="2:22" x14ac:dyDescent="0.2">
      <c r="B45" s="113"/>
      <c r="C45" s="117" t="s">
        <v>81</v>
      </c>
      <c r="D45" s="118" t="s">
        <v>311</v>
      </c>
      <c r="E45" s="119">
        <v>403462.70000000013</v>
      </c>
      <c r="F45" s="119">
        <v>564214.91</v>
      </c>
      <c r="G45" s="119">
        <v>477292.69000000012</v>
      </c>
      <c r="H45" s="119"/>
      <c r="I45" s="119"/>
      <c r="J45" s="119"/>
      <c r="K45" s="119"/>
      <c r="L45" s="119"/>
      <c r="M45" s="119"/>
      <c r="N45" s="119"/>
      <c r="O45" s="119"/>
      <c r="P45" s="119"/>
      <c r="Q45" s="119">
        <f t="shared" si="1"/>
        <v>1444970.3000000003</v>
      </c>
      <c r="R45" s="115"/>
      <c r="S45" s="116"/>
      <c r="T45" s="113"/>
      <c r="U45" s="119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1444970.3000000003</v>
      </c>
      <c r="V45" s="115"/>
    </row>
    <row r="46" spans="2:22" x14ac:dyDescent="0.2">
      <c r="B46" s="113"/>
      <c r="C46" s="117" t="s">
        <v>82</v>
      </c>
      <c r="D46" s="118" t="s">
        <v>312</v>
      </c>
      <c r="E46" s="119">
        <v>376743.99999999988</v>
      </c>
      <c r="F46" s="119">
        <v>454067.4200000001</v>
      </c>
      <c r="G46" s="119">
        <v>549481.37999999989</v>
      </c>
      <c r="H46" s="119"/>
      <c r="I46" s="119"/>
      <c r="J46" s="119"/>
      <c r="K46" s="119"/>
      <c r="L46" s="119"/>
      <c r="M46" s="119"/>
      <c r="N46" s="119"/>
      <c r="O46" s="119"/>
      <c r="P46" s="119"/>
      <c r="Q46" s="119">
        <f t="shared" si="1"/>
        <v>1380292.7999999998</v>
      </c>
      <c r="R46" s="115"/>
      <c r="S46" s="116"/>
      <c r="T46" s="113"/>
      <c r="U46" s="119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1380292.7999999998</v>
      </c>
      <c r="V46" s="115"/>
    </row>
    <row r="47" spans="2:22" x14ac:dyDescent="0.2">
      <c r="B47" s="113"/>
      <c r="C47" s="117" t="s">
        <v>83</v>
      </c>
      <c r="D47" s="118" t="s">
        <v>313</v>
      </c>
      <c r="E47" s="119">
        <v>112857.93000000004</v>
      </c>
      <c r="F47" s="119">
        <v>130083.80000000005</v>
      </c>
      <c r="G47" s="119">
        <v>136563.24000000002</v>
      </c>
      <c r="H47" s="119"/>
      <c r="I47" s="119"/>
      <c r="J47" s="119"/>
      <c r="K47" s="119"/>
      <c r="L47" s="119"/>
      <c r="M47" s="119"/>
      <c r="N47" s="119"/>
      <c r="O47" s="119"/>
      <c r="P47" s="119"/>
      <c r="Q47" s="119">
        <f t="shared" si="1"/>
        <v>379504.97000000009</v>
      </c>
      <c r="R47" s="115"/>
      <c r="S47" s="116"/>
      <c r="T47" s="113"/>
      <c r="U47" s="119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379504.97000000009</v>
      </c>
      <c r="V47" s="115"/>
    </row>
    <row r="48" spans="2:22" x14ac:dyDescent="0.2">
      <c r="B48" s="113"/>
      <c r="C48" s="117" t="s">
        <v>84</v>
      </c>
      <c r="D48" s="118" t="s">
        <v>314</v>
      </c>
      <c r="E48" s="119">
        <v>146797.63999999998</v>
      </c>
      <c r="F48" s="119">
        <v>161353.15</v>
      </c>
      <c r="G48" s="119">
        <v>173185.36000000002</v>
      </c>
      <c r="H48" s="119"/>
      <c r="I48" s="119"/>
      <c r="J48" s="119"/>
      <c r="K48" s="119"/>
      <c r="L48" s="119"/>
      <c r="M48" s="119"/>
      <c r="N48" s="119"/>
      <c r="O48" s="119"/>
      <c r="P48" s="119"/>
      <c r="Q48" s="119">
        <f t="shared" si="1"/>
        <v>481336.15</v>
      </c>
      <c r="R48" s="115"/>
      <c r="S48" s="116"/>
      <c r="T48" s="113"/>
      <c r="U48" s="119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481336.15</v>
      </c>
      <c r="V48" s="115"/>
    </row>
    <row r="49" spans="2:22" x14ac:dyDescent="0.2">
      <c r="B49" s="113"/>
      <c r="C49" s="117" t="s">
        <v>85</v>
      </c>
      <c r="D49" s="118" t="s">
        <v>315</v>
      </c>
      <c r="E49" s="119">
        <v>71047.72</v>
      </c>
      <c r="F49" s="119">
        <v>77279.950000000012</v>
      </c>
      <c r="G49" s="119">
        <v>81345.150000000009</v>
      </c>
      <c r="H49" s="119"/>
      <c r="I49" s="119"/>
      <c r="J49" s="119"/>
      <c r="K49" s="119"/>
      <c r="L49" s="119"/>
      <c r="M49" s="119"/>
      <c r="N49" s="119"/>
      <c r="O49" s="119"/>
      <c r="P49" s="119"/>
      <c r="Q49" s="119">
        <f t="shared" si="1"/>
        <v>229672.82</v>
      </c>
      <c r="R49" s="115"/>
      <c r="S49" s="116"/>
      <c r="T49" s="113"/>
      <c r="U49" s="119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229672.82</v>
      </c>
      <c r="V49" s="115"/>
    </row>
    <row r="50" spans="2:22" x14ac:dyDescent="0.2">
      <c r="B50" s="113"/>
      <c r="C50" s="117" t="s">
        <v>86</v>
      </c>
      <c r="D50" s="118" t="s">
        <v>316</v>
      </c>
      <c r="E50" s="119">
        <v>646327.50999999989</v>
      </c>
      <c r="F50" s="119">
        <v>1486531.2199999997</v>
      </c>
      <c r="G50" s="119">
        <v>1175130.67</v>
      </c>
      <c r="H50" s="119"/>
      <c r="I50" s="119"/>
      <c r="J50" s="119"/>
      <c r="K50" s="119"/>
      <c r="L50" s="119"/>
      <c r="M50" s="119"/>
      <c r="N50" s="119"/>
      <c r="O50" s="119"/>
      <c r="P50" s="119"/>
      <c r="Q50" s="119">
        <f t="shared" si="1"/>
        <v>3307989.3999999994</v>
      </c>
      <c r="R50" s="115"/>
      <c r="S50" s="116"/>
      <c r="T50" s="113"/>
      <c r="U50" s="119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3307989.3999999994</v>
      </c>
      <c r="V50" s="115"/>
    </row>
    <row r="51" spans="2:22" ht="25.5" x14ac:dyDescent="0.2">
      <c r="B51" s="113"/>
      <c r="C51" s="117" t="s">
        <v>87</v>
      </c>
      <c r="D51" s="118" t="s">
        <v>317</v>
      </c>
      <c r="E51" s="119">
        <v>30506.18</v>
      </c>
      <c r="F51" s="119">
        <v>37324.839999999997</v>
      </c>
      <c r="G51" s="119">
        <v>39540.910000000003</v>
      </c>
      <c r="H51" s="119"/>
      <c r="I51" s="119"/>
      <c r="J51" s="119"/>
      <c r="K51" s="119"/>
      <c r="L51" s="119"/>
      <c r="M51" s="119"/>
      <c r="N51" s="119"/>
      <c r="O51" s="119"/>
      <c r="P51" s="119"/>
      <c r="Q51" s="119">
        <f t="shared" si="1"/>
        <v>107371.93</v>
      </c>
      <c r="R51" s="115"/>
      <c r="S51" s="116"/>
      <c r="T51" s="113"/>
      <c r="U51" s="119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107371.93</v>
      </c>
      <c r="V51" s="115"/>
    </row>
    <row r="52" spans="2:22" x14ac:dyDescent="0.2">
      <c r="B52" s="113"/>
      <c r="C52" s="117" t="s">
        <v>88</v>
      </c>
      <c r="D52" s="118" t="s">
        <v>318</v>
      </c>
      <c r="E52" s="119">
        <v>46800.61</v>
      </c>
      <c r="F52" s="119">
        <v>60320.89</v>
      </c>
      <c r="G52" s="119">
        <v>63050.550000000017</v>
      </c>
      <c r="H52" s="119"/>
      <c r="I52" s="119"/>
      <c r="J52" s="119"/>
      <c r="K52" s="119"/>
      <c r="L52" s="119"/>
      <c r="M52" s="119"/>
      <c r="N52" s="119"/>
      <c r="O52" s="119"/>
      <c r="P52" s="119"/>
      <c r="Q52" s="119">
        <f t="shared" si="1"/>
        <v>170172.05000000002</v>
      </c>
      <c r="R52" s="115"/>
      <c r="S52" s="116"/>
      <c r="T52" s="113"/>
      <c r="U52" s="119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170172.05000000002</v>
      </c>
      <c r="V52" s="115"/>
    </row>
    <row r="53" spans="2:22" ht="25.5" x14ac:dyDescent="0.2">
      <c r="B53" s="113"/>
      <c r="C53" s="117" t="s">
        <v>89</v>
      </c>
      <c r="D53" s="118" t="s">
        <v>319</v>
      </c>
      <c r="E53" s="119">
        <v>61941.31</v>
      </c>
      <c r="F53" s="119">
        <v>76561.009999999995</v>
      </c>
      <c r="G53" s="119">
        <v>90445.319999999992</v>
      </c>
      <c r="H53" s="119"/>
      <c r="I53" s="119"/>
      <c r="J53" s="119"/>
      <c r="K53" s="119"/>
      <c r="L53" s="119"/>
      <c r="M53" s="119"/>
      <c r="N53" s="119"/>
      <c r="O53" s="119"/>
      <c r="P53" s="119"/>
      <c r="Q53" s="119">
        <f t="shared" si="1"/>
        <v>228947.64</v>
      </c>
      <c r="R53" s="115"/>
      <c r="S53" s="116"/>
      <c r="T53" s="113"/>
      <c r="U53" s="119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228947.64</v>
      </c>
      <c r="V53" s="115"/>
    </row>
    <row r="54" spans="2:22" x14ac:dyDescent="0.2">
      <c r="B54" s="113"/>
      <c r="C54" s="117" t="s">
        <v>90</v>
      </c>
      <c r="D54" s="118" t="s">
        <v>320</v>
      </c>
      <c r="E54" s="119">
        <v>50090.590000000004</v>
      </c>
      <c r="F54" s="119">
        <v>148174.99</v>
      </c>
      <c r="G54" s="119">
        <v>259236.91999999998</v>
      </c>
      <c r="H54" s="119"/>
      <c r="I54" s="119"/>
      <c r="J54" s="119"/>
      <c r="K54" s="119"/>
      <c r="L54" s="119"/>
      <c r="M54" s="119"/>
      <c r="N54" s="119"/>
      <c r="O54" s="119"/>
      <c r="P54" s="119"/>
      <c r="Q54" s="119">
        <f t="shared" si="1"/>
        <v>457502.5</v>
      </c>
      <c r="R54" s="115"/>
      <c r="S54" s="116"/>
      <c r="T54" s="113"/>
      <c r="U54" s="119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457502.5</v>
      </c>
      <c r="V54" s="115"/>
    </row>
    <row r="55" spans="2:22" x14ac:dyDescent="0.2">
      <c r="B55" s="113"/>
      <c r="C55" s="117" t="s">
        <v>91</v>
      </c>
      <c r="D55" s="118" t="s">
        <v>321</v>
      </c>
      <c r="E55" s="119">
        <v>59201.399999999987</v>
      </c>
      <c r="F55" s="119">
        <v>118211.07</v>
      </c>
      <c r="G55" s="119">
        <v>137847.30000000002</v>
      </c>
      <c r="H55" s="119"/>
      <c r="I55" s="119"/>
      <c r="J55" s="119"/>
      <c r="K55" s="119"/>
      <c r="L55" s="119"/>
      <c r="M55" s="119"/>
      <c r="N55" s="119"/>
      <c r="O55" s="119"/>
      <c r="P55" s="119"/>
      <c r="Q55" s="119">
        <f t="shared" si="1"/>
        <v>315259.77</v>
      </c>
      <c r="R55" s="115"/>
      <c r="S55" s="116"/>
      <c r="T55" s="113"/>
      <c r="U55" s="119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315259.77</v>
      </c>
      <c r="V55" s="115"/>
    </row>
    <row r="56" spans="2:22" x14ac:dyDescent="0.2">
      <c r="B56" s="113"/>
      <c r="C56" s="117" t="s">
        <v>92</v>
      </c>
      <c r="D56" s="118" t="s">
        <v>322</v>
      </c>
      <c r="E56" s="119">
        <v>31015.709999999992</v>
      </c>
      <c r="F56" s="119">
        <v>42312.62</v>
      </c>
      <c r="G56" s="119">
        <v>48105.69</v>
      </c>
      <c r="H56" s="119"/>
      <c r="I56" s="119"/>
      <c r="J56" s="119"/>
      <c r="K56" s="119"/>
      <c r="L56" s="119"/>
      <c r="M56" s="119"/>
      <c r="N56" s="119"/>
      <c r="O56" s="119"/>
      <c r="P56" s="119"/>
      <c r="Q56" s="119">
        <f t="shared" si="1"/>
        <v>121434.01999999999</v>
      </c>
      <c r="R56" s="115"/>
      <c r="S56" s="116"/>
      <c r="T56" s="113"/>
      <c r="U56" s="119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121434.01999999999</v>
      </c>
      <c r="V56" s="115"/>
    </row>
    <row r="57" spans="2:22" x14ac:dyDescent="0.2">
      <c r="B57" s="113"/>
      <c r="C57" s="117" t="s">
        <v>93</v>
      </c>
      <c r="D57" s="118" t="s">
        <v>323</v>
      </c>
      <c r="E57" s="119">
        <v>19983.62</v>
      </c>
      <c r="F57" s="119">
        <v>39914.880000000005</v>
      </c>
      <c r="G57" s="119">
        <v>47810.61</v>
      </c>
      <c r="H57" s="119"/>
      <c r="I57" s="119"/>
      <c r="J57" s="119"/>
      <c r="K57" s="119"/>
      <c r="L57" s="119"/>
      <c r="M57" s="119"/>
      <c r="N57" s="119"/>
      <c r="O57" s="119"/>
      <c r="P57" s="119"/>
      <c r="Q57" s="119">
        <f t="shared" si="1"/>
        <v>107709.11</v>
      </c>
      <c r="R57" s="115"/>
      <c r="S57" s="116"/>
      <c r="T57" s="113"/>
      <c r="U57" s="119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107709.11</v>
      </c>
      <c r="V57" s="115"/>
    </row>
    <row r="58" spans="2:22" ht="25.5" x14ac:dyDescent="0.2">
      <c r="B58" s="113"/>
      <c r="C58" s="117" t="s">
        <v>94</v>
      </c>
      <c r="D58" s="118" t="s">
        <v>324</v>
      </c>
      <c r="E58" s="119">
        <v>17405.990000000002</v>
      </c>
      <c r="F58" s="119">
        <v>41799.589999999997</v>
      </c>
      <c r="G58" s="119">
        <v>66193.66</v>
      </c>
      <c r="H58" s="119"/>
      <c r="I58" s="119"/>
      <c r="J58" s="119"/>
      <c r="K58" s="119"/>
      <c r="L58" s="119"/>
      <c r="M58" s="119"/>
      <c r="N58" s="119"/>
      <c r="O58" s="119"/>
      <c r="P58" s="119"/>
      <c r="Q58" s="119">
        <f t="shared" si="1"/>
        <v>125399.24</v>
      </c>
      <c r="R58" s="115"/>
      <c r="S58" s="116"/>
      <c r="T58" s="113"/>
      <c r="U58" s="119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125399.24</v>
      </c>
      <c r="V58" s="115"/>
    </row>
    <row r="59" spans="2:22" x14ac:dyDescent="0.2">
      <c r="B59" s="113"/>
      <c r="C59" s="117" t="s">
        <v>95</v>
      </c>
      <c r="D59" s="118" t="s">
        <v>325</v>
      </c>
      <c r="E59" s="119">
        <v>0</v>
      </c>
      <c r="F59" s="119">
        <v>40206.81</v>
      </c>
      <c r="G59" s="119">
        <v>38124.899999999972</v>
      </c>
      <c r="H59" s="119"/>
      <c r="I59" s="119"/>
      <c r="J59" s="119"/>
      <c r="K59" s="119"/>
      <c r="L59" s="119"/>
      <c r="M59" s="119"/>
      <c r="N59" s="119"/>
      <c r="O59" s="119"/>
      <c r="P59" s="119"/>
      <c r="Q59" s="119">
        <f t="shared" si="1"/>
        <v>78331.709999999963</v>
      </c>
      <c r="R59" s="115"/>
      <c r="S59" s="116"/>
      <c r="T59" s="113"/>
      <c r="U59" s="119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78331.709999999963</v>
      </c>
      <c r="V59" s="115"/>
    </row>
    <row r="60" spans="2:22" ht="25.5" x14ac:dyDescent="0.2">
      <c r="B60" s="113"/>
      <c r="C60" s="117" t="s">
        <v>96</v>
      </c>
      <c r="D60" s="118" t="s">
        <v>326</v>
      </c>
      <c r="E60" s="119">
        <v>0</v>
      </c>
      <c r="F60" s="119">
        <v>0</v>
      </c>
      <c r="G60" s="119">
        <v>563447.61</v>
      </c>
      <c r="H60" s="119"/>
      <c r="I60" s="119"/>
      <c r="J60" s="119"/>
      <c r="K60" s="119"/>
      <c r="L60" s="119"/>
      <c r="M60" s="119"/>
      <c r="N60" s="119"/>
      <c r="O60" s="119"/>
      <c r="P60" s="119"/>
      <c r="Q60" s="119">
        <f t="shared" si="1"/>
        <v>563447.61</v>
      </c>
      <c r="R60" s="115"/>
      <c r="S60" s="116"/>
      <c r="T60" s="113"/>
      <c r="U60" s="119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563447.61</v>
      </c>
      <c r="V60" s="115"/>
    </row>
    <row r="61" spans="2:22" x14ac:dyDescent="0.2">
      <c r="B61" s="113"/>
      <c r="C61" s="117" t="s">
        <v>97</v>
      </c>
      <c r="D61" s="118" t="s">
        <v>327</v>
      </c>
      <c r="E61" s="119">
        <v>0</v>
      </c>
      <c r="F61" s="119">
        <v>0</v>
      </c>
      <c r="G61" s="119">
        <v>415052.41000000003</v>
      </c>
      <c r="H61" s="119"/>
      <c r="I61" s="119"/>
      <c r="J61" s="119"/>
      <c r="K61" s="119"/>
      <c r="L61" s="119"/>
      <c r="M61" s="119"/>
      <c r="N61" s="119"/>
      <c r="O61" s="119"/>
      <c r="P61" s="119"/>
      <c r="Q61" s="119">
        <f t="shared" si="1"/>
        <v>415052.41000000003</v>
      </c>
      <c r="R61" s="115"/>
      <c r="S61" s="116"/>
      <c r="T61" s="113"/>
      <c r="U61" s="119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415052.41000000003</v>
      </c>
      <c r="V61" s="115"/>
    </row>
    <row r="62" spans="2:22" x14ac:dyDescent="0.2">
      <c r="B62" s="113"/>
      <c r="C62" s="117" t="s">
        <v>98</v>
      </c>
      <c r="D62" s="118" t="s">
        <v>328</v>
      </c>
      <c r="E62" s="119">
        <v>87002.98</v>
      </c>
      <c r="F62" s="119">
        <v>132293.15</v>
      </c>
      <c r="G62" s="119">
        <v>162203.97</v>
      </c>
      <c r="H62" s="119"/>
      <c r="I62" s="119"/>
      <c r="J62" s="119"/>
      <c r="K62" s="119"/>
      <c r="L62" s="119"/>
      <c r="M62" s="119"/>
      <c r="N62" s="119"/>
      <c r="O62" s="119"/>
      <c r="P62" s="119"/>
      <c r="Q62" s="119">
        <f t="shared" si="1"/>
        <v>381500.1</v>
      </c>
      <c r="R62" s="115"/>
      <c r="S62" s="116"/>
      <c r="T62" s="113"/>
      <c r="U62" s="119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381500.1</v>
      </c>
      <c r="V62" s="115"/>
    </row>
    <row r="63" spans="2:22" x14ac:dyDescent="0.2">
      <c r="B63" s="113"/>
      <c r="C63" s="117" t="s">
        <v>99</v>
      </c>
      <c r="D63" s="118" t="s">
        <v>329</v>
      </c>
      <c r="E63" s="119">
        <v>13406.569999999998</v>
      </c>
      <c r="F63" s="119">
        <v>35834.179999999993</v>
      </c>
      <c r="G63" s="119">
        <v>19031.509999999998</v>
      </c>
      <c r="H63" s="119"/>
      <c r="I63" s="119"/>
      <c r="J63" s="119"/>
      <c r="K63" s="119"/>
      <c r="L63" s="119"/>
      <c r="M63" s="119"/>
      <c r="N63" s="119"/>
      <c r="O63" s="119"/>
      <c r="P63" s="119"/>
      <c r="Q63" s="119">
        <f t="shared" si="1"/>
        <v>68272.259999999995</v>
      </c>
      <c r="R63" s="115"/>
      <c r="S63" s="116"/>
      <c r="T63" s="113"/>
      <c r="U63" s="119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68272.259999999995</v>
      </c>
      <c r="V63" s="115"/>
    </row>
    <row r="64" spans="2:22" x14ac:dyDescent="0.2">
      <c r="B64" s="113"/>
      <c r="C64" s="117" t="s">
        <v>100</v>
      </c>
      <c r="D64" s="118" t="s">
        <v>330</v>
      </c>
      <c r="E64" s="119">
        <v>48059.95</v>
      </c>
      <c r="F64" s="119">
        <v>135147.69</v>
      </c>
      <c r="G64" s="119">
        <v>92411.11</v>
      </c>
      <c r="H64" s="119"/>
      <c r="I64" s="119"/>
      <c r="J64" s="119"/>
      <c r="K64" s="119"/>
      <c r="L64" s="119"/>
      <c r="M64" s="119"/>
      <c r="N64" s="119"/>
      <c r="O64" s="119"/>
      <c r="P64" s="119"/>
      <c r="Q64" s="119">
        <f t="shared" si="1"/>
        <v>275618.75</v>
      </c>
      <c r="R64" s="115"/>
      <c r="S64" s="116"/>
      <c r="T64" s="113"/>
      <c r="U64" s="119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275618.75</v>
      </c>
      <c r="V64" s="115"/>
    </row>
    <row r="65" spans="2:22" x14ac:dyDescent="0.2">
      <c r="B65" s="113"/>
      <c r="C65" s="117" t="s">
        <v>101</v>
      </c>
      <c r="D65" s="118" t="s">
        <v>331</v>
      </c>
      <c r="E65" s="119">
        <v>0</v>
      </c>
      <c r="F65" s="119">
        <v>0</v>
      </c>
      <c r="G65" s="119">
        <v>0</v>
      </c>
      <c r="H65" s="119"/>
      <c r="I65" s="119"/>
      <c r="J65" s="119"/>
      <c r="K65" s="119"/>
      <c r="L65" s="119"/>
      <c r="M65" s="119"/>
      <c r="N65" s="119"/>
      <c r="O65" s="119"/>
      <c r="P65" s="119"/>
      <c r="Q65" s="119">
        <f t="shared" si="1"/>
        <v>0</v>
      </c>
      <c r="R65" s="115"/>
      <c r="S65" s="116"/>
      <c r="T65" s="113"/>
      <c r="U65" s="119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0</v>
      </c>
      <c r="V65" s="115"/>
    </row>
    <row r="66" spans="2:22" ht="25.5" x14ac:dyDescent="0.2">
      <c r="B66" s="113"/>
      <c r="C66" s="117" t="s">
        <v>102</v>
      </c>
      <c r="D66" s="118" t="s">
        <v>332</v>
      </c>
      <c r="E66" s="119">
        <v>232358.02999999994</v>
      </c>
      <c r="F66" s="119">
        <v>302292.69999999995</v>
      </c>
      <c r="G66" s="119">
        <v>411149.58</v>
      </c>
      <c r="H66" s="119"/>
      <c r="I66" s="119"/>
      <c r="J66" s="119"/>
      <c r="K66" s="119"/>
      <c r="L66" s="119"/>
      <c r="M66" s="119"/>
      <c r="N66" s="119"/>
      <c r="O66" s="119"/>
      <c r="P66" s="119"/>
      <c r="Q66" s="119">
        <f t="shared" si="1"/>
        <v>945800.30999999982</v>
      </c>
      <c r="R66" s="115"/>
      <c r="S66" s="116"/>
      <c r="T66" s="113"/>
      <c r="U66" s="119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945800.30999999982</v>
      </c>
      <c r="V66" s="115"/>
    </row>
    <row r="67" spans="2:22" x14ac:dyDescent="0.2">
      <c r="B67" s="113"/>
      <c r="C67" s="117" t="s">
        <v>103</v>
      </c>
      <c r="D67" s="118" t="s">
        <v>333</v>
      </c>
      <c r="E67" s="119">
        <v>30323.399999999991</v>
      </c>
      <c r="F67" s="119">
        <v>39846.199999999997</v>
      </c>
      <c r="G67" s="119">
        <v>31370.07</v>
      </c>
      <c r="H67" s="119"/>
      <c r="I67" s="119"/>
      <c r="J67" s="119"/>
      <c r="K67" s="119"/>
      <c r="L67" s="119"/>
      <c r="M67" s="119"/>
      <c r="N67" s="119"/>
      <c r="O67" s="119"/>
      <c r="P67" s="119"/>
      <c r="Q67" s="119">
        <f t="shared" si="1"/>
        <v>101539.66999999998</v>
      </c>
      <c r="R67" s="115"/>
      <c r="S67" s="116"/>
      <c r="T67" s="113"/>
      <c r="U67" s="119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101539.66999999998</v>
      </c>
      <c r="V67" s="115"/>
    </row>
    <row r="68" spans="2:22" x14ac:dyDescent="0.2">
      <c r="B68" s="113"/>
      <c r="C68" s="117" t="s">
        <v>104</v>
      </c>
      <c r="D68" s="118" t="s">
        <v>334</v>
      </c>
      <c r="E68" s="119">
        <v>679230.62000000011</v>
      </c>
      <c r="F68" s="119">
        <v>858826.3899999999</v>
      </c>
      <c r="G68" s="119">
        <v>900940.57999999973</v>
      </c>
      <c r="H68" s="119"/>
      <c r="I68" s="119"/>
      <c r="J68" s="119"/>
      <c r="K68" s="119"/>
      <c r="L68" s="119"/>
      <c r="M68" s="119"/>
      <c r="N68" s="119"/>
      <c r="O68" s="119"/>
      <c r="P68" s="119"/>
      <c r="Q68" s="119">
        <f t="shared" si="1"/>
        <v>2438997.59</v>
      </c>
      <c r="R68" s="115"/>
      <c r="S68" s="116"/>
      <c r="T68" s="113"/>
      <c r="U68" s="119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2438997.59</v>
      </c>
      <c r="V68" s="115"/>
    </row>
    <row r="69" spans="2:22" ht="25.5" x14ac:dyDescent="0.2">
      <c r="B69" s="113"/>
      <c r="C69" s="117" t="s">
        <v>105</v>
      </c>
      <c r="D69" s="118" t="s">
        <v>335</v>
      </c>
      <c r="E69" s="119">
        <v>20469.059999999998</v>
      </c>
      <c r="F69" s="119">
        <v>49806.270000000004</v>
      </c>
      <c r="G69" s="119">
        <v>30973.429999999997</v>
      </c>
      <c r="H69" s="119"/>
      <c r="I69" s="119"/>
      <c r="J69" s="119"/>
      <c r="K69" s="119"/>
      <c r="L69" s="119"/>
      <c r="M69" s="119"/>
      <c r="N69" s="119"/>
      <c r="O69" s="119"/>
      <c r="P69" s="119"/>
      <c r="Q69" s="119">
        <f t="shared" si="1"/>
        <v>101248.76</v>
      </c>
      <c r="R69" s="115"/>
      <c r="S69" s="116"/>
      <c r="T69" s="113"/>
      <c r="U69" s="119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101248.76</v>
      </c>
      <c r="V69" s="115"/>
    </row>
    <row r="70" spans="2:22" x14ac:dyDescent="0.2">
      <c r="B70" s="113"/>
      <c r="C70" s="117" t="s">
        <v>106</v>
      </c>
      <c r="D70" s="118" t="s">
        <v>336</v>
      </c>
      <c r="E70" s="119">
        <v>841148.39</v>
      </c>
      <c r="F70" s="119">
        <v>1039388.6900000002</v>
      </c>
      <c r="G70" s="119">
        <v>1144195.83</v>
      </c>
      <c r="H70" s="119"/>
      <c r="I70" s="119"/>
      <c r="J70" s="119"/>
      <c r="K70" s="119"/>
      <c r="L70" s="119"/>
      <c r="M70" s="119"/>
      <c r="N70" s="119"/>
      <c r="O70" s="119"/>
      <c r="P70" s="119"/>
      <c r="Q70" s="119">
        <f t="shared" si="1"/>
        <v>3024732.91</v>
      </c>
      <c r="R70" s="115"/>
      <c r="S70" s="116"/>
      <c r="T70" s="113"/>
      <c r="U70" s="119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3024732.91</v>
      </c>
      <c r="V70" s="115"/>
    </row>
    <row r="71" spans="2:22" x14ac:dyDescent="0.2">
      <c r="B71" s="113"/>
      <c r="C71" s="117" t="s">
        <v>107</v>
      </c>
      <c r="D71" s="118" t="s">
        <v>338</v>
      </c>
      <c r="E71" s="119">
        <v>6003842.0599999987</v>
      </c>
      <c r="F71" s="119">
        <v>7353547.8999999948</v>
      </c>
      <c r="G71" s="119">
        <v>7135384.5100000016</v>
      </c>
      <c r="H71" s="119"/>
      <c r="I71" s="119"/>
      <c r="J71" s="119"/>
      <c r="K71" s="119"/>
      <c r="L71" s="119"/>
      <c r="M71" s="119"/>
      <c r="N71" s="119"/>
      <c r="O71" s="119"/>
      <c r="P71" s="119"/>
      <c r="Q71" s="119">
        <f t="shared" si="1"/>
        <v>20492774.469999995</v>
      </c>
      <c r="R71" s="115"/>
      <c r="S71" s="116"/>
      <c r="T71" s="113"/>
      <c r="U71" s="119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20492774.469999995</v>
      </c>
      <c r="V71" s="115"/>
    </row>
    <row r="72" spans="2:22" ht="25.5" x14ac:dyDescent="0.2">
      <c r="B72" s="113"/>
      <c r="C72" s="117" t="s">
        <v>108</v>
      </c>
      <c r="D72" s="118" t="s">
        <v>339</v>
      </c>
      <c r="E72" s="119">
        <v>0</v>
      </c>
      <c r="F72" s="119">
        <v>0</v>
      </c>
      <c r="G72" s="119">
        <v>0</v>
      </c>
      <c r="H72" s="119"/>
      <c r="I72" s="119"/>
      <c r="J72" s="119"/>
      <c r="K72" s="119"/>
      <c r="L72" s="119"/>
      <c r="M72" s="119"/>
      <c r="N72" s="119"/>
      <c r="O72" s="119"/>
      <c r="P72" s="119"/>
      <c r="Q72" s="119">
        <f t="shared" ref="Q72:Q135" si="2">SUM(E72:P72)</f>
        <v>0</v>
      </c>
      <c r="R72" s="115"/>
      <c r="S72" s="116"/>
      <c r="T72" s="113"/>
      <c r="U72" s="119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0</v>
      </c>
      <c r="V72" s="115"/>
    </row>
    <row r="73" spans="2:22" ht="25.5" x14ac:dyDescent="0.2">
      <c r="B73" s="113"/>
      <c r="C73" s="117" t="s">
        <v>109</v>
      </c>
      <c r="D73" s="118" t="s">
        <v>341</v>
      </c>
      <c r="E73" s="119">
        <v>0</v>
      </c>
      <c r="F73" s="119">
        <v>604691.14000000013</v>
      </c>
      <c r="G73" s="119">
        <v>640997.47</v>
      </c>
      <c r="H73" s="119"/>
      <c r="I73" s="119"/>
      <c r="J73" s="119"/>
      <c r="K73" s="119"/>
      <c r="L73" s="119"/>
      <c r="M73" s="119"/>
      <c r="N73" s="119"/>
      <c r="O73" s="119"/>
      <c r="P73" s="119"/>
      <c r="Q73" s="119">
        <f t="shared" si="2"/>
        <v>1245688.6100000001</v>
      </c>
      <c r="R73" s="115"/>
      <c r="S73" s="116"/>
      <c r="T73" s="113"/>
      <c r="U73" s="119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1245688.6100000001</v>
      </c>
      <c r="V73" s="115"/>
    </row>
    <row r="74" spans="2:22" ht="25.5" x14ac:dyDescent="0.2">
      <c r="B74" s="113"/>
      <c r="C74" s="117" t="s">
        <v>110</v>
      </c>
      <c r="D74" s="118" t="s">
        <v>342</v>
      </c>
      <c r="E74" s="119">
        <v>297446.45999999996</v>
      </c>
      <c r="F74" s="119">
        <v>523193.07000000007</v>
      </c>
      <c r="G74" s="119">
        <v>620404.44999999995</v>
      </c>
      <c r="H74" s="119"/>
      <c r="I74" s="119"/>
      <c r="J74" s="119"/>
      <c r="K74" s="119"/>
      <c r="L74" s="119"/>
      <c r="M74" s="119"/>
      <c r="N74" s="119"/>
      <c r="O74" s="119"/>
      <c r="P74" s="119"/>
      <c r="Q74" s="119">
        <f t="shared" si="2"/>
        <v>1441043.98</v>
      </c>
      <c r="R74" s="115"/>
      <c r="S74" s="116"/>
      <c r="T74" s="113"/>
      <c r="U74" s="119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1441043.98</v>
      </c>
      <c r="V74" s="115"/>
    </row>
    <row r="75" spans="2:22" x14ac:dyDescent="0.2">
      <c r="B75" s="113"/>
      <c r="C75" s="117" t="s">
        <v>111</v>
      </c>
      <c r="D75" s="118" t="s">
        <v>337</v>
      </c>
      <c r="E75" s="119">
        <v>0</v>
      </c>
      <c r="F75" s="119">
        <v>39067.68</v>
      </c>
      <c r="G75" s="119">
        <v>38212.479999999996</v>
      </c>
      <c r="H75" s="119"/>
      <c r="I75" s="119"/>
      <c r="J75" s="119"/>
      <c r="K75" s="119"/>
      <c r="L75" s="119"/>
      <c r="M75" s="119"/>
      <c r="N75" s="119"/>
      <c r="O75" s="119"/>
      <c r="P75" s="119"/>
      <c r="Q75" s="119">
        <f t="shared" si="2"/>
        <v>77280.160000000003</v>
      </c>
      <c r="R75" s="115"/>
      <c r="S75" s="116"/>
      <c r="T75" s="113"/>
      <c r="U75" s="119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77280.160000000003</v>
      </c>
      <c r="V75" s="115"/>
    </row>
    <row r="76" spans="2:22" x14ac:dyDescent="0.2">
      <c r="B76" s="113"/>
      <c r="C76" s="117" t="s">
        <v>112</v>
      </c>
      <c r="D76" s="118" t="s">
        <v>340</v>
      </c>
      <c r="E76" s="119">
        <v>478069.9800000001</v>
      </c>
      <c r="F76" s="119">
        <v>612214.70999999985</v>
      </c>
      <c r="G76" s="119">
        <v>691857.49</v>
      </c>
      <c r="H76" s="119"/>
      <c r="I76" s="119"/>
      <c r="J76" s="119"/>
      <c r="K76" s="119"/>
      <c r="L76" s="119"/>
      <c r="M76" s="119"/>
      <c r="N76" s="119"/>
      <c r="O76" s="119"/>
      <c r="P76" s="119"/>
      <c r="Q76" s="119">
        <f t="shared" si="2"/>
        <v>1782142.18</v>
      </c>
      <c r="R76" s="115"/>
      <c r="S76" s="116"/>
      <c r="T76" s="113"/>
      <c r="U76" s="119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1782142.18</v>
      </c>
      <c r="V76" s="115"/>
    </row>
    <row r="77" spans="2:22" x14ac:dyDescent="0.2">
      <c r="B77" s="113"/>
      <c r="C77" s="117" t="s">
        <v>113</v>
      </c>
      <c r="D77" s="118" t="s">
        <v>343</v>
      </c>
      <c r="E77" s="119">
        <v>32200.04</v>
      </c>
      <c r="F77" s="119">
        <v>123600.19000000003</v>
      </c>
      <c r="G77" s="119">
        <v>416321.12</v>
      </c>
      <c r="H77" s="119"/>
      <c r="I77" s="119"/>
      <c r="J77" s="119"/>
      <c r="K77" s="119"/>
      <c r="L77" s="119"/>
      <c r="M77" s="119"/>
      <c r="N77" s="119"/>
      <c r="O77" s="119"/>
      <c r="P77" s="119"/>
      <c r="Q77" s="119">
        <f t="shared" si="2"/>
        <v>572121.35000000009</v>
      </c>
      <c r="R77" s="115"/>
      <c r="S77" s="116"/>
      <c r="T77" s="113"/>
      <c r="U77" s="119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572121.35000000009</v>
      </c>
      <c r="V77" s="115"/>
    </row>
    <row r="78" spans="2:22" x14ac:dyDescent="0.2">
      <c r="B78" s="113"/>
      <c r="C78" s="117" t="s">
        <v>114</v>
      </c>
      <c r="D78" s="118" t="s">
        <v>344</v>
      </c>
      <c r="E78" s="119">
        <v>0</v>
      </c>
      <c r="F78" s="119">
        <v>144634.74</v>
      </c>
      <c r="G78" s="119">
        <v>330324.78999999998</v>
      </c>
      <c r="H78" s="119"/>
      <c r="I78" s="119"/>
      <c r="J78" s="119"/>
      <c r="K78" s="119"/>
      <c r="L78" s="119"/>
      <c r="M78" s="119"/>
      <c r="N78" s="119"/>
      <c r="O78" s="119"/>
      <c r="P78" s="119"/>
      <c r="Q78" s="119">
        <f t="shared" si="2"/>
        <v>474959.52999999997</v>
      </c>
      <c r="R78" s="115"/>
      <c r="S78" s="116"/>
      <c r="T78" s="113"/>
      <c r="U78" s="119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474959.52999999997</v>
      </c>
      <c r="V78" s="115"/>
    </row>
    <row r="79" spans="2:22" x14ac:dyDescent="0.2">
      <c r="B79" s="113"/>
      <c r="C79" s="117" t="s">
        <v>115</v>
      </c>
      <c r="D79" s="118" t="s">
        <v>345</v>
      </c>
      <c r="E79" s="119">
        <v>2240935.87</v>
      </c>
      <c r="F79" s="119">
        <v>3461383.9100000006</v>
      </c>
      <c r="G79" s="119">
        <v>2900415.6599999997</v>
      </c>
      <c r="H79" s="119"/>
      <c r="I79" s="119"/>
      <c r="J79" s="119"/>
      <c r="K79" s="119"/>
      <c r="L79" s="119"/>
      <c r="M79" s="119"/>
      <c r="N79" s="119"/>
      <c r="O79" s="119"/>
      <c r="P79" s="119"/>
      <c r="Q79" s="119">
        <f t="shared" si="2"/>
        <v>8602735.4400000013</v>
      </c>
      <c r="R79" s="115"/>
      <c r="S79" s="116"/>
      <c r="T79" s="113"/>
      <c r="U79" s="119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8602735.4400000013</v>
      </c>
      <c r="V79" s="115"/>
    </row>
    <row r="80" spans="2:22" x14ac:dyDescent="0.2">
      <c r="B80" s="113"/>
      <c r="C80" s="117" t="s">
        <v>116</v>
      </c>
      <c r="D80" s="118" t="s">
        <v>346</v>
      </c>
      <c r="E80" s="119">
        <v>10995.47</v>
      </c>
      <c r="F80" s="119">
        <v>61774.210000000006</v>
      </c>
      <c r="G80" s="119">
        <v>108293.51999999999</v>
      </c>
      <c r="H80" s="119"/>
      <c r="I80" s="119"/>
      <c r="J80" s="119"/>
      <c r="K80" s="119"/>
      <c r="L80" s="119"/>
      <c r="M80" s="119"/>
      <c r="N80" s="119"/>
      <c r="O80" s="119"/>
      <c r="P80" s="119"/>
      <c r="Q80" s="119">
        <f t="shared" si="2"/>
        <v>181063.2</v>
      </c>
      <c r="R80" s="115"/>
      <c r="S80" s="116"/>
      <c r="T80" s="113"/>
      <c r="U80" s="119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181063.2</v>
      </c>
      <c r="V80" s="115"/>
    </row>
    <row r="81" spans="2:22" x14ac:dyDescent="0.2">
      <c r="B81" s="113"/>
      <c r="C81" s="117" t="s">
        <v>117</v>
      </c>
      <c r="D81" s="118" t="s">
        <v>347</v>
      </c>
      <c r="E81" s="119">
        <v>0</v>
      </c>
      <c r="F81" s="119">
        <v>32903.31</v>
      </c>
      <c r="G81" s="119">
        <v>19807.239999999998</v>
      </c>
      <c r="H81" s="119"/>
      <c r="I81" s="119"/>
      <c r="J81" s="119"/>
      <c r="K81" s="119"/>
      <c r="L81" s="119"/>
      <c r="M81" s="119"/>
      <c r="N81" s="119"/>
      <c r="O81" s="119"/>
      <c r="P81" s="119"/>
      <c r="Q81" s="119">
        <f t="shared" si="2"/>
        <v>52710.549999999996</v>
      </c>
      <c r="R81" s="115"/>
      <c r="S81" s="116"/>
      <c r="T81" s="113"/>
      <c r="U81" s="119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52710.549999999996</v>
      </c>
      <c r="V81" s="115"/>
    </row>
    <row r="82" spans="2:22" x14ac:dyDescent="0.2">
      <c r="B82" s="113"/>
      <c r="C82" s="117" t="s">
        <v>118</v>
      </c>
      <c r="D82" s="118" t="s">
        <v>348</v>
      </c>
      <c r="E82" s="119">
        <v>0</v>
      </c>
      <c r="F82" s="119">
        <v>586801.55000000005</v>
      </c>
      <c r="G82" s="119">
        <v>48010.03</v>
      </c>
      <c r="H82" s="119"/>
      <c r="I82" s="119"/>
      <c r="J82" s="119"/>
      <c r="K82" s="119"/>
      <c r="L82" s="119"/>
      <c r="M82" s="119"/>
      <c r="N82" s="119"/>
      <c r="O82" s="119"/>
      <c r="P82" s="119"/>
      <c r="Q82" s="119">
        <f t="shared" si="2"/>
        <v>634811.58000000007</v>
      </c>
      <c r="R82" s="115"/>
      <c r="S82" s="116"/>
      <c r="T82" s="113"/>
      <c r="U82" s="119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634811.58000000007</v>
      </c>
      <c r="V82" s="115"/>
    </row>
    <row r="83" spans="2:22" x14ac:dyDescent="0.2">
      <c r="B83" s="113"/>
      <c r="C83" s="117" t="s">
        <v>119</v>
      </c>
      <c r="D83" s="118" t="s">
        <v>349</v>
      </c>
      <c r="E83" s="119">
        <v>0</v>
      </c>
      <c r="F83" s="119">
        <v>0</v>
      </c>
      <c r="G83" s="119">
        <v>0</v>
      </c>
      <c r="H83" s="119"/>
      <c r="I83" s="119"/>
      <c r="J83" s="119"/>
      <c r="K83" s="119"/>
      <c r="L83" s="119"/>
      <c r="M83" s="119"/>
      <c r="N83" s="119"/>
      <c r="O83" s="119"/>
      <c r="P83" s="119"/>
      <c r="Q83" s="119">
        <f t="shared" si="2"/>
        <v>0</v>
      </c>
      <c r="R83" s="115"/>
      <c r="S83" s="116"/>
      <c r="T83" s="113"/>
      <c r="U83" s="119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0</v>
      </c>
      <c r="V83" s="115"/>
    </row>
    <row r="84" spans="2:22" ht="25.5" x14ac:dyDescent="0.2">
      <c r="B84" s="113"/>
      <c r="C84" s="117" t="s">
        <v>120</v>
      </c>
      <c r="D84" s="118" t="s">
        <v>350</v>
      </c>
      <c r="E84" s="119">
        <v>152076.43000000002</v>
      </c>
      <c r="F84" s="119">
        <v>188874.58000000002</v>
      </c>
      <c r="G84" s="119">
        <v>204376.49</v>
      </c>
      <c r="H84" s="119"/>
      <c r="I84" s="119"/>
      <c r="J84" s="119"/>
      <c r="K84" s="119"/>
      <c r="L84" s="119"/>
      <c r="M84" s="119"/>
      <c r="N84" s="119"/>
      <c r="O84" s="119"/>
      <c r="P84" s="119"/>
      <c r="Q84" s="119">
        <f t="shared" si="2"/>
        <v>545327.5</v>
      </c>
      <c r="R84" s="115"/>
      <c r="S84" s="116"/>
      <c r="T84" s="113"/>
      <c r="U84" s="119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545327.5</v>
      </c>
      <c r="V84" s="115"/>
    </row>
    <row r="85" spans="2:22" x14ac:dyDescent="0.2">
      <c r="B85" s="113"/>
      <c r="C85" s="117" t="s">
        <v>121</v>
      </c>
      <c r="D85" s="118" t="s">
        <v>351</v>
      </c>
      <c r="E85" s="119">
        <v>5106.2000000000007</v>
      </c>
      <c r="F85" s="119">
        <v>44614.71</v>
      </c>
      <c r="G85" s="119">
        <v>85946.67</v>
      </c>
      <c r="H85" s="119"/>
      <c r="I85" s="119"/>
      <c r="J85" s="119"/>
      <c r="K85" s="119"/>
      <c r="L85" s="119"/>
      <c r="M85" s="119"/>
      <c r="N85" s="119"/>
      <c r="O85" s="119"/>
      <c r="P85" s="119"/>
      <c r="Q85" s="119">
        <f t="shared" si="2"/>
        <v>135667.58000000002</v>
      </c>
      <c r="R85" s="115"/>
      <c r="S85" s="116"/>
      <c r="T85" s="113"/>
      <c r="U85" s="119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135667.58000000002</v>
      </c>
      <c r="V85" s="115"/>
    </row>
    <row r="86" spans="2:22" x14ac:dyDescent="0.2">
      <c r="B86" s="113"/>
      <c r="C86" s="117" t="s">
        <v>122</v>
      </c>
      <c r="D86" s="118" t="s">
        <v>352</v>
      </c>
      <c r="E86" s="119">
        <v>57145.360000000008</v>
      </c>
      <c r="F86" s="119">
        <v>97338.63</v>
      </c>
      <c r="G86" s="119">
        <v>321000.15999999997</v>
      </c>
      <c r="H86" s="119"/>
      <c r="I86" s="119"/>
      <c r="J86" s="119"/>
      <c r="K86" s="119"/>
      <c r="L86" s="119"/>
      <c r="M86" s="119"/>
      <c r="N86" s="119"/>
      <c r="O86" s="119"/>
      <c r="P86" s="119"/>
      <c r="Q86" s="119">
        <f t="shared" si="2"/>
        <v>475484.15</v>
      </c>
      <c r="R86" s="115"/>
      <c r="S86" s="116"/>
      <c r="T86" s="113"/>
      <c r="U86" s="119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475484.15</v>
      </c>
      <c r="V86" s="115"/>
    </row>
    <row r="87" spans="2:22" x14ac:dyDescent="0.2">
      <c r="B87" s="113"/>
      <c r="C87" s="117" t="s">
        <v>123</v>
      </c>
      <c r="D87" s="118" t="s">
        <v>353</v>
      </c>
      <c r="E87" s="119">
        <v>1478801.72</v>
      </c>
      <c r="F87" s="119">
        <v>839563.19000000006</v>
      </c>
      <c r="G87" s="119">
        <v>2690699.9700000007</v>
      </c>
      <c r="H87" s="119"/>
      <c r="I87" s="119"/>
      <c r="J87" s="119"/>
      <c r="K87" s="119"/>
      <c r="L87" s="119"/>
      <c r="M87" s="119"/>
      <c r="N87" s="119"/>
      <c r="O87" s="119"/>
      <c r="P87" s="119"/>
      <c r="Q87" s="119">
        <f t="shared" si="2"/>
        <v>5009064.8800000008</v>
      </c>
      <c r="R87" s="115"/>
      <c r="S87" s="116"/>
      <c r="T87" s="113"/>
      <c r="U87" s="119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5009064.8800000008</v>
      </c>
      <c r="V87" s="115"/>
    </row>
    <row r="88" spans="2:22" x14ac:dyDescent="0.2">
      <c r="B88" s="113"/>
      <c r="C88" s="117" t="s">
        <v>124</v>
      </c>
      <c r="D88" s="118" t="s">
        <v>354</v>
      </c>
      <c r="E88" s="119">
        <v>49133.98</v>
      </c>
      <c r="F88" s="119">
        <v>57568.61</v>
      </c>
      <c r="G88" s="119">
        <v>163905.23000000001</v>
      </c>
      <c r="H88" s="119"/>
      <c r="I88" s="119"/>
      <c r="J88" s="119"/>
      <c r="K88" s="119"/>
      <c r="L88" s="119"/>
      <c r="M88" s="119"/>
      <c r="N88" s="119"/>
      <c r="O88" s="119"/>
      <c r="P88" s="119"/>
      <c r="Q88" s="119">
        <f t="shared" si="2"/>
        <v>270607.82</v>
      </c>
      <c r="R88" s="115"/>
      <c r="S88" s="116"/>
      <c r="T88" s="113"/>
      <c r="U88" s="119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270607.82</v>
      </c>
      <c r="V88" s="115"/>
    </row>
    <row r="89" spans="2:22" x14ac:dyDescent="0.2">
      <c r="B89" s="113"/>
      <c r="C89" s="117" t="s">
        <v>125</v>
      </c>
      <c r="D89" s="118" t="s">
        <v>355</v>
      </c>
      <c r="E89" s="119">
        <v>0</v>
      </c>
      <c r="F89" s="119">
        <v>0</v>
      </c>
      <c r="G89" s="119">
        <v>754804.72</v>
      </c>
      <c r="H89" s="119"/>
      <c r="I89" s="119"/>
      <c r="J89" s="119"/>
      <c r="K89" s="119"/>
      <c r="L89" s="119"/>
      <c r="M89" s="119"/>
      <c r="N89" s="119"/>
      <c r="O89" s="119"/>
      <c r="P89" s="119"/>
      <c r="Q89" s="119">
        <f t="shared" si="2"/>
        <v>754804.72</v>
      </c>
      <c r="R89" s="115"/>
      <c r="S89" s="116"/>
      <c r="T89" s="113"/>
      <c r="U89" s="119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754804.72</v>
      </c>
      <c r="V89" s="115"/>
    </row>
    <row r="90" spans="2:22" x14ac:dyDescent="0.2">
      <c r="B90" s="113"/>
      <c r="C90" s="117" t="s">
        <v>126</v>
      </c>
      <c r="D90" s="118" t="s">
        <v>356</v>
      </c>
      <c r="E90" s="119">
        <v>39803166.93</v>
      </c>
      <c r="F90" s="119">
        <v>13316142.290000001</v>
      </c>
      <c r="G90" s="119">
        <v>73131419.659999996</v>
      </c>
      <c r="H90" s="119"/>
      <c r="I90" s="119"/>
      <c r="J90" s="119"/>
      <c r="K90" s="119"/>
      <c r="L90" s="119"/>
      <c r="M90" s="119"/>
      <c r="N90" s="119"/>
      <c r="O90" s="119"/>
      <c r="P90" s="119"/>
      <c r="Q90" s="119">
        <f t="shared" si="2"/>
        <v>126250728.88</v>
      </c>
      <c r="R90" s="115"/>
      <c r="S90" s="116"/>
      <c r="T90" s="113"/>
      <c r="U90" s="119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126250728.88</v>
      </c>
      <c r="V90" s="115"/>
    </row>
    <row r="91" spans="2:22" ht="25.5" x14ac:dyDescent="0.2">
      <c r="B91" s="113"/>
      <c r="C91" s="117" t="s">
        <v>127</v>
      </c>
      <c r="D91" s="118" t="s">
        <v>357</v>
      </c>
      <c r="E91" s="119">
        <v>130466.26000000001</v>
      </c>
      <c r="F91" s="119">
        <v>77385.67</v>
      </c>
      <c r="G91" s="119">
        <v>69548.87</v>
      </c>
      <c r="H91" s="119"/>
      <c r="I91" s="119"/>
      <c r="J91" s="119"/>
      <c r="K91" s="119"/>
      <c r="L91" s="119"/>
      <c r="M91" s="119"/>
      <c r="N91" s="119"/>
      <c r="O91" s="119"/>
      <c r="P91" s="119"/>
      <c r="Q91" s="119">
        <f t="shared" si="2"/>
        <v>277400.8</v>
      </c>
      <c r="R91" s="115"/>
      <c r="S91" s="116"/>
      <c r="T91" s="113"/>
      <c r="U91" s="119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277400.8</v>
      </c>
      <c r="V91" s="115"/>
    </row>
    <row r="92" spans="2:22" x14ac:dyDescent="0.2">
      <c r="B92" s="113"/>
      <c r="C92" s="117" t="s">
        <v>128</v>
      </c>
      <c r="D92" s="118" t="s">
        <v>358</v>
      </c>
      <c r="E92" s="119">
        <v>123702.43000000001</v>
      </c>
      <c r="F92" s="119">
        <v>4197718.1599999983</v>
      </c>
      <c r="G92" s="119">
        <v>330316.55</v>
      </c>
      <c r="H92" s="119"/>
      <c r="I92" s="119"/>
      <c r="J92" s="119"/>
      <c r="K92" s="119"/>
      <c r="L92" s="119"/>
      <c r="M92" s="119"/>
      <c r="N92" s="119"/>
      <c r="O92" s="119"/>
      <c r="P92" s="119"/>
      <c r="Q92" s="119">
        <f t="shared" si="2"/>
        <v>4651737.1399999978</v>
      </c>
      <c r="R92" s="115"/>
      <c r="S92" s="116"/>
      <c r="T92" s="113"/>
      <c r="U92" s="119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4651737.1399999978</v>
      </c>
      <c r="V92" s="115"/>
    </row>
    <row r="93" spans="2:22" ht="25.5" x14ac:dyDescent="0.2">
      <c r="B93" s="113"/>
      <c r="C93" s="117" t="s">
        <v>129</v>
      </c>
      <c r="D93" s="118" t="s">
        <v>359</v>
      </c>
      <c r="E93" s="119">
        <v>27153.62</v>
      </c>
      <c r="F93" s="119">
        <v>31200.42</v>
      </c>
      <c r="G93" s="119">
        <v>46597.55000000001</v>
      </c>
      <c r="H93" s="119"/>
      <c r="I93" s="119"/>
      <c r="J93" s="119"/>
      <c r="K93" s="119"/>
      <c r="L93" s="119"/>
      <c r="M93" s="119"/>
      <c r="N93" s="119"/>
      <c r="O93" s="119"/>
      <c r="P93" s="119"/>
      <c r="Q93" s="119">
        <f t="shared" si="2"/>
        <v>104951.59</v>
      </c>
      <c r="R93" s="115"/>
      <c r="S93" s="116"/>
      <c r="T93" s="113"/>
      <c r="U93" s="119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104951.59</v>
      </c>
      <c r="V93" s="115"/>
    </row>
    <row r="94" spans="2:22" x14ac:dyDescent="0.2">
      <c r="B94" s="113"/>
      <c r="C94" s="117" t="s">
        <v>130</v>
      </c>
      <c r="D94" s="118" t="s">
        <v>360</v>
      </c>
      <c r="E94" s="119">
        <v>31852.32</v>
      </c>
      <c r="F94" s="119">
        <v>36190.179999999993</v>
      </c>
      <c r="G94" s="119">
        <v>41575.029999999992</v>
      </c>
      <c r="H94" s="119"/>
      <c r="I94" s="119"/>
      <c r="J94" s="119"/>
      <c r="K94" s="119"/>
      <c r="L94" s="119"/>
      <c r="M94" s="119"/>
      <c r="N94" s="119"/>
      <c r="O94" s="119"/>
      <c r="P94" s="119"/>
      <c r="Q94" s="119">
        <f t="shared" si="2"/>
        <v>109617.53</v>
      </c>
      <c r="R94" s="115"/>
      <c r="S94" s="116"/>
      <c r="T94" s="113"/>
      <c r="U94" s="119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109617.53</v>
      </c>
      <c r="V94" s="115"/>
    </row>
    <row r="95" spans="2:22" x14ac:dyDescent="0.2">
      <c r="B95" s="113"/>
      <c r="C95" s="117" t="s">
        <v>131</v>
      </c>
      <c r="D95" s="118" t="s">
        <v>361</v>
      </c>
      <c r="E95" s="119">
        <v>390.95</v>
      </c>
      <c r="F95" s="119">
        <v>1362.28</v>
      </c>
      <c r="G95" s="119">
        <v>1552.29</v>
      </c>
      <c r="H95" s="119"/>
      <c r="I95" s="119"/>
      <c r="J95" s="119"/>
      <c r="K95" s="119"/>
      <c r="L95" s="119"/>
      <c r="M95" s="119"/>
      <c r="N95" s="119"/>
      <c r="O95" s="119"/>
      <c r="P95" s="119"/>
      <c r="Q95" s="119">
        <f t="shared" si="2"/>
        <v>3305.52</v>
      </c>
      <c r="R95" s="115"/>
      <c r="S95" s="116"/>
      <c r="T95" s="113"/>
      <c r="U95" s="119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3305.52</v>
      </c>
      <c r="V95" s="115"/>
    </row>
    <row r="96" spans="2:22" x14ac:dyDescent="0.2">
      <c r="B96" s="113"/>
      <c r="C96" s="117" t="s">
        <v>132</v>
      </c>
      <c r="D96" s="118" t="s">
        <v>362</v>
      </c>
      <c r="E96" s="119">
        <v>63107.92</v>
      </c>
      <c r="F96" s="119">
        <v>80616.12</v>
      </c>
      <c r="G96" s="119">
        <v>69115.180000000008</v>
      </c>
      <c r="H96" s="119"/>
      <c r="I96" s="119"/>
      <c r="J96" s="119"/>
      <c r="K96" s="119"/>
      <c r="L96" s="119"/>
      <c r="M96" s="119"/>
      <c r="N96" s="119"/>
      <c r="O96" s="119"/>
      <c r="P96" s="119"/>
      <c r="Q96" s="119">
        <f t="shared" si="2"/>
        <v>212839.21999999997</v>
      </c>
      <c r="R96" s="115"/>
      <c r="S96" s="116"/>
      <c r="T96" s="113"/>
      <c r="U96" s="119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212839.21999999997</v>
      </c>
      <c r="V96" s="115"/>
    </row>
    <row r="97" spans="2:22" x14ac:dyDescent="0.2">
      <c r="B97" s="113"/>
      <c r="C97" s="117" t="s">
        <v>133</v>
      </c>
      <c r="D97" s="118" t="s">
        <v>367</v>
      </c>
      <c r="E97" s="119">
        <v>7906.9700000000012</v>
      </c>
      <c r="F97" s="119">
        <v>15933.310000000001</v>
      </c>
      <c r="G97" s="119">
        <v>16568.879999999997</v>
      </c>
      <c r="H97" s="119"/>
      <c r="I97" s="119"/>
      <c r="J97" s="119"/>
      <c r="K97" s="119"/>
      <c r="L97" s="119"/>
      <c r="M97" s="119"/>
      <c r="N97" s="119"/>
      <c r="O97" s="119"/>
      <c r="P97" s="119"/>
      <c r="Q97" s="119">
        <f t="shared" si="2"/>
        <v>40409.160000000003</v>
      </c>
      <c r="R97" s="115"/>
      <c r="S97" s="116"/>
      <c r="T97" s="113"/>
      <c r="U97" s="119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40409.160000000003</v>
      </c>
      <c r="V97" s="115"/>
    </row>
    <row r="98" spans="2:22" x14ac:dyDescent="0.2">
      <c r="B98" s="113"/>
      <c r="C98" s="117" t="s">
        <v>134</v>
      </c>
      <c r="D98" s="118" t="s">
        <v>368</v>
      </c>
      <c r="E98" s="119">
        <v>61404.219999999994</v>
      </c>
      <c r="F98" s="119">
        <v>62146.740000000013</v>
      </c>
      <c r="G98" s="119">
        <v>59767.240000000005</v>
      </c>
      <c r="H98" s="119"/>
      <c r="I98" s="119"/>
      <c r="J98" s="119"/>
      <c r="K98" s="119"/>
      <c r="L98" s="119"/>
      <c r="M98" s="119"/>
      <c r="N98" s="119"/>
      <c r="O98" s="119"/>
      <c r="P98" s="119"/>
      <c r="Q98" s="119">
        <f t="shared" si="2"/>
        <v>183318.2</v>
      </c>
      <c r="R98" s="115"/>
      <c r="S98" s="116"/>
      <c r="T98" s="113"/>
      <c r="U98" s="119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183318.2</v>
      </c>
      <c r="V98" s="115"/>
    </row>
    <row r="99" spans="2:22" x14ac:dyDescent="0.2">
      <c r="B99" s="113"/>
      <c r="C99" s="117" t="s">
        <v>135</v>
      </c>
      <c r="D99" s="118" t="s">
        <v>369</v>
      </c>
      <c r="E99" s="119">
        <v>133064.08000000002</v>
      </c>
      <c r="F99" s="119">
        <v>134607.44000000003</v>
      </c>
      <c r="G99" s="119">
        <v>139440.86999999997</v>
      </c>
      <c r="H99" s="119"/>
      <c r="I99" s="119"/>
      <c r="J99" s="119"/>
      <c r="K99" s="119"/>
      <c r="L99" s="119"/>
      <c r="M99" s="119"/>
      <c r="N99" s="119"/>
      <c r="O99" s="119"/>
      <c r="P99" s="119"/>
      <c r="Q99" s="119">
        <f t="shared" si="2"/>
        <v>407112.39</v>
      </c>
      <c r="R99" s="115"/>
      <c r="S99" s="116"/>
      <c r="T99" s="113"/>
      <c r="U99" s="119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407112.39</v>
      </c>
      <c r="V99" s="115"/>
    </row>
    <row r="100" spans="2:22" x14ac:dyDescent="0.2">
      <c r="B100" s="113"/>
      <c r="C100" s="117" t="s">
        <v>136</v>
      </c>
      <c r="D100" s="118" t="s">
        <v>370</v>
      </c>
      <c r="E100" s="119">
        <v>0</v>
      </c>
      <c r="F100" s="119">
        <v>1030.06</v>
      </c>
      <c r="G100" s="119">
        <v>6670.0999999999995</v>
      </c>
      <c r="H100" s="119"/>
      <c r="I100" s="119"/>
      <c r="J100" s="119"/>
      <c r="K100" s="119"/>
      <c r="L100" s="119"/>
      <c r="M100" s="119"/>
      <c r="N100" s="119"/>
      <c r="O100" s="119"/>
      <c r="P100" s="119"/>
      <c r="Q100" s="119">
        <f t="shared" si="2"/>
        <v>7700.16</v>
      </c>
      <c r="R100" s="115"/>
      <c r="S100" s="116"/>
      <c r="T100" s="113"/>
      <c r="U100" s="119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7700.16</v>
      </c>
      <c r="V100" s="115"/>
    </row>
    <row r="101" spans="2:22" x14ac:dyDescent="0.2">
      <c r="B101" s="113"/>
      <c r="C101" s="117" t="s">
        <v>137</v>
      </c>
      <c r="D101" s="118" t="s">
        <v>371</v>
      </c>
      <c r="E101" s="119">
        <v>24566.46</v>
      </c>
      <c r="F101" s="119">
        <v>35866.85</v>
      </c>
      <c r="G101" s="119">
        <v>33497.249999999993</v>
      </c>
      <c r="H101" s="119"/>
      <c r="I101" s="119"/>
      <c r="J101" s="119"/>
      <c r="K101" s="119"/>
      <c r="L101" s="119"/>
      <c r="M101" s="119"/>
      <c r="N101" s="119"/>
      <c r="O101" s="119"/>
      <c r="P101" s="119"/>
      <c r="Q101" s="119">
        <f t="shared" si="2"/>
        <v>93930.559999999998</v>
      </c>
      <c r="R101" s="115"/>
      <c r="S101" s="116"/>
      <c r="T101" s="113"/>
      <c r="U101" s="119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93930.559999999998</v>
      </c>
      <c r="V101" s="115"/>
    </row>
    <row r="102" spans="2:22" x14ac:dyDescent="0.2">
      <c r="B102" s="113"/>
      <c r="C102" s="117" t="s">
        <v>138</v>
      </c>
      <c r="D102" s="118" t="s">
        <v>372</v>
      </c>
      <c r="E102" s="119">
        <v>0</v>
      </c>
      <c r="F102" s="119">
        <v>1231711.2699999998</v>
      </c>
      <c r="G102" s="119">
        <v>1079831.58</v>
      </c>
      <c r="H102" s="119"/>
      <c r="I102" s="119"/>
      <c r="J102" s="119"/>
      <c r="K102" s="119"/>
      <c r="L102" s="119"/>
      <c r="M102" s="119"/>
      <c r="N102" s="119"/>
      <c r="O102" s="119"/>
      <c r="P102" s="119"/>
      <c r="Q102" s="119">
        <f t="shared" si="2"/>
        <v>2311542.8499999996</v>
      </c>
      <c r="R102" s="115"/>
      <c r="S102" s="116"/>
      <c r="T102" s="113"/>
      <c r="U102" s="119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2311542.8499999996</v>
      </c>
      <c r="V102" s="115"/>
    </row>
    <row r="103" spans="2:22" ht="25.5" x14ac:dyDescent="0.2">
      <c r="B103" s="113"/>
      <c r="C103" s="117" t="s">
        <v>512</v>
      </c>
      <c r="D103" s="118" t="s">
        <v>513</v>
      </c>
      <c r="E103" s="119">
        <v>29862.420000000002</v>
      </c>
      <c r="F103" s="119">
        <v>55894.84</v>
      </c>
      <c r="G103" s="119">
        <v>60221.83</v>
      </c>
      <c r="H103" s="119"/>
      <c r="I103" s="119"/>
      <c r="J103" s="119"/>
      <c r="K103" s="119"/>
      <c r="L103" s="119"/>
      <c r="M103" s="119"/>
      <c r="N103" s="119"/>
      <c r="O103" s="119"/>
      <c r="P103" s="119"/>
      <c r="Q103" s="119">
        <f t="shared" si="2"/>
        <v>145979.09</v>
      </c>
      <c r="R103" s="115"/>
      <c r="S103" s="116"/>
      <c r="T103" s="113"/>
      <c r="U103" s="119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145979.09</v>
      </c>
      <c r="V103" s="115"/>
    </row>
    <row r="104" spans="2:22" x14ac:dyDescent="0.2">
      <c r="B104" s="113"/>
      <c r="C104" s="117" t="s">
        <v>139</v>
      </c>
      <c r="D104" s="118" t="s">
        <v>374</v>
      </c>
      <c r="E104" s="119">
        <v>201608.41999999998</v>
      </c>
      <c r="F104" s="119">
        <v>200441.34999999998</v>
      </c>
      <c r="G104" s="119">
        <v>328989.11999999994</v>
      </c>
      <c r="H104" s="119"/>
      <c r="I104" s="119"/>
      <c r="J104" s="119"/>
      <c r="K104" s="119"/>
      <c r="L104" s="119"/>
      <c r="M104" s="119"/>
      <c r="N104" s="119"/>
      <c r="O104" s="119"/>
      <c r="P104" s="119"/>
      <c r="Q104" s="119">
        <f t="shared" si="2"/>
        <v>731038.8899999999</v>
      </c>
      <c r="R104" s="115"/>
      <c r="S104" s="116"/>
      <c r="T104" s="113"/>
      <c r="U104" s="119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731038.8899999999</v>
      </c>
      <c r="V104" s="115"/>
    </row>
    <row r="105" spans="2:22" x14ac:dyDescent="0.2">
      <c r="B105" s="113"/>
      <c r="C105" s="117" t="s">
        <v>140</v>
      </c>
      <c r="D105" s="118" t="s">
        <v>363</v>
      </c>
      <c r="E105" s="119">
        <v>377279.12000000011</v>
      </c>
      <c r="F105" s="119">
        <v>386510.66</v>
      </c>
      <c r="G105" s="119">
        <v>439252.3600000001</v>
      </c>
      <c r="H105" s="119"/>
      <c r="I105" s="119"/>
      <c r="J105" s="119"/>
      <c r="K105" s="119"/>
      <c r="L105" s="119"/>
      <c r="M105" s="119"/>
      <c r="N105" s="119"/>
      <c r="O105" s="119"/>
      <c r="P105" s="119"/>
      <c r="Q105" s="119">
        <f t="shared" si="2"/>
        <v>1203042.1400000001</v>
      </c>
      <c r="R105" s="115"/>
      <c r="S105" s="116"/>
      <c r="T105" s="113"/>
      <c r="U105" s="119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1203042.1400000001</v>
      </c>
      <c r="V105" s="115"/>
    </row>
    <row r="106" spans="2:22" x14ac:dyDescent="0.2">
      <c r="B106" s="113"/>
      <c r="C106" s="117" t="s">
        <v>141</v>
      </c>
      <c r="D106" s="118" t="s">
        <v>364</v>
      </c>
      <c r="E106" s="119">
        <v>20776.07</v>
      </c>
      <c r="F106" s="119">
        <v>41536.31</v>
      </c>
      <c r="G106" s="119">
        <v>38355.72</v>
      </c>
      <c r="H106" s="119"/>
      <c r="I106" s="119"/>
      <c r="J106" s="119"/>
      <c r="K106" s="119"/>
      <c r="L106" s="119"/>
      <c r="M106" s="119"/>
      <c r="N106" s="119"/>
      <c r="O106" s="119"/>
      <c r="P106" s="119"/>
      <c r="Q106" s="119">
        <f t="shared" si="2"/>
        <v>100668.1</v>
      </c>
      <c r="R106" s="115"/>
      <c r="S106" s="116"/>
      <c r="T106" s="113"/>
      <c r="U106" s="119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100668.1</v>
      </c>
      <c r="V106" s="115"/>
    </row>
    <row r="107" spans="2:22" x14ac:dyDescent="0.2">
      <c r="B107" s="113"/>
      <c r="C107" s="117" t="s">
        <v>142</v>
      </c>
      <c r="D107" s="118" t="s">
        <v>365</v>
      </c>
      <c r="E107" s="119">
        <v>89240.02</v>
      </c>
      <c r="F107" s="119">
        <v>129106.43000000001</v>
      </c>
      <c r="G107" s="119">
        <v>185429.00000000003</v>
      </c>
      <c r="H107" s="119"/>
      <c r="I107" s="119"/>
      <c r="J107" s="119"/>
      <c r="K107" s="119"/>
      <c r="L107" s="119"/>
      <c r="M107" s="119"/>
      <c r="N107" s="119"/>
      <c r="O107" s="119"/>
      <c r="P107" s="119"/>
      <c r="Q107" s="119">
        <f t="shared" si="2"/>
        <v>403775.45000000007</v>
      </c>
      <c r="R107" s="115"/>
      <c r="S107" s="116"/>
      <c r="T107" s="113"/>
      <c r="U107" s="119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403775.45000000007</v>
      </c>
      <c r="V107" s="115"/>
    </row>
    <row r="108" spans="2:22" x14ac:dyDescent="0.2">
      <c r="B108" s="113"/>
      <c r="C108" s="117" t="s">
        <v>143</v>
      </c>
      <c r="D108" s="118" t="s">
        <v>366</v>
      </c>
      <c r="E108" s="119">
        <v>402697.67999999993</v>
      </c>
      <c r="F108" s="119">
        <v>461337.84000000008</v>
      </c>
      <c r="G108" s="119">
        <v>445338.8</v>
      </c>
      <c r="H108" s="119"/>
      <c r="I108" s="119"/>
      <c r="J108" s="119"/>
      <c r="K108" s="119"/>
      <c r="L108" s="119"/>
      <c r="M108" s="119"/>
      <c r="N108" s="119"/>
      <c r="O108" s="119"/>
      <c r="P108" s="119"/>
      <c r="Q108" s="119">
        <f t="shared" si="2"/>
        <v>1309374.32</v>
      </c>
      <c r="R108" s="115"/>
      <c r="S108" s="116"/>
      <c r="T108" s="113"/>
      <c r="U108" s="119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1309374.32</v>
      </c>
      <c r="V108" s="115"/>
    </row>
    <row r="109" spans="2:22" x14ac:dyDescent="0.2">
      <c r="B109" s="113"/>
      <c r="C109" s="117" t="s">
        <v>144</v>
      </c>
      <c r="D109" s="118" t="s">
        <v>375</v>
      </c>
      <c r="E109" s="119">
        <v>123831.82</v>
      </c>
      <c r="F109" s="119">
        <v>134817.49</v>
      </c>
      <c r="G109" s="119">
        <v>143999.88</v>
      </c>
      <c r="H109" s="119"/>
      <c r="I109" s="119"/>
      <c r="J109" s="119"/>
      <c r="K109" s="119"/>
      <c r="L109" s="119"/>
      <c r="M109" s="119"/>
      <c r="N109" s="119"/>
      <c r="O109" s="119"/>
      <c r="P109" s="119"/>
      <c r="Q109" s="119">
        <f t="shared" si="2"/>
        <v>402649.19</v>
      </c>
      <c r="R109" s="115"/>
      <c r="S109" s="116"/>
      <c r="T109" s="113"/>
      <c r="U109" s="119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402649.19</v>
      </c>
      <c r="V109" s="115"/>
    </row>
    <row r="110" spans="2:22" x14ac:dyDescent="0.2">
      <c r="B110" s="113"/>
      <c r="C110" s="117" t="s">
        <v>145</v>
      </c>
      <c r="D110" s="118" t="s">
        <v>376</v>
      </c>
      <c r="E110" s="119">
        <v>42918.22</v>
      </c>
      <c r="F110" s="119">
        <v>93012.760000000009</v>
      </c>
      <c r="G110" s="119">
        <v>30837.67</v>
      </c>
      <c r="H110" s="119"/>
      <c r="I110" s="119"/>
      <c r="J110" s="119"/>
      <c r="K110" s="119"/>
      <c r="L110" s="119"/>
      <c r="M110" s="119"/>
      <c r="N110" s="119"/>
      <c r="O110" s="119"/>
      <c r="P110" s="119"/>
      <c r="Q110" s="119">
        <f t="shared" si="2"/>
        <v>166768.65000000002</v>
      </c>
      <c r="R110" s="115"/>
      <c r="S110" s="116"/>
      <c r="T110" s="113"/>
      <c r="U110" s="119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166768.65000000002</v>
      </c>
      <c r="V110" s="115"/>
    </row>
    <row r="111" spans="2:22" x14ac:dyDescent="0.2">
      <c r="B111" s="113"/>
      <c r="C111" s="117" t="s">
        <v>514</v>
      </c>
      <c r="D111" s="118" t="s">
        <v>515</v>
      </c>
      <c r="E111" s="119">
        <v>73571.240000000005</v>
      </c>
      <c r="F111" s="119">
        <v>80108.73000000001</v>
      </c>
      <c r="G111" s="119">
        <v>161703.74</v>
      </c>
      <c r="H111" s="119"/>
      <c r="I111" s="119"/>
      <c r="J111" s="119"/>
      <c r="K111" s="119"/>
      <c r="L111" s="119"/>
      <c r="M111" s="119"/>
      <c r="N111" s="119"/>
      <c r="O111" s="119"/>
      <c r="P111" s="119"/>
      <c r="Q111" s="119">
        <f t="shared" si="2"/>
        <v>315383.71000000002</v>
      </c>
      <c r="R111" s="115"/>
      <c r="S111" s="116"/>
      <c r="T111" s="113"/>
      <c r="U111" s="119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315383.71000000002</v>
      </c>
      <c r="V111" s="115"/>
    </row>
    <row r="112" spans="2:22" x14ac:dyDescent="0.2">
      <c r="B112" s="113"/>
      <c r="C112" s="117" t="s">
        <v>516</v>
      </c>
      <c r="D112" s="118" t="s">
        <v>517</v>
      </c>
      <c r="E112" s="119">
        <v>97886.18</v>
      </c>
      <c r="F112" s="119">
        <v>304248.2</v>
      </c>
      <c r="G112" s="119">
        <v>136388.25000000003</v>
      </c>
      <c r="H112" s="119"/>
      <c r="I112" s="119"/>
      <c r="J112" s="119"/>
      <c r="K112" s="119"/>
      <c r="L112" s="119"/>
      <c r="M112" s="119"/>
      <c r="N112" s="119"/>
      <c r="O112" s="119"/>
      <c r="P112" s="119"/>
      <c r="Q112" s="119">
        <f t="shared" si="2"/>
        <v>538522.63</v>
      </c>
      <c r="R112" s="115"/>
      <c r="S112" s="116"/>
      <c r="T112" s="113"/>
      <c r="U112" s="119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538522.63</v>
      </c>
      <c r="V112" s="115"/>
    </row>
    <row r="113" spans="2:22" x14ac:dyDescent="0.2">
      <c r="B113" s="113"/>
      <c r="C113" s="117" t="s">
        <v>518</v>
      </c>
      <c r="D113" s="118" t="s">
        <v>519</v>
      </c>
      <c r="E113" s="119">
        <v>162448.65999999997</v>
      </c>
      <c r="F113" s="119">
        <v>181620.59</v>
      </c>
      <c r="G113" s="119">
        <v>181699.67</v>
      </c>
      <c r="H113" s="119"/>
      <c r="I113" s="119"/>
      <c r="J113" s="119"/>
      <c r="K113" s="119"/>
      <c r="L113" s="119"/>
      <c r="M113" s="119"/>
      <c r="N113" s="119"/>
      <c r="O113" s="119"/>
      <c r="P113" s="119"/>
      <c r="Q113" s="119">
        <f t="shared" si="2"/>
        <v>525768.92000000004</v>
      </c>
      <c r="R113" s="115"/>
      <c r="S113" s="116"/>
      <c r="T113" s="113"/>
      <c r="U113" s="119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525768.92000000004</v>
      </c>
      <c r="V113" s="115"/>
    </row>
    <row r="114" spans="2:22" x14ac:dyDescent="0.2">
      <c r="B114" s="113"/>
      <c r="C114" s="117" t="s">
        <v>146</v>
      </c>
      <c r="D114" s="118" t="s">
        <v>377</v>
      </c>
      <c r="E114" s="119">
        <v>24333.39</v>
      </c>
      <c r="F114" s="119">
        <v>26401.770000000004</v>
      </c>
      <c r="G114" s="119">
        <v>24812.6</v>
      </c>
      <c r="H114" s="119"/>
      <c r="I114" s="119"/>
      <c r="J114" s="119"/>
      <c r="K114" s="119"/>
      <c r="L114" s="119"/>
      <c r="M114" s="119"/>
      <c r="N114" s="119"/>
      <c r="O114" s="119"/>
      <c r="P114" s="119"/>
      <c r="Q114" s="119">
        <f t="shared" si="2"/>
        <v>75547.760000000009</v>
      </c>
      <c r="R114" s="115"/>
      <c r="S114" s="116"/>
      <c r="T114" s="113"/>
      <c r="U114" s="119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75547.760000000009</v>
      </c>
      <c r="V114" s="115"/>
    </row>
    <row r="115" spans="2:22" x14ac:dyDescent="0.2">
      <c r="B115" s="113"/>
      <c r="C115" s="117" t="s">
        <v>147</v>
      </c>
      <c r="D115" s="118" t="s">
        <v>378</v>
      </c>
      <c r="E115" s="119">
        <v>34069.489999999991</v>
      </c>
      <c r="F115" s="119">
        <v>37078.310000000005</v>
      </c>
      <c r="G115" s="119">
        <v>35035.519999999997</v>
      </c>
      <c r="H115" s="119"/>
      <c r="I115" s="119"/>
      <c r="J115" s="119"/>
      <c r="K115" s="119"/>
      <c r="L115" s="119"/>
      <c r="M115" s="119"/>
      <c r="N115" s="119"/>
      <c r="O115" s="119"/>
      <c r="P115" s="119"/>
      <c r="Q115" s="119">
        <f t="shared" si="2"/>
        <v>106183.31999999998</v>
      </c>
      <c r="R115" s="115"/>
      <c r="S115" s="116"/>
      <c r="T115" s="113"/>
      <c r="U115" s="119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106183.31999999998</v>
      </c>
      <c r="V115" s="115"/>
    </row>
    <row r="116" spans="2:22" ht="25.5" x14ac:dyDescent="0.2">
      <c r="B116" s="113"/>
      <c r="C116" s="117" t="s">
        <v>148</v>
      </c>
      <c r="D116" s="118" t="s">
        <v>379</v>
      </c>
      <c r="E116" s="119">
        <v>40122.270000000004</v>
      </c>
      <c r="F116" s="119">
        <v>62823.839999999997</v>
      </c>
      <c r="G116" s="119">
        <v>62276.259999999995</v>
      </c>
      <c r="H116" s="119"/>
      <c r="I116" s="119"/>
      <c r="J116" s="119"/>
      <c r="K116" s="119"/>
      <c r="L116" s="119"/>
      <c r="M116" s="119"/>
      <c r="N116" s="119"/>
      <c r="O116" s="119"/>
      <c r="P116" s="119"/>
      <c r="Q116" s="119">
        <f t="shared" si="2"/>
        <v>165222.37</v>
      </c>
      <c r="R116" s="115"/>
      <c r="S116" s="116"/>
      <c r="T116" s="113"/>
      <c r="U116" s="119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165222.37</v>
      </c>
      <c r="V116" s="115"/>
    </row>
    <row r="117" spans="2:22" x14ac:dyDescent="0.2">
      <c r="B117" s="113"/>
      <c r="C117" s="117" t="s">
        <v>149</v>
      </c>
      <c r="D117" s="118" t="s">
        <v>380</v>
      </c>
      <c r="E117" s="119">
        <v>0</v>
      </c>
      <c r="F117" s="119">
        <v>0</v>
      </c>
      <c r="G117" s="119">
        <v>0</v>
      </c>
      <c r="H117" s="119"/>
      <c r="I117" s="119"/>
      <c r="J117" s="119"/>
      <c r="K117" s="119"/>
      <c r="L117" s="119"/>
      <c r="M117" s="119"/>
      <c r="N117" s="119"/>
      <c r="O117" s="119"/>
      <c r="P117" s="119"/>
      <c r="Q117" s="119">
        <f t="shared" si="2"/>
        <v>0</v>
      </c>
      <c r="R117" s="115"/>
      <c r="S117" s="116"/>
      <c r="T117" s="113"/>
      <c r="U117" s="119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0</v>
      </c>
      <c r="V117" s="115"/>
    </row>
    <row r="118" spans="2:22" x14ac:dyDescent="0.2">
      <c r="B118" s="113"/>
      <c r="C118" s="117" t="s">
        <v>150</v>
      </c>
      <c r="D118" s="118" t="s">
        <v>381</v>
      </c>
      <c r="E118" s="119">
        <v>39371.949999999997</v>
      </c>
      <c r="F118" s="119">
        <v>39496.419999999991</v>
      </c>
      <c r="G118" s="119">
        <v>38940.959999999999</v>
      </c>
      <c r="H118" s="119"/>
      <c r="I118" s="119"/>
      <c r="J118" s="119"/>
      <c r="K118" s="119"/>
      <c r="L118" s="119"/>
      <c r="M118" s="119"/>
      <c r="N118" s="119"/>
      <c r="O118" s="119"/>
      <c r="P118" s="119"/>
      <c r="Q118" s="119">
        <f t="shared" si="2"/>
        <v>117809.32999999999</v>
      </c>
      <c r="R118" s="115"/>
      <c r="S118" s="116"/>
      <c r="T118" s="113"/>
      <c r="U118" s="119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117809.32999999999</v>
      </c>
      <c r="V118" s="115"/>
    </row>
    <row r="119" spans="2:22" x14ac:dyDescent="0.2">
      <c r="B119" s="113"/>
      <c r="C119" s="117" t="s">
        <v>151</v>
      </c>
      <c r="D119" s="118" t="s">
        <v>382</v>
      </c>
      <c r="E119" s="119">
        <v>300</v>
      </c>
      <c r="F119" s="119">
        <v>300</v>
      </c>
      <c r="G119" s="119">
        <v>2540.06</v>
      </c>
      <c r="H119" s="119"/>
      <c r="I119" s="119"/>
      <c r="J119" s="119"/>
      <c r="K119" s="119"/>
      <c r="L119" s="119"/>
      <c r="M119" s="119"/>
      <c r="N119" s="119"/>
      <c r="O119" s="119"/>
      <c r="P119" s="119"/>
      <c r="Q119" s="119">
        <f t="shared" si="2"/>
        <v>3140.06</v>
      </c>
      <c r="R119" s="115"/>
      <c r="S119" s="116"/>
      <c r="T119" s="113"/>
      <c r="U119" s="119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3140.06</v>
      </c>
      <c r="V119" s="115"/>
    </row>
    <row r="120" spans="2:22" x14ac:dyDescent="0.2">
      <c r="B120" s="113"/>
      <c r="C120" s="117" t="s">
        <v>152</v>
      </c>
      <c r="D120" s="118" t="s">
        <v>383</v>
      </c>
      <c r="E120" s="119">
        <v>0</v>
      </c>
      <c r="F120" s="119">
        <v>6400</v>
      </c>
      <c r="G120" s="119">
        <v>0</v>
      </c>
      <c r="H120" s="119"/>
      <c r="I120" s="119"/>
      <c r="J120" s="119"/>
      <c r="K120" s="119"/>
      <c r="L120" s="119"/>
      <c r="M120" s="119"/>
      <c r="N120" s="119"/>
      <c r="O120" s="119"/>
      <c r="P120" s="119"/>
      <c r="Q120" s="119">
        <f t="shared" si="2"/>
        <v>6400</v>
      </c>
      <c r="R120" s="115"/>
      <c r="S120" s="116"/>
      <c r="T120" s="113"/>
      <c r="U120" s="119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6400</v>
      </c>
      <c r="V120" s="115"/>
    </row>
    <row r="121" spans="2:22" x14ac:dyDescent="0.2">
      <c r="B121" s="113"/>
      <c r="C121" s="117" t="s">
        <v>153</v>
      </c>
      <c r="D121" s="118" t="s">
        <v>384</v>
      </c>
      <c r="E121" s="119">
        <v>0</v>
      </c>
      <c r="F121" s="119">
        <v>0</v>
      </c>
      <c r="G121" s="119">
        <v>172.54</v>
      </c>
      <c r="H121" s="119"/>
      <c r="I121" s="119"/>
      <c r="J121" s="119"/>
      <c r="K121" s="119"/>
      <c r="L121" s="119"/>
      <c r="M121" s="119"/>
      <c r="N121" s="119"/>
      <c r="O121" s="119"/>
      <c r="P121" s="119"/>
      <c r="Q121" s="119">
        <f t="shared" si="2"/>
        <v>172.54</v>
      </c>
      <c r="R121" s="115"/>
      <c r="S121" s="116"/>
      <c r="T121" s="113"/>
      <c r="U121" s="119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172.54</v>
      </c>
      <c r="V121" s="115"/>
    </row>
    <row r="122" spans="2:22" x14ac:dyDescent="0.2">
      <c r="B122" s="113"/>
      <c r="C122" s="117" t="s">
        <v>154</v>
      </c>
      <c r="D122" s="118" t="s">
        <v>385</v>
      </c>
      <c r="E122" s="119">
        <v>29654.100000000002</v>
      </c>
      <c r="F122" s="119">
        <v>171134.12</v>
      </c>
      <c r="G122" s="119">
        <v>185021.15</v>
      </c>
      <c r="H122" s="119"/>
      <c r="I122" s="119"/>
      <c r="J122" s="119"/>
      <c r="K122" s="119"/>
      <c r="L122" s="119"/>
      <c r="M122" s="119"/>
      <c r="N122" s="119"/>
      <c r="O122" s="119"/>
      <c r="P122" s="119"/>
      <c r="Q122" s="119">
        <f t="shared" si="2"/>
        <v>385809.37</v>
      </c>
      <c r="R122" s="115"/>
      <c r="S122" s="116"/>
      <c r="T122" s="113"/>
      <c r="U122" s="119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385809.37</v>
      </c>
      <c r="V122" s="115"/>
    </row>
    <row r="123" spans="2:22" x14ac:dyDescent="0.2">
      <c r="B123" s="113"/>
      <c r="C123" s="117" t="s">
        <v>155</v>
      </c>
      <c r="D123" s="118" t="s">
        <v>386</v>
      </c>
      <c r="E123" s="119">
        <v>0</v>
      </c>
      <c r="F123" s="119">
        <v>46275.28</v>
      </c>
      <c r="G123" s="119">
        <v>812339.17999999993</v>
      </c>
      <c r="H123" s="119"/>
      <c r="I123" s="119"/>
      <c r="J123" s="119"/>
      <c r="K123" s="119"/>
      <c r="L123" s="119"/>
      <c r="M123" s="119"/>
      <c r="N123" s="119"/>
      <c r="O123" s="119"/>
      <c r="P123" s="119"/>
      <c r="Q123" s="119">
        <f t="shared" si="2"/>
        <v>858614.46</v>
      </c>
      <c r="R123" s="115"/>
      <c r="S123" s="116"/>
      <c r="T123" s="113"/>
      <c r="U123" s="119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858614.46</v>
      </c>
      <c r="V123" s="115"/>
    </row>
    <row r="124" spans="2:22" x14ac:dyDescent="0.2">
      <c r="B124" s="113"/>
      <c r="C124" s="117" t="s">
        <v>156</v>
      </c>
      <c r="D124" s="118" t="s">
        <v>387</v>
      </c>
      <c r="E124" s="119">
        <v>24019.33</v>
      </c>
      <c r="F124" s="119">
        <v>36537.020000000004</v>
      </c>
      <c r="G124" s="119">
        <v>62338.020000000004</v>
      </c>
      <c r="H124" s="119"/>
      <c r="I124" s="119"/>
      <c r="J124" s="119"/>
      <c r="K124" s="119"/>
      <c r="L124" s="119"/>
      <c r="M124" s="119"/>
      <c r="N124" s="119"/>
      <c r="O124" s="119"/>
      <c r="P124" s="119"/>
      <c r="Q124" s="119">
        <f t="shared" si="2"/>
        <v>122894.37000000001</v>
      </c>
      <c r="R124" s="115"/>
      <c r="S124" s="116"/>
      <c r="T124" s="113"/>
      <c r="U124" s="119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122894.37000000001</v>
      </c>
      <c r="V124" s="115"/>
    </row>
    <row r="125" spans="2:22" x14ac:dyDescent="0.2">
      <c r="B125" s="113"/>
      <c r="C125" s="117" t="s">
        <v>157</v>
      </c>
      <c r="D125" s="118" t="s">
        <v>388</v>
      </c>
      <c r="E125" s="119">
        <v>1261570.0099999986</v>
      </c>
      <c r="F125" s="119">
        <v>3090495.0299999933</v>
      </c>
      <c r="G125" s="119">
        <v>3487882.6799999913</v>
      </c>
      <c r="H125" s="119"/>
      <c r="I125" s="119"/>
      <c r="J125" s="119"/>
      <c r="K125" s="119"/>
      <c r="L125" s="119"/>
      <c r="M125" s="119"/>
      <c r="N125" s="119"/>
      <c r="O125" s="119"/>
      <c r="P125" s="119"/>
      <c r="Q125" s="119">
        <f t="shared" si="2"/>
        <v>7839947.719999983</v>
      </c>
      <c r="R125" s="115"/>
      <c r="S125" s="116"/>
      <c r="T125" s="113"/>
      <c r="U125" s="119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7839947.719999983</v>
      </c>
      <c r="V125" s="115"/>
    </row>
    <row r="126" spans="2:22" x14ac:dyDescent="0.2">
      <c r="B126" s="113"/>
      <c r="C126" s="117" t="s">
        <v>158</v>
      </c>
      <c r="D126" s="118" t="s">
        <v>389</v>
      </c>
      <c r="E126" s="119">
        <v>0</v>
      </c>
      <c r="F126" s="119">
        <v>59354.329999999973</v>
      </c>
      <c r="G126" s="119">
        <v>6643.94</v>
      </c>
      <c r="H126" s="119"/>
      <c r="I126" s="119"/>
      <c r="J126" s="119"/>
      <c r="K126" s="119"/>
      <c r="L126" s="119"/>
      <c r="M126" s="119"/>
      <c r="N126" s="119"/>
      <c r="O126" s="119"/>
      <c r="P126" s="119"/>
      <c r="Q126" s="119">
        <f t="shared" si="2"/>
        <v>65998.269999999975</v>
      </c>
      <c r="R126" s="115"/>
      <c r="S126" s="116"/>
      <c r="T126" s="113"/>
      <c r="U126" s="119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65998.269999999975</v>
      </c>
      <c r="V126" s="115"/>
    </row>
    <row r="127" spans="2:22" x14ac:dyDescent="0.2">
      <c r="B127" s="113"/>
      <c r="C127" s="117" t="s">
        <v>159</v>
      </c>
      <c r="D127" s="118" t="s">
        <v>390</v>
      </c>
      <c r="E127" s="119">
        <v>348587.33999999997</v>
      </c>
      <c r="F127" s="119">
        <v>410699.86000000004</v>
      </c>
      <c r="G127" s="119">
        <v>449993.66999999993</v>
      </c>
      <c r="H127" s="119"/>
      <c r="I127" s="119"/>
      <c r="J127" s="119"/>
      <c r="K127" s="119"/>
      <c r="L127" s="119"/>
      <c r="M127" s="119"/>
      <c r="N127" s="119"/>
      <c r="O127" s="119"/>
      <c r="P127" s="119"/>
      <c r="Q127" s="119">
        <f t="shared" si="2"/>
        <v>1209280.8699999999</v>
      </c>
      <c r="R127" s="115"/>
      <c r="S127" s="116"/>
      <c r="T127" s="113"/>
      <c r="U127" s="119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1209280.8699999999</v>
      </c>
      <c r="V127" s="115"/>
    </row>
    <row r="128" spans="2:22" x14ac:dyDescent="0.2">
      <c r="B128" s="113"/>
      <c r="C128" s="117" t="s">
        <v>160</v>
      </c>
      <c r="D128" s="118" t="s">
        <v>391</v>
      </c>
      <c r="E128" s="119">
        <v>0</v>
      </c>
      <c r="F128" s="119">
        <v>18804.23</v>
      </c>
      <c r="G128" s="119">
        <v>3852</v>
      </c>
      <c r="H128" s="119"/>
      <c r="I128" s="119"/>
      <c r="J128" s="119"/>
      <c r="K128" s="119"/>
      <c r="L128" s="119"/>
      <c r="M128" s="119"/>
      <c r="N128" s="119"/>
      <c r="O128" s="119"/>
      <c r="P128" s="119"/>
      <c r="Q128" s="119">
        <f t="shared" si="2"/>
        <v>22656.23</v>
      </c>
      <c r="R128" s="115"/>
      <c r="S128" s="116"/>
      <c r="T128" s="113"/>
      <c r="U128" s="119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22656.23</v>
      </c>
      <c r="V128" s="115"/>
    </row>
    <row r="129" spans="2:22" x14ac:dyDescent="0.2">
      <c r="B129" s="113"/>
      <c r="C129" s="117" t="s">
        <v>161</v>
      </c>
      <c r="D129" s="118" t="s">
        <v>392</v>
      </c>
      <c r="E129" s="119">
        <v>11388.289999999999</v>
      </c>
      <c r="F129" s="119">
        <v>19693.080000000002</v>
      </c>
      <c r="G129" s="119">
        <v>19082.590000000004</v>
      </c>
      <c r="H129" s="119"/>
      <c r="I129" s="119"/>
      <c r="J129" s="119"/>
      <c r="K129" s="119"/>
      <c r="L129" s="119"/>
      <c r="M129" s="119"/>
      <c r="N129" s="119"/>
      <c r="O129" s="119"/>
      <c r="P129" s="119"/>
      <c r="Q129" s="119">
        <f t="shared" si="2"/>
        <v>50163.960000000006</v>
      </c>
      <c r="R129" s="115"/>
      <c r="S129" s="116"/>
      <c r="T129" s="113"/>
      <c r="U129" s="119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50163.960000000006</v>
      </c>
      <c r="V129" s="115"/>
    </row>
    <row r="130" spans="2:22" x14ac:dyDescent="0.2">
      <c r="B130" s="113"/>
      <c r="C130" s="117" t="s">
        <v>162</v>
      </c>
      <c r="D130" s="118" t="s">
        <v>393</v>
      </c>
      <c r="E130" s="119">
        <v>21720.3</v>
      </c>
      <c r="F130" s="119">
        <v>24848.81</v>
      </c>
      <c r="G130" s="119">
        <v>32008.299999999996</v>
      </c>
      <c r="H130" s="119"/>
      <c r="I130" s="119"/>
      <c r="J130" s="119"/>
      <c r="K130" s="119"/>
      <c r="L130" s="119"/>
      <c r="M130" s="119"/>
      <c r="N130" s="119"/>
      <c r="O130" s="119"/>
      <c r="P130" s="119"/>
      <c r="Q130" s="119">
        <f t="shared" si="2"/>
        <v>78577.41</v>
      </c>
      <c r="R130" s="115"/>
      <c r="S130" s="116"/>
      <c r="T130" s="113"/>
      <c r="U130" s="119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78577.41</v>
      </c>
      <c r="V130" s="115"/>
    </row>
    <row r="131" spans="2:22" x14ac:dyDescent="0.2">
      <c r="B131" s="113"/>
      <c r="C131" s="117" t="s">
        <v>163</v>
      </c>
      <c r="D131" s="118" t="s">
        <v>394</v>
      </c>
      <c r="E131" s="119">
        <v>0</v>
      </c>
      <c r="F131" s="119">
        <v>1958497.18</v>
      </c>
      <c r="G131" s="119">
        <v>1958846.7999999998</v>
      </c>
      <c r="H131" s="119"/>
      <c r="I131" s="119"/>
      <c r="J131" s="119"/>
      <c r="K131" s="119"/>
      <c r="L131" s="119"/>
      <c r="M131" s="119"/>
      <c r="N131" s="119"/>
      <c r="O131" s="119"/>
      <c r="P131" s="119"/>
      <c r="Q131" s="119">
        <f t="shared" si="2"/>
        <v>3917343.9799999995</v>
      </c>
      <c r="R131" s="115"/>
      <c r="S131" s="116"/>
      <c r="T131" s="113"/>
      <c r="U131" s="119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3917343.9799999995</v>
      </c>
      <c r="V131" s="115"/>
    </row>
    <row r="132" spans="2:22" x14ac:dyDescent="0.2">
      <c r="B132" s="113"/>
      <c r="C132" s="117" t="s">
        <v>164</v>
      </c>
      <c r="D132" s="118" t="s">
        <v>396</v>
      </c>
      <c r="E132" s="119">
        <v>14875.329999999998</v>
      </c>
      <c r="F132" s="119">
        <v>31286.909999999996</v>
      </c>
      <c r="G132" s="119">
        <v>40415.81</v>
      </c>
      <c r="H132" s="119"/>
      <c r="I132" s="119"/>
      <c r="J132" s="119"/>
      <c r="K132" s="119"/>
      <c r="L132" s="119"/>
      <c r="M132" s="119"/>
      <c r="N132" s="119"/>
      <c r="O132" s="119"/>
      <c r="P132" s="119"/>
      <c r="Q132" s="119">
        <f t="shared" si="2"/>
        <v>86578.049999999988</v>
      </c>
      <c r="R132" s="115"/>
      <c r="S132" s="116"/>
      <c r="T132" s="113"/>
      <c r="U132" s="119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86578.049999999988</v>
      </c>
      <c r="V132" s="115"/>
    </row>
    <row r="133" spans="2:22" ht="25.5" x14ac:dyDescent="0.2">
      <c r="B133" s="113"/>
      <c r="C133" s="117" t="s">
        <v>165</v>
      </c>
      <c r="D133" s="118" t="s">
        <v>397</v>
      </c>
      <c r="E133" s="119">
        <v>0</v>
      </c>
      <c r="F133" s="119">
        <v>18</v>
      </c>
      <c r="G133" s="119">
        <v>2762</v>
      </c>
      <c r="H133" s="119"/>
      <c r="I133" s="119"/>
      <c r="J133" s="119"/>
      <c r="K133" s="119"/>
      <c r="L133" s="119"/>
      <c r="M133" s="119"/>
      <c r="N133" s="119"/>
      <c r="O133" s="119"/>
      <c r="P133" s="119"/>
      <c r="Q133" s="119">
        <f t="shared" si="2"/>
        <v>2780</v>
      </c>
      <c r="R133" s="115"/>
      <c r="S133" s="116"/>
      <c r="T133" s="113"/>
      <c r="U133" s="119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2780</v>
      </c>
      <c r="V133" s="115"/>
    </row>
    <row r="134" spans="2:22" x14ac:dyDescent="0.2">
      <c r="B134" s="113"/>
      <c r="C134" s="117" t="s">
        <v>166</v>
      </c>
      <c r="D134" s="118" t="s">
        <v>398</v>
      </c>
      <c r="E134" s="119">
        <v>24205.240000000005</v>
      </c>
      <c r="F134" s="119">
        <v>109635.14000000001</v>
      </c>
      <c r="G134" s="119">
        <v>86916.349999999991</v>
      </c>
      <c r="H134" s="119"/>
      <c r="I134" s="119"/>
      <c r="J134" s="119"/>
      <c r="K134" s="119"/>
      <c r="L134" s="119"/>
      <c r="M134" s="119"/>
      <c r="N134" s="119"/>
      <c r="O134" s="119"/>
      <c r="P134" s="119"/>
      <c r="Q134" s="119">
        <f t="shared" si="2"/>
        <v>220756.72999999998</v>
      </c>
      <c r="R134" s="115"/>
      <c r="S134" s="116"/>
      <c r="T134" s="113"/>
      <c r="U134" s="119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220756.72999999998</v>
      </c>
      <c r="V134" s="115"/>
    </row>
    <row r="135" spans="2:22" x14ac:dyDescent="0.2">
      <c r="B135" s="113"/>
      <c r="C135" s="117" t="s">
        <v>167</v>
      </c>
      <c r="D135" s="118" t="s">
        <v>399</v>
      </c>
      <c r="E135" s="119">
        <v>36655.230000000003</v>
      </c>
      <c r="F135" s="119">
        <v>49790.649999999994</v>
      </c>
      <c r="G135" s="119">
        <v>49783.130000000005</v>
      </c>
      <c r="H135" s="119"/>
      <c r="I135" s="119"/>
      <c r="J135" s="119"/>
      <c r="K135" s="119"/>
      <c r="L135" s="119"/>
      <c r="M135" s="119"/>
      <c r="N135" s="119"/>
      <c r="O135" s="119"/>
      <c r="P135" s="119"/>
      <c r="Q135" s="119">
        <f t="shared" si="2"/>
        <v>136229.01</v>
      </c>
      <c r="R135" s="115"/>
      <c r="S135" s="116"/>
      <c r="T135" s="113"/>
      <c r="U135" s="119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136229.01</v>
      </c>
      <c r="V135" s="115"/>
    </row>
    <row r="136" spans="2:22" ht="25.5" x14ac:dyDescent="0.2">
      <c r="B136" s="113"/>
      <c r="C136" s="117" t="s">
        <v>168</v>
      </c>
      <c r="D136" s="118" t="s">
        <v>400</v>
      </c>
      <c r="E136" s="119">
        <v>0</v>
      </c>
      <c r="F136" s="119">
        <v>0</v>
      </c>
      <c r="G136" s="119">
        <v>0</v>
      </c>
      <c r="H136" s="119"/>
      <c r="I136" s="119"/>
      <c r="J136" s="119"/>
      <c r="K136" s="119"/>
      <c r="L136" s="119"/>
      <c r="M136" s="119"/>
      <c r="N136" s="119"/>
      <c r="O136" s="119"/>
      <c r="P136" s="119"/>
      <c r="Q136" s="119">
        <f t="shared" ref="Q136:Q199" si="3">SUM(E136:P136)</f>
        <v>0</v>
      </c>
      <c r="R136" s="115"/>
      <c r="S136" s="116"/>
      <c r="T136" s="113"/>
      <c r="U136" s="119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0</v>
      </c>
      <c r="V136" s="115"/>
    </row>
    <row r="137" spans="2:22" ht="25.5" x14ac:dyDescent="0.2">
      <c r="B137" s="113"/>
      <c r="C137" s="117" t="s">
        <v>169</v>
      </c>
      <c r="D137" s="118" t="s">
        <v>401</v>
      </c>
      <c r="E137" s="119">
        <v>19778.569999999996</v>
      </c>
      <c r="F137" s="119">
        <v>19795.88</v>
      </c>
      <c r="G137" s="119">
        <v>21521.83</v>
      </c>
      <c r="H137" s="119"/>
      <c r="I137" s="119"/>
      <c r="J137" s="119"/>
      <c r="K137" s="119"/>
      <c r="L137" s="119"/>
      <c r="M137" s="119"/>
      <c r="N137" s="119"/>
      <c r="O137" s="119"/>
      <c r="P137" s="119"/>
      <c r="Q137" s="119">
        <f t="shared" si="3"/>
        <v>61096.28</v>
      </c>
      <c r="R137" s="115"/>
      <c r="S137" s="116"/>
      <c r="T137" s="113"/>
      <c r="U137" s="119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61096.28</v>
      </c>
      <c r="V137" s="115"/>
    </row>
    <row r="138" spans="2:22" ht="25.5" x14ac:dyDescent="0.2">
      <c r="B138" s="113"/>
      <c r="C138" s="117" t="s">
        <v>170</v>
      </c>
      <c r="D138" s="118" t="s">
        <v>402</v>
      </c>
      <c r="E138" s="119">
        <v>7377.32</v>
      </c>
      <c r="F138" s="119">
        <v>7437.6599999999989</v>
      </c>
      <c r="G138" s="119">
        <v>7503.8300000000008</v>
      </c>
      <c r="H138" s="119"/>
      <c r="I138" s="119"/>
      <c r="J138" s="119"/>
      <c r="K138" s="119"/>
      <c r="L138" s="119"/>
      <c r="M138" s="119"/>
      <c r="N138" s="119"/>
      <c r="O138" s="119"/>
      <c r="P138" s="119"/>
      <c r="Q138" s="119">
        <f t="shared" si="3"/>
        <v>22318.81</v>
      </c>
      <c r="R138" s="115"/>
      <c r="S138" s="116"/>
      <c r="T138" s="113"/>
      <c r="U138" s="119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22318.81</v>
      </c>
      <c r="V138" s="115"/>
    </row>
    <row r="139" spans="2:22" x14ac:dyDescent="0.2">
      <c r="B139" s="113"/>
      <c r="C139" s="117" t="s">
        <v>171</v>
      </c>
      <c r="D139" s="118" t="s">
        <v>403</v>
      </c>
      <c r="E139" s="119">
        <v>0</v>
      </c>
      <c r="F139" s="119">
        <v>873593.51</v>
      </c>
      <c r="G139" s="119">
        <v>783117.59</v>
      </c>
      <c r="H139" s="119"/>
      <c r="I139" s="119"/>
      <c r="J139" s="119"/>
      <c r="K139" s="119"/>
      <c r="L139" s="119"/>
      <c r="M139" s="119"/>
      <c r="N139" s="119"/>
      <c r="O139" s="119"/>
      <c r="P139" s="119"/>
      <c r="Q139" s="119">
        <f t="shared" si="3"/>
        <v>1656711.1</v>
      </c>
      <c r="R139" s="115"/>
      <c r="S139" s="116"/>
      <c r="T139" s="113"/>
      <c r="U139" s="119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1656711.1</v>
      </c>
      <c r="V139" s="115"/>
    </row>
    <row r="140" spans="2:22" x14ac:dyDescent="0.2">
      <c r="B140" s="113"/>
      <c r="C140" s="117" t="s">
        <v>172</v>
      </c>
      <c r="D140" s="118" t="s">
        <v>404</v>
      </c>
      <c r="E140" s="119">
        <v>48668.450000000004</v>
      </c>
      <c r="F140" s="119">
        <v>76365.06</v>
      </c>
      <c r="G140" s="119">
        <v>71914.69</v>
      </c>
      <c r="H140" s="119"/>
      <c r="I140" s="119"/>
      <c r="J140" s="119"/>
      <c r="K140" s="119"/>
      <c r="L140" s="119"/>
      <c r="M140" s="119"/>
      <c r="N140" s="119"/>
      <c r="O140" s="119"/>
      <c r="P140" s="119"/>
      <c r="Q140" s="119">
        <f t="shared" si="3"/>
        <v>196948.2</v>
      </c>
      <c r="R140" s="115"/>
      <c r="S140" s="116"/>
      <c r="T140" s="113"/>
      <c r="U140" s="119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196948.2</v>
      </c>
      <c r="V140" s="115"/>
    </row>
    <row r="141" spans="2:22" x14ac:dyDescent="0.2">
      <c r="B141" s="113"/>
      <c r="C141" s="117" t="s">
        <v>173</v>
      </c>
      <c r="D141" s="118" t="s">
        <v>405</v>
      </c>
      <c r="E141" s="119">
        <v>394510.74000000005</v>
      </c>
      <c r="F141" s="119">
        <v>47256.55</v>
      </c>
      <c r="G141" s="119">
        <v>57608.11</v>
      </c>
      <c r="H141" s="119"/>
      <c r="I141" s="119"/>
      <c r="J141" s="119"/>
      <c r="K141" s="119"/>
      <c r="L141" s="119"/>
      <c r="M141" s="119"/>
      <c r="N141" s="119"/>
      <c r="O141" s="119"/>
      <c r="P141" s="119"/>
      <c r="Q141" s="119">
        <f t="shared" si="3"/>
        <v>499375.4</v>
      </c>
      <c r="R141" s="115"/>
      <c r="S141" s="116"/>
      <c r="T141" s="113"/>
      <c r="U141" s="119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499375.4</v>
      </c>
      <c r="V141" s="115"/>
    </row>
    <row r="142" spans="2:22" x14ac:dyDescent="0.2">
      <c r="B142" s="113"/>
      <c r="C142" s="117" t="s">
        <v>174</v>
      </c>
      <c r="D142" s="118" t="s">
        <v>406</v>
      </c>
      <c r="E142" s="119">
        <v>6526.0499999999993</v>
      </c>
      <c r="F142" s="119">
        <v>6367.4999999999991</v>
      </c>
      <c r="G142" s="119">
        <v>115838.2</v>
      </c>
      <c r="H142" s="119"/>
      <c r="I142" s="119"/>
      <c r="J142" s="119"/>
      <c r="K142" s="119"/>
      <c r="L142" s="119"/>
      <c r="M142" s="119"/>
      <c r="N142" s="119"/>
      <c r="O142" s="119"/>
      <c r="P142" s="119"/>
      <c r="Q142" s="119">
        <f t="shared" si="3"/>
        <v>128731.75</v>
      </c>
      <c r="R142" s="115"/>
      <c r="S142" s="116"/>
      <c r="T142" s="113"/>
      <c r="U142" s="119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128731.75</v>
      </c>
      <c r="V142" s="115"/>
    </row>
    <row r="143" spans="2:22" x14ac:dyDescent="0.2">
      <c r="B143" s="113"/>
      <c r="C143" s="117" t="s">
        <v>175</v>
      </c>
      <c r="D143" s="118" t="s">
        <v>407</v>
      </c>
      <c r="E143" s="119">
        <v>10803.289999999999</v>
      </c>
      <c r="F143" s="119">
        <v>15907.5</v>
      </c>
      <c r="G143" s="119">
        <v>13671.869999999999</v>
      </c>
      <c r="H143" s="119"/>
      <c r="I143" s="119"/>
      <c r="J143" s="119"/>
      <c r="K143" s="119"/>
      <c r="L143" s="119"/>
      <c r="M143" s="119"/>
      <c r="N143" s="119"/>
      <c r="O143" s="119"/>
      <c r="P143" s="119"/>
      <c r="Q143" s="119">
        <f t="shared" si="3"/>
        <v>40382.660000000003</v>
      </c>
      <c r="R143" s="115"/>
      <c r="S143" s="116"/>
      <c r="T143" s="113"/>
      <c r="U143" s="119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40382.660000000003</v>
      </c>
      <c r="V143" s="115"/>
    </row>
    <row r="144" spans="2:22" x14ac:dyDescent="0.2">
      <c r="B144" s="113"/>
      <c r="C144" s="117" t="s">
        <v>176</v>
      </c>
      <c r="D144" s="118" t="s">
        <v>408</v>
      </c>
      <c r="E144" s="119">
        <v>17759.990000000002</v>
      </c>
      <c r="F144" s="119">
        <v>17640.240000000002</v>
      </c>
      <c r="G144" s="119">
        <v>18734.48</v>
      </c>
      <c r="H144" s="119"/>
      <c r="I144" s="119"/>
      <c r="J144" s="119"/>
      <c r="K144" s="119"/>
      <c r="L144" s="119"/>
      <c r="M144" s="119"/>
      <c r="N144" s="119"/>
      <c r="O144" s="119"/>
      <c r="P144" s="119"/>
      <c r="Q144" s="119">
        <f t="shared" si="3"/>
        <v>54134.710000000006</v>
      </c>
      <c r="R144" s="115"/>
      <c r="S144" s="116"/>
      <c r="T144" s="113"/>
      <c r="U144" s="119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54134.710000000006</v>
      </c>
      <c r="V144" s="115"/>
    </row>
    <row r="145" spans="2:22" x14ac:dyDescent="0.2">
      <c r="B145" s="113"/>
      <c r="C145" s="117" t="s">
        <v>177</v>
      </c>
      <c r="D145" s="118" t="s">
        <v>409</v>
      </c>
      <c r="E145" s="119">
        <v>0</v>
      </c>
      <c r="F145" s="119">
        <v>1787.1799999999998</v>
      </c>
      <c r="G145" s="119">
        <v>0</v>
      </c>
      <c r="H145" s="119"/>
      <c r="I145" s="119"/>
      <c r="J145" s="119"/>
      <c r="K145" s="119"/>
      <c r="L145" s="119"/>
      <c r="M145" s="119"/>
      <c r="N145" s="119"/>
      <c r="O145" s="119"/>
      <c r="P145" s="119"/>
      <c r="Q145" s="119">
        <f t="shared" si="3"/>
        <v>1787.1799999999998</v>
      </c>
      <c r="R145" s="115"/>
      <c r="S145" s="116"/>
      <c r="T145" s="113"/>
      <c r="U145" s="119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1787.1799999999998</v>
      </c>
      <c r="V145" s="115"/>
    </row>
    <row r="146" spans="2:22" ht="25.5" x14ac:dyDescent="0.2">
      <c r="B146" s="113"/>
      <c r="C146" s="117" t="s">
        <v>178</v>
      </c>
      <c r="D146" s="118" t="s">
        <v>410</v>
      </c>
      <c r="E146" s="119">
        <v>0</v>
      </c>
      <c r="F146" s="119">
        <v>55</v>
      </c>
      <c r="G146" s="119">
        <v>0</v>
      </c>
      <c r="H146" s="119"/>
      <c r="I146" s="119"/>
      <c r="J146" s="119"/>
      <c r="K146" s="119"/>
      <c r="L146" s="119"/>
      <c r="M146" s="119"/>
      <c r="N146" s="119"/>
      <c r="O146" s="119"/>
      <c r="P146" s="119"/>
      <c r="Q146" s="119">
        <f t="shared" si="3"/>
        <v>55</v>
      </c>
      <c r="R146" s="115"/>
      <c r="S146" s="116"/>
      <c r="T146" s="113"/>
      <c r="U146" s="119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55</v>
      </c>
      <c r="V146" s="115"/>
    </row>
    <row r="147" spans="2:22" x14ac:dyDescent="0.2">
      <c r="B147" s="113"/>
      <c r="C147" s="117" t="s">
        <v>179</v>
      </c>
      <c r="D147" s="118" t="s">
        <v>411</v>
      </c>
      <c r="E147" s="119">
        <v>7646.4900000000007</v>
      </c>
      <c r="F147" s="119">
        <v>8770.35</v>
      </c>
      <c r="G147" s="119">
        <v>14891.829999999998</v>
      </c>
      <c r="H147" s="119"/>
      <c r="I147" s="119"/>
      <c r="J147" s="119"/>
      <c r="K147" s="119"/>
      <c r="L147" s="119"/>
      <c r="M147" s="119"/>
      <c r="N147" s="119"/>
      <c r="O147" s="119"/>
      <c r="P147" s="119"/>
      <c r="Q147" s="119">
        <f t="shared" si="3"/>
        <v>31308.67</v>
      </c>
      <c r="R147" s="115"/>
      <c r="S147" s="116"/>
      <c r="T147" s="113"/>
      <c r="U147" s="119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31308.67</v>
      </c>
      <c r="V147" s="115"/>
    </row>
    <row r="148" spans="2:22" ht="25.5" x14ac:dyDescent="0.2">
      <c r="B148" s="113"/>
      <c r="C148" s="117" t="s">
        <v>180</v>
      </c>
      <c r="D148" s="118" t="s">
        <v>412</v>
      </c>
      <c r="E148" s="119">
        <v>0</v>
      </c>
      <c r="F148" s="119">
        <v>0</v>
      </c>
      <c r="G148" s="119">
        <v>0</v>
      </c>
      <c r="H148" s="119"/>
      <c r="I148" s="119"/>
      <c r="J148" s="119"/>
      <c r="K148" s="119"/>
      <c r="L148" s="119"/>
      <c r="M148" s="119"/>
      <c r="N148" s="119"/>
      <c r="O148" s="119"/>
      <c r="P148" s="119"/>
      <c r="Q148" s="119">
        <f t="shared" si="3"/>
        <v>0</v>
      </c>
      <c r="R148" s="115"/>
      <c r="S148" s="116"/>
      <c r="T148" s="113"/>
      <c r="U148" s="119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0</v>
      </c>
      <c r="V148" s="115"/>
    </row>
    <row r="149" spans="2:22" x14ac:dyDescent="0.2">
      <c r="B149" s="113"/>
      <c r="C149" s="117" t="s">
        <v>181</v>
      </c>
      <c r="D149" s="118" t="s">
        <v>413</v>
      </c>
      <c r="E149" s="119">
        <v>9567.64</v>
      </c>
      <c r="F149" s="119">
        <v>9522.86</v>
      </c>
      <c r="G149" s="119">
        <v>9666.2000000000007</v>
      </c>
      <c r="H149" s="119"/>
      <c r="I149" s="119"/>
      <c r="J149" s="119"/>
      <c r="K149" s="119"/>
      <c r="L149" s="119"/>
      <c r="M149" s="119"/>
      <c r="N149" s="119"/>
      <c r="O149" s="119"/>
      <c r="P149" s="119"/>
      <c r="Q149" s="119">
        <f t="shared" si="3"/>
        <v>28756.7</v>
      </c>
      <c r="R149" s="115"/>
      <c r="S149" s="116"/>
      <c r="T149" s="113"/>
      <c r="U149" s="119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28756.7</v>
      </c>
      <c r="V149" s="115"/>
    </row>
    <row r="150" spans="2:22" x14ac:dyDescent="0.2">
      <c r="B150" s="113"/>
      <c r="C150" s="117" t="s">
        <v>182</v>
      </c>
      <c r="D150" s="118" t="s">
        <v>414</v>
      </c>
      <c r="E150" s="119">
        <v>0</v>
      </c>
      <c r="F150" s="119">
        <v>2510.9499999999998</v>
      </c>
      <c r="G150" s="119">
        <v>46455.12</v>
      </c>
      <c r="H150" s="119"/>
      <c r="I150" s="119"/>
      <c r="J150" s="119"/>
      <c r="K150" s="119"/>
      <c r="L150" s="119"/>
      <c r="M150" s="119"/>
      <c r="N150" s="119"/>
      <c r="O150" s="119"/>
      <c r="P150" s="119"/>
      <c r="Q150" s="119">
        <f t="shared" si="3"/>
        <v>48966.07</v>
      </c>
      <c r="R150" s="115"/>
      <c r="S150" s="116"/>
      <c r="T150" s="113"/>
      <c r="U150" s="119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48966.07</v>
      </c>
      <c r="V150" s="115"/>
    </row>
    <row r="151" spans="2:22" x14ac:dyDescent="0.2">
      <c r="B151" s="113"/>
      <c r="C151" s="117" t="s">
        <v>520</v>
      </c>
      <c r="D151" s="118" t="s">
        <v>521</v>
      </c>
      <c r="E151" s="119">
        <v>48990.729999999996</v>
      </c>
      <c r="F151" s="119">
        <v>91203.68</v>
      </c>
      <c r="G151" s="119">
        <v>152118.59</v>
      </c>
      <c r="H151" s="119"/>
      <c r="I151" s="119"/>
      <c r="J151" s="119"/>
      <c r="K151" s="119"/>
      <c r="L151" s="119"/>
      <c r="M151" s="119"/>
      <c r="N151" s="119"/>
      <c r="O151" s="119"/>
      <c r="P151" s="119"/>
      <c r="Q151" s="119">
        <f t="shared" si="3"/>
        <v>292313</v>
      </c>
      <c r="R151" s="115"/>
      <c r="S151" s="116"/>
      <c r="T151" s="113"/>
      <c r="U151" s="119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292313</v>
      </c>
      <c r="V151" s="115"/>
    </row>
    <row r="152" spans="2:22" x14ac:dyDescent="0.2">
      <c r="B152" s="113"/>
      <c r="C152" s="117" t="s">
        <v>522</v>
      </c>
      <c r="D152" s="118" t="s">
        <v>523</v>
      </c>
      <c r="E152" s="119">
        <v>130475.16999999998</v>
      </c>
      <c r="F152" s="119">
        <v>147006</v>
      </c>
      <c r="G152" s="119">
        <v>107097.32999999999</v>
      </c>
      <c r="H152" s="119"/>
      <c r="I152" s="119"/>
      <c r="J152" s="119"/>
      <c r="K152" s="119"/>
      <c r="L152" s="119"/>
      <c r="M152" s="119"/>
      <c r="N152" s="119"/>
      <c r="O152" s="119"/>
      <c r="P152" s="119"/>
      <c r="Q152" s="119">
        <f t="shared" si="3"/>
        <v>384578.5</v>
      </c>
      <c r="R152" s="115"/>
      <c r="S152" s="116"/>
      <c r="T152" s="113"/>
      <c r="U152" s="119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384578.5</v>
      </c>
      <c r="V152" s="115"/>
    </row>
    <row r="153" spans="2:22" ht="25.5" x14ac:dyDescent="0.2">
      <c r="B153" s="113"/>
      <c r="C153" s="117" t="s">
        <v>524</v>
      </c>
      <c r="D153" s="118" t="s">
        <v>525</v>
      </c>
      <c r="E153" s="119">
        <v>50415.229999999996</v>
      </c>
      <c r="F153" s="119">
        <v>89889.61</v>
      </c>
      <c r="G153" s="119">
        <v>90351.569999999978</v>
      </c>
      <c r="H153" s="119"/>
      <c r="I153" s="119"/>
      <c r="J153" s="119"/>
      <c r="K153" s="119"/>
      <c r="L153" s="119"/>
      <c r="M153" s="119"/>
      <c r="N153" s="119"/>
      <c r="O153" s="119"/>
      <c r="P153" s="119"/>
      <c r="Q153" s="119">
        <f t="shared" si="3"/>
        <v>230656.40999999997</v>
      </c>
      <c r="R153" s="115"/>
      <c r="S153" s="116"/>
      <c r="T153" s="113"/>
      <c r="U153" s="119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230656.40999999997</v>
      </c>
      <c r="V153" s="115"/>
    </row>
    <row r="154" spans="2:22" x14ac:dyDescent="0.2">
      <c r="B154" s="113"/>
      <c r="C154" s="117" t="s">
        <v>526</v>
      </c>
      <c r="D154" s="118" t="s">
        <v>527</v>
      </c>
      <c r="E154" s="119">
        <v>26013.38</v>
      </c>
      <c r="F154" s="119">
        <v>32665.829999999998</v>
      </c>
      <c r="G154" s="119">
        <v>29982.09</v>
      </c>
      <c r="H154" s="119"/>
      <c r="I154" s="119"/>
      <c r="J154" s="119"/>
      <c r="K154" s="119"/>
      <c r="L154" s="119"/>
      <c r="M154" s="119"/>
      <c r="N154" s="119"/>
      <c r="O154" s="119"/>
      <c r="P154" s="119"/>
      <c r="Q154" s="119">
        <f t="shared" si="3"/>
        <v>88661.3</v>
      </c>
      <c r="R154" s="115"/>
      <c r="S154" s="116"/>
      <c r="T154" s="113"/>
      <c r="U154" s="119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88661.3</v>
      </c>
      <c r="V154" s="115"/>
    </row>
    <row r="155" spans="2:22" x14ac:dyDescent="0.2">
      <c r="B155" s="113"/>
      <c r="C155" s="117" t="s">
        <v>183</v>
      </c>
      <c r="D155" s="118" t="s">
        <v>415</v>
      </c>
      <c r="E155" s="119">
        <v>69811.89</v>
      </c>
      <c r="F155" s="119">
        <v>81614.289999999994</v>
      </c>
      <c r="G155" s="119">
        <v>1971799.86</v>
      </c>
      <c r="H155" s="119"/>
      <c r="I155" s="119"/>
      <c r="J155" s="119"/>
      <c r="K155" s="119"/>
      <c r="L155" s="119"/>
      <c r="M155" s="119"/>
      <c r="N155" s="119"/>
      <c r="O155" s="119"/>
      <c r="P155" s="119"/>
      <c r="Q155" s="119">
        <f t="shared" si="3"/>
        <v>2123226.04</v>
      </c>
      <c r="R155" s="115"/>
      <c r="S155" s="116"/>
      <c r="T155" s="113"/>
      <c r="U155" s="119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2123226.04</v>
      </c>
      <c r="V155" s="115"/>
    </row>
    <row r="156" spans="2:22" x14ac:dyDescent="0.2">
      <c r="B156" s="113"/>
      <c r="C156" s="117" t="s">
        <v>184</v>
      </c>
      <c r="D156" s="118" t="s">
        <v>416</v>
      </c>
      <c r="E156" s="119">
        <v>114657.66</v>
      </c>
      <c r="F156" s="119">
        <v>532797.56000000006</v>
      </c>
      <c r="G156" s="119">
        <v>244464.86</v>
      </c>
      <c r="H156" s="119"/>
      <c r="I156" s="119"/>
      <c r="J156" s="119"/>
      <c r="K156" s="119"/>
      <c r="L156" s="119"/>
      <c r="M156" s="119"/>
      <c r="N156" s="119"/>
      <c r="O156" s="119"/>
      <c r="P156" s="119"/>
      <c r="Q156" s="119">
        <f t="shared" si="3"/>
        <v>891920.08000000007</v>
      </c>
      <c r="R156" s="115"/>
      <c r="S156" s="116"/>
      <c r="T156" s="113"/>
      <c r="U156" s="119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891920.08000000007</v>
      </c>
      <c r="V156" s="115"/>
    </row>
    <row r="157" spans="2:22" x14ac:dyDescent="0.2">
      <c r="B157" s="113"/>
      <c r="C157" s="117" t="s">
        <v>185</v>
      </c>
      <c r="D157" s="118" t="s">
        <v>417</v>
      </c>
      <c r="E157" s="119">
        <v>11770.97</v>
      </c>
      <c r="F157" s="119">
        <v>15151.89</v>
      </c>
      <c r="G157" s="119">
        <v>92862.720000000016</v>
      </c>
      <c r="H157" s="119"/>
      <c r="I157" s="119"/>
      <c r="J157" s="119"/>
      <c r="K157" s="119"/>
      <c r="L157" s="119"/>
      <c r="M157" s="119"/>
      <c r="N157" s="119"/>
      <c r="O157" s="119"/>
      <c r="P157" s="119"/>
      <c r="Q157" s="119">
        <f t="shared" si="3"/>
        <v>119785.58000000002</v>
      </c>
      <c r="R157" s="115"/>
      <c r="S157" s="116"/>
      <c r="T157" s="113"/>
      <c r="U157" s="119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119785.58000000002</v>
      </c>
      <c r="V157" s="115"/>
    </row>
    <row r="158" spans="2:22" x14ac:dyDescent="0.2">
      <c r="B158" s="113"/>
      <c r="C158" s="117" t="s">
        <v>186</v>
      </c>
      <c r="D158" s="118" t="s">
        <v>418</v>
      </c>
      <c r="E158" s="119">
        <v>87879.739999999991</v>
      </c>
      <c r="F158" s="119">
        <v>168506.94999999998</v>
      </c>
      <c r="G158" s="119">
        <v>1210511.3499999999</v>
      </c>
      <c r="H158" s="119"/>
      <c r="I158" s="119"/>
      <c r="J158" s="119"/>
      <c r="K158" s="119"/>
      <c r="L158" s="119"/>
      <c r="M158" s="119"/>
      <c r="N158" s="119"/>
      <c r="O158" s="119"/>
      <c r="P158" s="119"/>
      <c r="Q158" s="119">
        <f t="shared" si="3"/>
        <v>1466898.0399999998</v>
      </c>
      <c r="R158" s="115"/>
      <c r="S158" s="116"/>
      <c r="T158" s="113"/>
      <c r="U158" s="119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1466898.0399999998</v>
      </c>
      <c r="V158" s="115"/>
    </row>
    <row r="159" spans="2:22" ht="25.5" x14ac:dyDescent="0.2">
      <c r="B159" s="113"/>
      <c r="C159" s="117" t="s">
        <v>187</v>
      </c>
      <c r="D159" s="118" t="s">
        <v>420</v>
      </c>
      <c r="E159" s="119">
        <v>0</v>
      </c>
      <c r="F159" s="119">
        <v>0</v>
      </c>
      <c r="G159" s="119">
        <v>0</v>
      </c>
      <c r="H159" s="119"/>
      <c r="I159" s="119"/>
      <c r="J159" s="119"/>
      <c r="K159" s="119"/>
      <c r="L159" s="119"/>
      <c r="M159" s="119"/>
      <c r="N159" s="119"/>
      <c r="O159" s="119"/>
      <c r="P159" s="119"/>
      <c r="Q159" s="119">
        <f t="shared" si="3"/>
        <v>0</v>
      </c>
      <c r="R159" s="115"/>
      <c r="S159" s="116"/>
      <c r="T159" s="113"/>
      <c r="U159" s="119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0</v>
      </c>
      <c r="V159" s="115"/>
    </row>
    <row r="160" spans="2:22" x14ac:dyDescent="0.2">
      <c r="B160" s="113"/>
      <c r="C160" s="117" t="s">
        <v>188</v>
      </c>
      <c r="D160" s="118" t="s">
        <v>421</v>
      </c>
      <c r="E160" s="119">
        <v>13772.999999999996</v>
      </c>
      <c r="F160" s="119">
        <v>15222.099999999999</v>
      </c>
      <c r="G160" s="119">
        <v>13431.890000000001</v>
      </c>
      <c r="H160" s="119"/>
      <c r="I160" s="119"/>
      <c r="J160" s="119"/>
      <c r="K160" s="119"/>
      <c r="L160" s="119"/>
      <c r="M160" s="119"/>
      <c r="N160" s="119"/>
      <c r="O160" s="119"/>
      <c r="P160" s="119"/>
      <c r="Q160" s="119">
        <f t="shared" si="3"/>
        <v>42426.99</v>
      </c>
      <c r="R160" s="115"/>
      <c r="S160" s="116"/>
      <c r="T160" s="113"/>
      <c r="U160" s="119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42426.99</v>
      </c>
      <c r="V160" s="115"/>
    </row>
    <row r="161" spans="2:22" x14ac:dyDescent="0.2">
      <c r="B161" s="113"/>
      <c r="C161" s="117" t="s">
        <v>189</v>
      </c>
      <c r="D161" s="118" t="s">
        <v>422</v>
      </c>
      <c r="E161" s="119">
        <v>10236.880000000001</v>
      </c>
      <c r="F161" s="119">
        <v>13722.2</v>
      </c>
      <c r="G161" s="119">
        <v>26749.63</v>
      </c>
      <c r="H161" s="119"/>
      <c r="I161" s="119"/>
      <c r="J161" s="119"/>
      <c r="K161" s="119"/>
      <c r="L161" s="119"/>
      <c r="M161" s="119"/>
      <c r="N161" s="119"/>
      <c r="O161" s="119"/>
      <c r="P161" s="119"/>
      <c r="Q161" s="119">
        <f t="shared" si="3"/>
        <v>50708.710000000006</v>
      </c>
      <c r="R161" s="115"/>
      <c r="S161" s="116"/>
      <c r="T161" s="113"/>
      <c r="U161" s="119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50708.710000000006</v>
      </c>
      <c r="V161" s="115"/>
    </row>
    <row r="162" spans="2:22" x14ac:dyDescent="0.2">
      <c r="B162" s="113"/>
      <c r="C162" s="117" t="s">
        <v>190</v>
      </c>
      <c r="D162" s="118" t="s">
        <v>423</v>
      </c>
      <c r="E162" s="119">
        <v>378893.39</v>
      </c>
      <c r="F162" s="119">
        <v>570123.17999999993</v>
      </c>
      <c r="G162" s="119">
        <v>475632.99000000005</v>
      </c>
      <c r="H162" s="119"/>
      <c r="I162" s="119"/>
      <c r="J162" s="119"/>
      <c r="K162" s="119"/>
      <c r="L162" s="119"/>
      <c r="M162" s="119"/>
      <c r="N162" s="119"/>
      <c r="O162" s="119"/>
      <c r="P162" s="119"/>
      <c r="Q162" s="119">
        <f t="shared" si="3"/>
        <v>1424649.56</v>
      </c>
      <c r="R162" s="115"/>
      <c r="S162" s="116"/>
      <c r="T162" s="113"/>
      <c r="U162" s="119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1424649.56</v>
      </c>
      <c r="V162" s="115"/>
    </row>
    <row r="163" spans="2:22" x14ac:dyDescent="0.2">
      <c r="B163" s="113"/>
      <c r="C163" s="117" t="s">
        <v>191</v>
      </c>
      <c r="D163" s="118" t="s">
        <v>424</v>
      </c>
      <c r="E163" s="119">
        <v>8882.9699999999993</v>
      </c>
      <c r="F163" s="119">
        <v>16875.64</v>
      </c>
      <c r="G163" s="119">
        <v>96752.65</v>
      </c>
      <c r="H163" s="119"/>
      <c r="I163" s="119"/>
      <c r="J163" s="119"/>
      <c r="K163" s="119"/>
      <c r="L163" s="119"/>
      <c r="M163" s="119"/>
      <c r="N163" s="119"/>
      <c r="O163" s="119"/>
      <c r="P163" s="119"/>
      <c r="Q163" s="119">
        <f t="shared" si="3"/>
        <v>122511.26</v>
      </c>
      <c r="R163" s="115"/>
      <c r="S163" s="116"/>
      <c r="T163" s="113"/>
      <c r="U163" s="119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122511.26</v>
      </c>
      <c r="V163" s="115"/>
    </row>
    <row r="164" spans="2:22" x14ac:dyDescent="0.2">
      <c r="B164" s="113"/>
      <c r="C164" s="117" t="s">
        <v>192</v>
      </c>
      <c r="D164" s="118" t="s">
        <v>425</v>
      </c>
      <c r="E164" s="119">
        <v>10014.869999999999</v>
      </c>
      <c r="F164" s="119">
        <v>16158.690000000002</v>
      </c>
      <c r="G164" s="119">
        <v>31822.15</v>
      </c>
      <c r="H164" s="119"/>
      <c r="I164" s="119"/>
      <c r="J164" s="119"/>
      <c r="K164" s="119"/>
      <c r="L164" s="119"/>
      <c r="M164" s="119"/>
      <c r="N164" s="119"/>
      <c r="O164" s="119"/>
      <c r="P164" s="119"/>
      <c r="Q164" s="119">
        <f t="shared" si="3"/>
        <v>57995.710000000006</v>
      </c>
      <c r="R164" s="115"/>
      <c r="S164" s="116"/>
      <c r="T164" s="113"/>
      <c r="U164" s="119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57995.710000000006</v>
      </c>
      <c r="V164" s="115"/>
    </row>
    <row r="165" spans="2:22" ht="25.5" x14ac:dyDescent="0.2">
      <c r="B165" s="113"/>
      <c r="C165" s="117" t="s">
        <v>193</v>
      </c>
      <c r="D165" s="118" t="s">
        <v>419</v>
      </c>
      <c r="E165" s="119">
        <v>52322.670000000006</v>
      </c>
      <c r="F165" s="119">
        <v>101515.79000000001</v>
      </c>
      <c r="G165" s="119">
        <v>112235.75</v>
      </c>
      <c r="H165" s="119"/>
      <c r="I165" s="119"/>
      <c r="J165" s="119"/>
      <c r="K165" s="119"/>
      <c r="L165" s="119"/>
      <c r="M165" s="119"/>
      <c r="N165" s="119"/>
      <c r="O165" s="119"/>
      <c r="P165" s="119"/>
      <c r="Q165" s="119">
        <f t="shared" si="3"/>
        <v>266074.21000000002</v>
      </c>
      <c r="R165" s="115"/>
      <c r="S165" s="116"/>
      <c r="T165" s="113"/>
      <c r="U165" s="119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266074.21000000002</v>
      </c>
      <c r="V165" s="115"/>
    </row>
    <row r="166" spans="2:22" x14ac:dyDescent="0.2">
      <c r="B166" s="113"/>
      <c r="C166" s="117" t="s">
        <v>194</v>
      </c>
      <c r="D166" s="118" t="s">
        <v>426</v>
      </c>
      <c r="E166" s="119">
        <v>14946.499999999998</v>
      </c>
      <c r="F166" s="119">
        <v>43657.1</v>
      </c>
      <c r="G166" s="119">
        <v>47178.080000000002</v>
      </c>
      <c r="H166" s="119"/>
      <c r="I166" s="119"/>
      <c r="J166" s="119"/>
      <c r="K166" s="119"/>
      <c r="L166" s="119"/>
      <c r="M166" s="119"/>
      <c r="N166" s="119"/>
      <c r="O166" s="119"/>
      <c r="P166" s="119"/>
      <c r="Q166" s="119">
        <f t="shared" si="3"/>
        <v>105781.68</v>
      </c>
      <c r="R166" s="115"/>
      <c r="S166" s="116"/>
      <c r="T166" s="113"/>
      <c r="U166" s="119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105781.68</v>
      </c>
      <c r="V166" s="115"/>
    </row>
    <row r="167" spans="2:22" x14ac:dyDescent="0.2">
      <c r="B167" s="113"/>
      <c r="C167" s="117" t="s">
        <v>195</v>
      </c>
      <c r="D167" s="118" t="s">
        <v>427</v>
      </c>
      <c r="E167" s="119">
        <v>7496.6799999999994</v>
      </c>
      <c r="F167" s="119">
        <v>9540.7899999999991</v>
      </c>
      <c r="G167" s="119">
        <v>12226.54</v>
      </c>
      <c r="H167" s="119"/>
      <c r="I167" s="119"/>
      <c r="J167" s="119"/>
      <c r="K167" s="119"/>
      <c r="L167" s="119"/>
      <c r="M167" s="119"/>
      <c r="N167" s="119"/>
      <c r="O167" s="119"/>
      <c r="P167" s="119"/>
      <c r="Q167" s="119">
        <f t="shared" si="3"/>
        <v>29264.01</v>
      </c>
      <c r="R167" s="115"/>
      <c r="S167" s="116"/>
      <c r="T167" s="113"/>
      <c r="U167" s="119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29264.01</v>
      </c>
      <c r="V167" s="115"/>
    </row>
    <row r="168" spans="2:22" x14ac:dyDescent="0.2">
      <c r="B168" s="113"/>
      <c r="C168" s="117" t="s">
        <v>196</v>
      </c>
      <c r="D168" s="118" t="s">
        <v>428</v>
      </c>
      <c r="E168" s="119">
        <v>50649.720000000008</v>
      </c>
      <c r="F168" s="119">
        <v>69681.819999999992</v>
      </c>
      <c r="G168" s="119">
        <v>104292.20000000001</v>
      </c>
      <c r="H168" s="119"/>
      <c r="I168" s="119"/>
      <c r="J168" s="119"/>
      <c r="K168" s="119"/>
      <c r="L168" s="119"/>
      <c r="M168" s="119"/>
      <c r="N168" s="119"/>
      <c r="O168" s="119"/>
      <c r="P168" s="119"/>
      <c r="Q168" s="119">
        <f t="shared" si="3"/>
        <v>224623.74000000002</v>
      </c>
      <c r="R168" s="115"/>
      <c r="S168" s="116"/>
      <c r="T168" s="113"/>
      <c r="U168" s="119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224623.74000000002</v>
      </c>
      <c r="V168" s="115"/>
    </row>
    <row r="169" spans="2:22" x14ac:dyDescent="0.2">
      <c r="B169" s="113"/>
      <c r="C169" s="117" t="s">
        <v>197</v>
      </c>
      <c r="D169" s="118" t="s">
        <v>429</v>
      </c>
      <c r="E169" s="119">
        <v>7704.47</v>
      </c>
      <c r="F169" s="119">
        <v>44693.49</v>
      </c>
      <c r="G169" s="119">
        <v>11042.11</v>
      </c>
      <c r="H169" s="119"/>
      <c r="I169" s="119"/>
      <c r="J169" s="119"/>
      <c r="K169" s="119"/>
      <c r="L169" s="119"/>
      <c r="M169" s="119"/>
      <c r="N169" s="119"/>
      <c r="O169" s="119"/>
      <c r="P169" s="119"/>
      <c r="Q169" s="119">
        <f t="shared" si="3"/>
        <v>63440.07</v>
      </c>
      <c r="R169" s="115"/>
      <c r="S169" s="116"/>
      <c r="T169" s="113"/>
      <c r="U169" s="119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63440.07</v>
      </c>
      <c r="V169" s="115"/>
    </row>
    <row r="170" spans="2:22" x14ac:dyDescent="0.2">
      <c r="B170" s="113"/>
      <c r="C170" s="117" t="s">
        <v>198</v>
      </c>
      <c r="D170" s="118" t="s">
        <v>430</v>
      </c>
      <c r="E170" s="119">
        <v>25086.200000000004</v>
      </c>
      <c r="F170" s="119">
        <v>27023.54</v>
      </c>
      <c r="G170" s="119">
        <v>26749.200000000004</v>
      </c>
      <c r="H170" s="119"/>
      <c r="I170" s="119"/>
      <c r="J170" s="119"/>
      <c r="K170" s="119"/>
      <c r="L170" s="119"/>
      <c r="M170" s="119"/>
      <c r="N170" s="119"/>
      <c r="O170" s="119"/>
      <c r="P170" s="119"/>
      <c r="Q170" s="119">
        <f t="shared" si="3"/>
        <v>78858.94</v>
      </c>
      <c r="R170" s="115"/>
      <c r="S170" s="116"/>
      <c r="T170" s="113"/>
      <c r="U170" s="119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78858.94</v>
      </c>
      <c r="V170" s="115"/>
    </row>
    <row r="171" spans="2:22" x14ac:dyDescent="0.2">
      <c r="B171" s="113"/>
      <c r="C171" s="117" t="s">
        <v>199</v>
      </c>
      <c r="D171" s="118" t="s">
        <v>431</v>
      </c>
      <c r="E171" s="119">
        <v>64858.540000000008</v>
      </c>
      <c r="F171" s="119">
        <v>87217.150000000009</v>
      </c>
      <c r="G171" s="119">
        <v>94879.65</v>
      </c>
      <c r="H171" s="119"/>
      <c r="I171" s="119"/>
      <c r="J171" s="119"/>
      <c r="K171" s="119"/>
      <c r="L171" s="119"/>
      <c r="M171" s="119"/>
      <c r="N171" s="119"/>
      <c r="O171" s="119"/>
      <c r="P171" s="119"/>
      <c r="Q171" s="119">
        <f t="shared" si="3"/>
        <v>246955.34</v>
      </c>
      <c r="R171" s="115"/>
      <c r="S171" s="116"/>
      <c r="T171" s="113"/>
      <c r="U171" s="119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246955.34</v>
      </c>
      <c r="V171" s="115"/>
    </row>
    <row r="172" spans="2:22" x14ac:dyDescent="0.2">
      <c r="B172" s="113"/>
      <c r="C172" s="117" t="s">
        <v>200</v>
      </c>
      <c r="D172" s="118" t="s">
        <v>432</v>
      </c>
      <c r="E172" s="119">
        <v>565236.73</v>
      </c>
      <c r="F172" s="119">
        <v>1499236.31</v>
      </c>
      <c r="G172" s="119">
        <v>2874934.0100000002</v>
      </c>
      <c r="H172" s="119"/>
      <c r="I172" s="119"/>
      <c r="J172" s="119"/>
      <c r="K172" s="119"/>
      <c r="L172" s="119"/>
      <c r="M172" s="119"/>
      <c r="N172" s="119"/>
      <c r="O172" s="119"/>
      <c r="P172" s="119"/>
      <c r="Q172" s="119">
        <f t="shared" si="3"/>
        <v>4939407.0500000007</v>
      </c>
      <c r="R172" s="115"/>
      <c r="S172" s="116"/>
      <c r="T172" s="113"/>
      <c r="U172" s="119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4939407.0500000007</v>
      </c>
      <c r="V172" s="115"/>
    </row>
    <row r="173" spans="2:22" x14ac:dyDescent="0.2">
      <c r="B173" s="113"/>
      <c r="C173" s="117" t="s">
        <v>201</v>
      </c>
      <c r="D173" s="118" t="s">
        <v>433</v>
      </c>
      <c r="E173" s="119">
        <v>13785.789999999999</v>
      </c>
      <c r="F173" s="119">
        <v>884791.78</v>
      </c>
      <c r="G173" s="119">
        <v>3393333.59</v>
      </c>
      <c r="H173" s="119"/>
      <c r="I173" s="119"/>
      <c r="J173" s="119"/>
      <c r="K173" s="119"/>
      <c r="L173" s="119"/>
      <c r="M173" s="119"/>
      <c r="N173" s="119"/>
      <c r="O173" s="119"/>
      <c r="P173" s="119"/>
      <c r="Q173" s="119">
        <f t="shared" si="3"/>
        <v>4291911.16</v>
      </c>
      <c r="R173" s="115"/>
      <c r="S173" s="116"/>
      <c r="T173" s="113"/>
      <c r="U173" s="119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4291911.16</v>
      </c>
      <c r="V173" s="115"/>
    </row>
    <row r="174" spans="2:22" x14ac:dyDescent="0.2">
      <c r="B174" s="113"/>
      <c r="C174" s="117" t="s">
        <v>202</v>
      </c>
      <c r="D174" s="118" t="s">
        <v>434</v>
      </c>
      <c r="E174" s="119">
        <v>0</v>
      </c>
      <c r="F174" s="119">
        <v>2347.9299999999998</v>
      </c>
      <c r="G174" s="119">
        <v>924.5</v>
      </c>
      <c r="H174" s="119"/>
      <c r="I174" s="119"/>
      <c r="J174" s="119"/>
      <c r="K174" s="119"/>
      <c r="L174" s="119"/>
      <c r="M174" s="119"/>
      <c r="N174" s="119"/>
      <c r="O174" s="119"/>
      <c r="P174" s="119"/>
      <c r="Q174" s="119">
        <f t="shared" si="3"/>
        <v>3272.43</v>
      </c>
      <c r="R174" s="115"/>
      <c r="S174" s="116"/>
      <c r="T174" s="113"/>
      <c r="U174" s="119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3272.43</v>
      </c>
      <c r="V174" s="115"/>
    </row>
    <row r="175" spans="2:22" x14ac:dyDescent="0.2">
      <c r="B175" s="113"/>
      <c r="C175" s="117" t="s">
        <v>203</v>
      </c>
      <c r="D175" s="118" t="s">
        <v>435</v>
      </c>
      <c r="E175" s="119">
        <v>0</v>
      </c>
      <c r="F175" s="119">
        <v>0</v>
      </c>
      <c r="G175" s="119">
        <v>804790.86</v>
      </c>
      <c r="H175" s="119"/>
      <c r="I175" s="119"/>
      <c r="J175" s="119"/>
      <c r="K175" s="119"/>
      <c r="L175" s="119"/>
      <c r="M175" s="119"/>
      <c r="N175" s="119"/>
      <c r="O175" s="119"/>
      <c r="P175" s="119"/>
      <c r="Q175" s="119">
        <f t="shared" si="3"/>
        <v>804790.86</v>
      </c>
      <c r="R175" s="115"/>
      <c r="S175" s="116"/>
      <c r="T175" s="113"/>
      <c r="U175" s="119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804790.86</v>
      </c>
      <c r="V175" s="115"/>
    </row>
    <row r="176" spans="2:22" x14ac:dyDescent="0.2">
      <c r="B176" s="113"/>
      <c r="C176" s="117" t="s">
        <v>204</v>
      </c>
      <c r="D176" s="118" t="s">
        <v>436</v>
      </c>
      <c r="E176" s="119">
        <v>1900582.03</v>
      </c>
      <c r="F176" s="119">
        <v>4236967.34</v>
      </c>
      <c r="G176" s="119">
        <v>3429625.6300000004</v>
      </c>
      <c r="H176" s="119"/>
      <c r="I176" s="119"/>
      <c r="J176" s="119"/>
      <c r="K176" s="119"/>
      <c r="L176" s="119"/>
      <c r="M176" s="119"/>
      <c r="N176" s="119"/>
      <c r="O176" s="119"/>
      <c r="P176" s="119"/>
      <c r="Q176" s="119">
        <f t="shared" si="3"/>
        <v>9567175</v>
      </c>
      <c r="R176" s="115"/>
      <c r="S176" s="116"/>
      <c r="T176" s="113"/>
      <c r="U176" s="119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9567175</v>
      </c>
      <c r="V176" s="115"/>
    </row>
    <row r="177" spans="2:22" x14ac:dyDescent="0.2">
      <c r="B177" s="113"/>
      <c r="C177" s="117" t="s">
        <v>205</v>
      </c>
      <c r="D177" s="118" t="s">
        <v>437</v>
      </c>
      <c r="E177" s="119">
        <v>0</v>
      </c>
      <c r="F177" s="119">
        <v>24679.42</v>
      </c>
      <c r="G177" s="119">
        <v>5182.68</v>
      </c>
      <c r="H177" s="119"/>
      <c r="I177" s="119"/>
      <c r="J177" s="119"/>
      <c r="K177" s="119"/>
      <c r="L177" s="119"/>
      <c r="M177" s="119"/>
      <c r="N177" s="119"/>
      <c r="O177" s="119"/>
      <c r="P177" s="119"/>
      <c r="Q177" s="119">
        <f t="shared" si="3"/>
        <v>29862.1</v>
      </c>
      <c r="R177" s="115"/>
      <c r="S177" s="116"/>
      <c r="T177" s="113"/>
      <c r="U177" s="119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29862.1</v>
      </c>
      <c r="V177" s="115"/>
    </row>
    <row r="178" spans="2:22" x14ac:dyDescent="0.2">
      <c r="B178" s="113"/>
      <c r="C178" s="117" t="s">
        <v>206</v>
      </c>
      <c r="D178" s="118" t="s">
        <v>438</v>
      </c>
      <c r="E178" s="119">
        <v>0</v>
      </c>
      <c r="F178" s="119">
        <v>144018.03</v>
      </c>
      <c r="G178" s="119">
        <v>53475.31</v>
      </c>
      <c r="H178" s="119"/>
      <c r="I178" s="119"/>
      <c r="J178" s="119"/>
      <c r="K178" s="119"/>
      <c r="L178" s="119"/>
      <c r="M178" s="119"/>
      <c r="N178" s="119"/>
      <c r="O178" s="119"/>
      <c r="P178" s="119"/>
      <c r="Q178" s="119">
        <f t="shared" si="3"/>
        <v>197493.34</v>
      </c>
      <c r="R178" s="115"/>
      <c r="S178" s="116"/>
      <c r="T178" s="113"/>
      <c r="U178" s="119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197493.34</v>
      </c>
      <c r="V178" s="115"/>
    </row>
    <row r="179" spans="2:22" x14ac:dyDescent="0.2">
      <c r="B179" s="113"/>
      <c r="C179" s="117" t="s">
        <v>207</v>
      </c>
      <c r="D179" s="118" t="s">
        <v>439</v>
      </c>
      <c r="E179" s="119">
        <v>359248.49</v>
      </c>
      <c r="F179" s="119">
        <v>504623.42000000004</v>
      </c>
      <c r="G179" s="119">
        <v>2688356.2299999995</v>
      </c>
      <c r="H179" s="119"/>
      <c r="I179" s="119"/>
      <c r="J179" s="119"/>
      <c r="K179" s="119"/>
      <c r="L179" s="119"/>
      <c r="M179" s="119"/>
      <c r="N179" s="119"/>
      <c r="O179" s="119"/>
      <c r="P179" s="119"/>
      <c r="Q179" s="119">
        <f t="shared" si="3"/>
        <v>3552228.1399999997</v>
      </c>
      <c r="R179" s="115"/>
      <c r="S179" s="116"/>
      <c r="T179" s="113"/>
      <c r="U179" s="119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3552228.1399999997</v>
      </c>
      <c r="V179" s="115"/>
    </row>
    <row r="180" spans="2:22" ht="25.5" x14ac:dyDescent="0.2">
      <c r="B180" s="113"/>
      <c r="C180" s="117" t="s">
        <v>208</v>
      </c>
      <c r="D180" s="118" t="s">
        <v>440</v>
      </c>
      <c r="E180" s="119">
        <v>0</v>
      </c>
      <c r="F180" s="119">
        <v>154308</v>
      </c>
      <c r="G180" s="119">
        <v>376089.85</v>
      </c>
      <c r="H180" s="119"/>
      <c r="I180" s="119"/>
      <c r="J180" s="119"/>
      <c r="K180" s="119"/>
      <c r="L180" s="119"/>
      <c r="M180" s="119"/>
      <c r="N180" s="119"/>
      <c r="O180" s="119"/>
      <c r="P180" s="119"/>
      <c r="Q180" s="119">
        <f t="shared" si="3"/>
        <v>530397.85</v>
      </c>
      <c r="R180" s="115"/>
      <c r="S180" s="116"/>
      <c r="T180" s="113"/>
      <c r="U180" s="119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530397.85</v>
      </c>
      <c r="V180" s="115"/>
    </row>
    <row r="181" spans="2:22" x14ac:dyDescent="0.2">
      <c r="B181" s="113"/>
      <c r="C181" s="117" t="s">
        <v>209</v>
      </c>
      <c r="D181" s="118" t="s">
        <v>441</v>
      </c>
      <c r="E181" s="119">
        <v>28992.82</v>
      </c>
      <c r="F181" s="119">
        <v>30308.460000000003</v>
      </c>
      <c r="G181" s="119">
        <v>35973.380000000005</v>
      </c>
      <c r="H181" s="119"/>
      <c r="I181" s="119"/>
      <c r="J181" s="119"/>
      <c r="K181" s="119"/>
      <c r="L181" s="119"/>
      <c r="M181" s="119"/>
      <c r="N181" s="119"/>
      <c r="O181" s="119"/>
      <c r="P181" s="119"/>
      <c r="Q181" s="119">
        <f t="shared" si="3"/>
        <v>95274.66</v>
      </c>
      <c r="R181" s="115"/>
      <c r="S181" s="116"/>
      <c r="T181" s="113"/>
      <c r="U181" s="119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95274.66</v>
      </c>
      <c r="V181" s="115"/>
    </row>
    <row r="182" spans="2:22" x14ac:dyDescent="0.2">
      <c r="B182" s="113"/>
      <c r="C182" s="117" t="s">
        <v>210</v>
      </c>
      <c r="D182" s="118" t="s">
        <v>442</v>
      </c>
      <c r="E182" s="119">
        <v>13953.34</v>
      </c>
      <c r="F182" s="119">
        <v>512951.44</v>
      </c>
      <c r="G182" s="119">
        <v>286254.96999999997</v>
      </c>
      <c r="H182" s="119"/>
      <c r="I182" s="119"/>
      <c r="J182" s="119"/>
      <c r="K182" s="119"/>
      <c r="L182" s="119"/>
      <c r="M182" s="119"/>
      <c r="N182" s="119"/>
      <c r="O182" s="119"/>
      <c r="P182" s="119"/>
      <c r="Q182" s="119">
        <f t="shared" si="3"/>
        <v>813159.75</v>
      </c>
      <c r="R182" s="115"/>
      <c r="S182" s="116"/>
      <c r="T182" s="113"/>
      <c r="U182" s="119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813159.75</v>
      </c>
      <c r="V182" s="115"/>
    </row>
    <row r="183" spans="2:22" x14ac:dyDescent="0.2">
      <c r="B183" s="113"/>
      <c r="C183" s="117" t="s">
        <v>211</v>
      </c>
      <c r="D183" s="118" t="s">
        <v>443</v>
      </c>
      <c r="E183" s="119">
        <v>586072.27</v>
      </c>
      <c r="F183" s="119">
        <v>1895769.0899999999</v>
      </c>
      <c r="G183" s="119">
        <v>237548.76999999996</v>
      </c>
      <c r="H183" s="119"/>
      <c r="I183" s="119"/>
      <c r="J183" s="119"/>
      <c r="K183" s="119"/>
      <c r="L183" s="119"/>
      <c r="M183" s="119"/>
      <c r="N183" s="119"/>
      <c r="O183" s="119"/>
      <c r="P183" s="119"/>
      <c r="Q183" s="119">
        <f t="shared" si="3"/>
        <v>2719390.13</v>
      </c>
      <c r="R183" s="115"/>
      <c r="S183" s="116"/>
      <c r="T183" s="113"/>
      <c r="U183" s="119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2719390.13</v>
      </c>
      <c r="V183" s="115"/>
    </row>
    <row r="184" spans="2:22" x14ac:dyDescent="0.2">
      <c r="B184" s="113"/>
      <c r="C184" s="117" t="s">
        <v>212</v>
      </c>
      <c r="D184" s="118" t="s">
        <v>444</v>
      </c>
      <c r="E184" s="119">
        <v>0</v>
      </c>
      <c r="F184" s="119">
        <v>712968</v>
      </c>
      <c r="G184" s="119">
        <v>595788.69000000006</v>
      </c>
      <c r="H184" s="119"/>
      <c r="I184" s="119"/>
      <c r="J184" s="119"/>
      <c r="K184" s="119"/>
      <c r="L184" s="119"/>
      <c r="M184" s="119"/>
      <c r="N184" s="119"/>
      <c r="O184" s="119"/>
      <c r="P184" s="119"/>
      <c r="Q184" s="119">
        <f t="shared" si="3"/>
        <v>1308756.69</v>
      </c>
      <c r="R184" s="115"/>
      <c r="S184" s="116"/>
      <c r="T184" s="113"/>
      <c r="U184" s="119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1308756.69</v>
      </c>
      <c r="V184" s="115"/>
    </row>
    <row r="185" spans="2:22" x14ac:dyDescent="0.2">
      <c r="B185" s="113"/>
      <c r="C185" s="117" t="s">
        <v>213</v>
      </c>
      <c r="D185" s="118" t="s">
        <v>445</v>
      </c>
      <c r="E185" s="119">
        <v>0</v>
      </c>
      <c r="F185" s="119">
        <v>0</v>
      </c>
      <c r="G185" s="119">
        <v>0</v>
      </c>
      <c r="H185" s="119"/>
      <c r="I185" s="119"/>
      <c r="J185" s="119"/>
      <c r="K185" s="119"/>
      <c r="L185" s="119"/>
      <c r="M185" s="119"/>
      <c r="N185" s="119"/>
      <c r="O185" s="119"/>
      <c r="P185" s="119"/>
      <c r="Q185" s="119">
        <f t="shared" si="3"/>
        <v>0</v>
      </c>
      <c r="R185" s="115"/>
      <c r="S185" s="116"/>
      <c r="T185" s="113"/>
      <c r="U185" s="119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0</v>
      </c>
      <c r="V185" s="115"/>
    </row>
    <row r="186" spans="2:22" x14ac:dyDescent="0.2">
      <c r="B186" s="113"/>
      <c r="C186" s="117" t="s">
        <v>214</v>
      </c>
      <c r="D186" s="118" t="s">
        <v>446</v>
      </c>
      <c r="E186" s="119">
        <v>60832.639999999999</v>
      </c>
      <c r="F186" s="119">
        <v>224143.45000000007</v>
      </c>
      <c r="G186" s="119">
        <v>134869.94</v>
      </c>
      <c r="H186" s="119"/>
      <c r="I186" s="119"/>
      <c r="J186" s="119"/>
      <c r="K186" s="119"/>
      <c r="L186" s="119"/>
      <c r="M186" s="119"/>
      <c r="N186" s="119"/>
      <c r="O186" s="119"/>
      <c r="P186" s="119"/>
      <c r="Q186" s="119">
        <f t="shared" si="3"/>
        <v>419846.03000000009</v>
      </c>
      <c r="R186" s="115"/>
      <c r="S186" s="116"/>
      <c r="T186" s="113"/>
      <c r="U186" s="119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419846.03000000009</v>
      </c>
      <c r="V186" s="115"/>
    </row>
    <row r="187" spans="2:22" x14ac:dyDescent="0.2">
      <c r="B187" s="113"/>
      <c r="C187" s="117" t="s">
        <v>215</v>
      </c>
      <c r="D187" s="118" t="s">
        <v>447</v>
      </c>
      <c r="E187" s="119">
        <v>66004.240000000005</v>
      </c>
      <c r="F187" s="119">
        <v>117676.26000000001</v>
      </c>
      <c r="G187" s="119">
        <v>116620.57</v>
      </c>
      <c r="H187" s="119"/>
      <c r="I187" s="119"/>
      <c r="J187" s="119"/>
      <c r="K187" s="119"/>
      <c r="L187" s="119"/>
      <c r="M187" s="119"/>
      <c r="N187" s="119"/>
      <c r="O187" s="119"/>
      <c r="P187" s="119"/>
      <c r="Q187" s="119">
        <f t="shared" si="3"/>
        <v>300301.07</v>
      </c>
      <c r="R187" s="115"/>
      <c r="S187" s="116"/>
      <c r="T187" s="113"/>
      <c r="U187" s="119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300301.07</v>
      </c>
      <c r="V187" s="115"/>
    </row>
    <row r="188" spans="2:22" x14ac:dyDescent="0.2">
      <c r="B188" s="113"/>
      <c r="C188" s="117" t="s">
        <v>216</v>
      </c>
      <c r="D188" s="118" t="s">
        <v>448</v>
      </c>
      <c r="E188" s="119">
        <v>80436.08</v>
      </c>
      <c r="F188" s="119">
        <v>121512.08999999998</v>
      </c>
      <c r="G188" s="119">
        <v>387308.48000000004</v>
      </c>
      <c r="H188" s="119"/>
      <c r="I188" s="119"/>
      <c r="J188" s="119"/>
      <c r="K188" s="119"/>
      <c r="L188" s="119"/>
      <c r="M188" s="119"/>
      <c r="N188" s="119"/>
      <c r="O188" s="119"/>
      <c r="P188" s="119"/>
      <c r="Q188" s="119">
        <f t="shared" si="3"/>
        <v>589256.65</v>
      </c>
      <c r="R188" s="115"/>
      <c r="S188" s="116"/>
      <c r="T188" s="113"/>
      <c r="U188" s="119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589256.65</v>
      </c>
      <c r="V188" s="115"/>
    </row>
    <row r="189" spans="2:22" x14ac:dyDescent="0.2">
      <c r="B189" s="113"/>
      <c r="C189" s="117" t="s">
        <v>217</v>
      </c>
      <c r="D189" s="118" t="s">
        <v>449</v>
      </c>
      <c r="E189" s="119">
        <v>109375.54999999999</v>
      </c>
      <c r="F189" s="119">
        <v>144213.82</v>
      </c>
      <c r="G189" s="119">
        <v>123347.32</v>
      </c>
      <c r="H189" s="119"/>
      <c r="I189" s="119"/>
      <c r="J189" s="119"/>
      <c r="K189" s="119"/>
      <c r="L189" s="119"/>
      <c r="M189" s="119"/>
      <c r="N189" s="119"/>
      <c r="O189" s="119"/>
      <c r="P189" s="119"/>
      <c r="Q189" s="119">
        <f t="shared" si="3"/>
        <v>376936.69</v>
      </c>
      <c r="R189" s="115"/>
      <c r="S189" s="116"/>
      <c r="T189" s="113"/>
      <c r="U189" s="119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376936.69</v>
      </c>
      <c r="V189" s="115"/>
    </row>
    <row r="190" spans="2:22" x14ac:dyDescent="0.2">
      <c r="B190" s="113"/>
      <c r="C190" s="117" t="s">
        <v>218</v>
      </c>
      <c r="D190" s="118" t="s">
        <v>450</v>
      </c>
      <c r="E190" s="119">
        <v>8070.2099999999991</v>
      </c>
      <c r="F190" s="119">
        <v>10932.43</v>
      </c>
      <c r="G190" s="119">
        <v>13409.6</v>
      </c>
      <c r="H190" s="119"/>
      <c r="I190" s="119"/>
      <c r="J190" s="119"/>
      <c r="K190" s="119"/>
      <c r="L190" s="119"/>
      <c r="M190" s="119"/>
      <c r="N190" s="119"/>
      <c r="O190" s="119"/>
      <c r="P190" s="119"/>
      <c r="Q190" s="119">
        <f t="shared" si="3"/>
        <v>32412.239999999998</v>
      </c>
      <c r="R190" s="115"/>
      <c r="S190" s="116"/>
      <c r="T190" s="113"/>
      <c r="U190" s="119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32412.239999999998</v>
      </c>
      <c r="V190" s="115"/>
    </row>
    <row r="191" spans="2:22" ht="25.5" x14ac:dyDescent="0.2">
      <c r="B191" s="113"/>
      <c r="C191" s="117" t="s">
        <v>528</v>
      </c>
      <c r="D191" s="118" t="s">
        <v>529</v>
      </c>
      <c r="E191" s="119">
        <v>351627.70000000007</v>
      </c>
      <c r="F191" s="119">
        <v>279188.19</v>
      </c>
      <c r="G191" s="119">
        <v>213562.38</v>
      </c>
      <c r="H191" s="119"/>
      <c r="I191" s="119"/>
      <c r="J191" s="119"/>
      <c r="K191" s="119"/>
      <c r="L191" s="119"/>
      <c r="M191" s="119"/>
      <c r="N191" s="119"/>
      <c r="O191" s="119"/>
      <c r="P191" s="119"/>
      <c r="Q191" s="119">
        <f t="shared" si="3"/>
        <v>844378.27000000014</v>
      </c>
      <c r="R191" s="115"/>
      <c r="S191" s="116"/>
      <c r="T191" s="113"/>
      <c r="U191" s="119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844378.27000000014</v>
      </c>
      <c r="V191" s="115"/>
    </row>
    <row r="192" spans="2:22" x14ac:dyDescent="0.2">
      <c r="B192" s="113"/>
      <c r="C192" s="117" t="s">
        <v>530</v>
      </c>
      <c r="D192" s="118" t="s">
        <v>531</v>
      </c>
      <c r="E192" s="119">
        <v>37311.35</v>
      </c>
      <c r="F192" s="119">
        <v>114264.83000000002</v>
      </c>
      <c r="G192" s="119">
        <v>39166.42</v>
      </c>
      <c r="H192" s="119"/>
      <c r="I192" s="119"/>
      <c r="J192" s="119"/>
      <c r="K192" s="119"/>
      <c r="L192" s="119"/>
      <c r="M192" s="119"/>
      <c r="N192" s="119"/>
      <c r="O192" s="119"/>
      <c r="P192" s="119"/>
      <c r="Q192" s="119">
        <f t="shared" si="3"/>
        <v>190742.60000000003</v>
      </c>
      <c r="R192" s="115"/>
      <c r="S192" s="116"/>
      <c r="T192" s="113"/>
      <c r="U192" s="119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190742.60000000003</v>
      </c>
      <c r="V192" s="115"/>
    </row>
    <row r="193" spans="2:22" x14ac:dyDescent="0.2">
      <c r="B193" s="113"/>
      <c r="C193" s="117" t="s">
        <v>532</v>
      </c>
      <c r="D193" s="118" t="s">
        <v>373</v>
      </c>
      <c r="E193" s="119">
        <v>49572.190000000017</v>
      </c>
      <c r="F193" s="119">
        <v>73605.919999999998</v>
      </c>
      <c r="G193" s="119">
        <v>60044.899999999994</v>
      </c>
      <c r="H193" s="119"/>
      <c r="I193" s="119"/>
      <c r="J193" s="119"/>
      <c r="K193" s="119"/>
      <c r="L193" s="119"/>
      <c r="M193" s="119"/>
      <c r="N193" s="119"/>
      <c r="O193" s="119"/>
      <c r="P193" s="119"/>
      <c r="Q193" s="119">
        <f t="shared" si="3"/>
        <v>183223.01</v>
      </c>
      <c r="R193" s="115"/>
      <c r="S193" s="116"/>
      <c r="T193" s="113"/>
      <c r="U193" s="119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183223.01</v>
      </c>
      <c r="V193" s="115"/>
    </row>
    <row r="194" spans="2:22" x14ac:dyDescent="0.2">
      <c r="B194" s="113"/>
      <c r="C194" s="117" t="s">
        <v>533</v>
      </c>
      <c r="D194" s="118" t="s">
        <v>534</v>
      </c>
      <c r="E194" s="119">
        <v>190731.98</v>
      </c>
      <c r="F194" s="119">
        <v>351514.23</v>
      </c>
      <c r="G194" s="119">
        <v>240265.9</v>
      </c>
      <c r="H194" s="119"/>
      <c r="I194" s="119"/>
      <c r="J194" s="119"/>
      <c r="K194" s="119"/>
      <c r="L194" s="119"/>
      <c r="M194" s="119"/>
      <c r="N194" s="119"/>
      <c r="O194" s="119"/>
      <c r="P194" s="119"/>
      <c r="Q194" s="119">
        <f t="shared" si="3"/>
        <v>782512.11</v>
      </c>
      <c r="R194" s="115"/>
      <c r="S194" s="116"/>
      <c r="T194" s="113"/>
      <c r="U194" s="119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782512.11</v>
      </c>
      <c r="V194" s="115"/>
    </row>
    <row r="195" spans="2:22" x14ac:dyDescent="0.2">
      <c r="B195" s="113"/>
      <c r="C195" s="117" t="s">
        <v>219</v>
      </c>
      <c r="D195" s="118" t="s">
        <v>451</v>
      </c>
      <c r="E195" s="119">
        <v>255766.93999999997</v>
      </c>
      <c r="F195" s="119">
        <v>283202.45999999996</v>
      </c>
      <c r="G195" s="119">
        <v>301715.26</v>
      </c>
      <c r="H195" s="119"/>
      <c r="I195" s="119"/>
      <c r="J195" s="119"/>
      <c r="K195" s="119"/>
      <c r="L195" s="119"/>
      <c r="M195" s="119"/>
      <c r="N195" s="119"/>
      <c r="O195" s="119"/>
      <c r="P195" s="119"/>
      <c r="Q195" s="119">
        <f t="shared" si="3"/>
        <v>840684.65999999992</v>
      </c>
      <c r="R195" s="115"/>
      <c r="S195" s="116"/>
      <c r="T195" s="113"/>
      <c r="U195" s="119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840684.65999999992</v>
      </c>
      <c r="V195" s="115"/>
    </row>
    <row r="196" spans="2:22" x14ac:dyDescent="0.2">
      <c r="B196" s="113"/>
      <c r="C196" s="117" t="s">
        <v>220</v>
      </c>
      <c r="D196" s="118" t="s">
        <v>452</v>
      </c>
      <c r="E196" s="119">
        <v>68981.180000000008</v>
      </c>
      <c r="F196" s="119">
        <v>69168.810000000012</v>
      </c>
      <c r="G196" s="119">
        <v>216360.99999999994</v>
      </c>
      <c r="H196" s="119"/>
      <c r="I196" s="119"/>
      <c r="J196" s="119"/>
      <c r="K196" s="119"/>
      <c r="L196" s="119"/>
      <c r="M196" s="119"/>
      <c r="N196" s="119"/>
      <c r="O196" s="119"/>
      <c r="P196" s="119"/>
      <c r="Q196" s="119">
        <f t="shared" si="3"/>
        <v>354510.99</v>
      </c>
      <c r="R196" s="115"/>
      <c r="S196" s="116"/>
      <c r="T196" s="113"/>
      <c r="U196" s="119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354510.99</v>
      </c>
      <c r="V196" s="115"/>
    </row>
    <row r="197" spans="2:22" x14ac:dyDescent="0.2">
      <c r="B197" s="113"/>
      <c r="C197" s="117" t="s">
        <v>221</v>
      </c>
      <c r="D197" s="118" t="s">
        <v>453</v>
      </c>
      <c r="E197" s="119">
        <v>69856.810000000012</v>
      </c>
      <c r="F197" s="119">
        <v>205570.09000000003</v>
      </c>
      <c r="G197" s="119">
        <v>146126.16999999998</v>
      </c>
      <c r="H197" s="119"/>
      <c r="I197" s="119"/>
      <c r="J197" s="119"/>
      <c r="K197" s="119"/>
      <c r="L197" s="119"/>
      <c r="M197" s="119"/>
      <c r="N197" s="119"/>
      <c r="O197" s="119"/>
      <c r="P197" s="119"/>
      <c r="Q197" s="119">
        <f t="shared" si="3"/>
        <v>421553.07</v>
      </c>
      <c r="R197" s="115"/>
      <c r="S197" s="116"/>
      <c r="T197" s="113"/>
      <c r="U197" s="119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421553.07</v>
      </c>
      <c r="V197" s="115"/>
    </row>
    <row r="198" spans="2:22" x14ac:dyDescent="0.2">
      <c r="B198" s="113"/>
      <c r="C198" s="117" t="s">
        <v>222</v>
      </c>
      <c r="D198" s="118" t="s">
        <v>454</v>
      </c>
      <c r="E198" s="119">
        <v>58808.619999999995</v>
      </c>
      <c r="F198" s="119">
        <v>76783.05</v>
      </c>
      <c r="G198" s="119">
        <v>100116.23000000001</v>
      </c>
      <c r="H198" s="119"/>
      <c r="I198" s="119"/>
      <c r="J198" s="119"/>
      <c r="K198" s="119"/>
      <c r="L198" s="119"/>
      <c r="M198" s="119"/>
      <c r="N198" s="119"/>
      <c r="O198" s="119"/>
      <c r="P198" s="119"/>
      <c r="Q198" s="119">
        <f t="shared" si="3"/>
        <v>235707.9</v>
      </c>
      <c r="R198" s="115"/>
      <c r="S198" s="116"/>
      <c r="T198" s="113"/>
      <c r="U198" s="119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235707.9</v>
      </c>
      <c r="V198" s="115"/>
    </row>
    <row r="199" spans="2:22" x14ac:dyDescent="0.2">
      <c r="B199" s="113"/>
      <c r="C199" s="117" t="s">
        <v>223</v>
      </c>
      <c r="D199" s="118" t="s">
        <v>455</v>
      </c>
      <c r="E199" s="119">
        <v>34796.109999999993</v>
      </c>
      <c r="F199" s="119">
        <v>61640.649999999994</v>
      </c>
      <c r="G199" s="119">
        <v>44196.05000000001</v>
      </c>
      <c r="H199" s="119"/>
      <c r="I199" s="119"/>
      <c r="J199" s="119"/>
      <c r="K199" s="119"/>
      <c r="L199" s="119"/>
      <c r="M199" s="119"/>
      <c r="N199" s="119"/>
      <c r="O199" s="119"/>
      <c r="P199" s="119"/>
      <c r="Q199" s="119">
        <f t="shared" si="3"/>
        <v>140632.81</v>
      </c>
      <c r="R199" s="115"/>
      <c r="S199" s="116"/>
      <c r="T199" s="113"/>
      <c r="U199" s="119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140632.81</v>
      </c>
      <c r="V199" s="115"/>
    </row>
    <row r="200" spans="2:22" ht="25.5" x14ac:dyDescent="0.2">
      <c r="B200" s="113"/>
      <c r="C200" s="117" t="s">
        <v>224</v>
      </c>
      <c r="D200" s="118" t="s">
        <v>456</v>
      </c>
      <c r="E200" s="119">
        <v>18957.039999999997</v>
      </c>
      <c r="F200" s="119">
        <v>28061.670000000002</v>
      </c>
      <c r="G200" s="119">
        <v>26494.12</v>
      </c>
      <c r="H200" s="119"/>
      <c r="I200" s="119"/>
      <c r="J200" s="119"/>
      <c r="K200" s="119"/>
      <c r="L200" s="119"/>
      <c r="M200" s="119"/>
      <c r="N200" s="119"/>
      <c r="O200" s="119"/>
      <c r="P200" s="119"/>
      <c r="Q200" s="119">
        <f t="shared" ref="Q200:Q251" si="4">SUM(E200:P200)</f>
        <v>73512.83</v>
      </c>
      <c r="R200" s="115"/>
      <c r="S200" s="116"/>
      <c r="T200" s="113"/>
      <c r="U200" s="119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73512.83</v>
      </c>
      <c r="V200" s="115"/>
    </row>
    <row r="201" spans="2:22" x14ac:dyDescent="0.2">
      <c r="B201" s="113"/>
      <c r="C201" s="117" t="s">
        <v>225</v>
      </c>
      <c r="D201" s="118" t="s">
        <v>458</v>
      </c>
      <c r="E201" s="119">
        <v>0</v>
      </c>
      <c r="F201" s="119">
        <v>0</v>
      </c>
      <c r="G201" s="119">
        <v>0</v>
      </c>
      <c r="H201" s="119"/>
      <c r="I201" s="119"/>
      <c r="J201" s="119"/>
      <c r="K201" s="119"/>
      <c r="L201" s="119"/>
      <c r="M201" s="119"/>
      <c r="N201" s="119"/>
      <c r="O201" s="119"/>
      <c r="P201" s="119"/>
      <c r="Q201" s="119">
        <f t="shared" si="4"/>
        <v>0</v>
      </c>
      <c r="R201" s="115"/>
      <c r="S201" s="116"/>
      <c r="T201" s="113"/>
      <c r="U201" s="119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0</v>
      </c>
      <c r="V201" s="115"/>
    </row>
    <row r="202" spans="2:22" x14ac:dyDescent="0.2">
      <c r="B202" s="113"/>
      <c r="C202" s="117" t="s">
        <v>226</v>
      </c>
      <c r="D202" s="118" t="s">
        <v>459</v>
      </c>
      <c r="E202" s="119">
        <v>0</v>
      </c>
      <c r="F202" s="119">
        <v>283039.32</v>
      </c>
      <c r="G202" s="119">
        <v>688354.49</v>
      </c>
      <c r="H202" s="119"/>
      <c r="I202" s="119"/>
      <c r="J202" s="119"/>
      <c r="K202" s="119"/>
      <c r="L202" s="119"/>
      <c r="M202" s="119"/>
      <c r="N202" s="119"/>
      <c r="O202" s="119"/>
      <c r="P202" s="119"/>
      <c r="Q202" s="119">
        <f t="shared" si="4"/>
        <v>971393.81</v>
      </c>
      <c r="R202" s="115"/>
      <c r="S202" s="116"/>
      <c r="T202" s="113"/>
      <c r="U202" s="119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971393.81</v>
      </c>
      <c r="V202" s="115"/>
    </row>
    <row r="203" spans="2:22" x14ac:dyDescent="0.2">
      <c r="B203" s="113"/>
      <c r="C203" s="117" t="s">
        <v>227</v>
      </c>
      <c r="D203" s="118" t="s">
        <v>460</v>
      </c>
      <c r="E203" s="119">
        <v>2974928.2899999996</v>
      </c>
      <c r="F203" s="119">
        <v>3216070.4900000007</v>
      </c>
      <c r="G203" s="119">
        <v>3149451.48</v>
      </c>
      <c r="H203" s="119"/>
      <c r="I203" s="119"/>
      <c r="J203" s="119"/>
      <c r="K203" s="119"/>
      <c r="L203" s="119"/>
      <c r="M203" s="119"/>
      <c r="N203" s="119"/>
      <c r="O203" s="119"/>
      <c r="P203" s="119"/>
      <c r="Q203" s="119">
        <f t="shared" si="4"/>
        <v>9340450.2599999998</v>
      </c>
      <c r="R203" s="115"/>
      <c r="S203" s="116"/>
      <c r="T203" s="113"/>
      <c r="U203" s="119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9340450.2599999998</v>
      </c>
      <c r="V203" s="115"/>
    </row>
    <row r="204" spans="2:22" x14ac:dyDescent="0.2">
      <c r="B204" s="113"/>
      <c r="C204" s="117" t="s">
        <v>228</v>
      </c>
      <c r="D204" s="118" t="s">
        <v>461</v>
      </c>
      <c r="E204" s="119">
        <v>8877361.0600000005</v>
      </c>
      <c r="F204" s="119">
        <v>9907856.6300000027</v>
      </c>
      <c r="G204" s="119">
        <v>10053725.32</v>
      </c>
      <c r="H204" s="119"/>
      <c r="I204" s="119"/>
      <c r="J204" s="119"/>
      <c r="K204" s="119"/>
      <c r="L204" s="119"/>
      <c r="M204" s="119"/>
      <c r="N204" s="119"/>
      <c r="O204" s="119"/>
      <c r="P204" s="119"/>
      <c r="Q204" s="119">
        <f t="shared" si="4"/>
        <v>28838943.010000005</v>
      </c>
      <c r="R204" s="115"/>
      <c r="S204" s="116"/>
      <c r="T204" s="113"/>
      <c r="U204" s="119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28838943.010000005</v>
      </c>
      <c r="V204" s="115"/>
    </row>
    <row r="205" spans="2:22" x14ac:dyDescent="0.2">
      <c r="B205" s="113"/>
      <c r="C205" s="117" t="s">
        <v>229</v>
      </c>
      <c r="D205" s="118" t="s">
        <v>462</v>
      </c>
      <c r="E205" s="119">
        <v>3414505.78</v>
      </c>
      <c r="F205" s="119">
        <v>3850409.0499999989</v>
      </c>
      <c r="G205" s="119">
        <v>3988378.6900000004</v>
      </c>
      <c r="H205" s="119"/>
      <c r="I205" s="119"/>
      <c r="J205" s="119"/>
      <c r="K205" s="119"/>
      <c r="L205" s="119"/>
      <c r="M205" s="119"/>
      <c r="N205" s="119"/>
      <c r="O205" s="119"/>
      <c r="P205" s="119"/>
      <c r="Q205" s="119">
        <f t="shared" si="4"/>
        <v>11253293.52</v>
      </c>
      <c r="R205" s="115"/>
      <c r="S205" s="116"/>
      <c r="T205" s="113"/>
      <c r="U205" s="119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11253293.52</v>
      </c>
      <c r="V205" s="115"/>
    </row>
    <row r="206" spans="2:22" x14ac:dyDescent="0.2">
      <c r="B206" s="113"/>
      <c r="C206" s="117" t="s">
        <v>230</v>
      </c>
      <c r="D206" s="118" t="s">
        <v>463</v>
      </c>
      <c r="E206" s="119">
        <v>0</v>
      </c>
      <c r="F206" s="119">
        <v>473779.8</v>
      </c>
      <c r="G206" s="119">
        <v>993068.67</v>
      </c>
      <c r="H206" s="119"/>
      <c r="I206" s="119"/>
      <c r="J206" s="119"/>
      <c r="K206" s="119"/>
      <c r="L206" s="119"/>
      <c r="M206" s="119"/>
      <c r="N206" s="119"/>
      <c r="O206" s="119"/>
      <c r="P206" s="119"/>
      <c r="Q206" s="119">
        <f t="shared" si="4"/>
        <v>1466848.47</v>
      </c>
      <c r="R206" s="115"/>
      <c r="S206" s="116"/>
      <c r="T206" s="113"/>
      <c r="U206" s="119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1466848.47</v>
      </c>
      <c r="V206" s="115"/>
    </row>
    <row r="207" spans="2:22" x14ac:dyDescent="0.2">
      <c r="B207" s="113"/>
      <c r="C207" s="117" t="s">
        <v>231</v>
      </c>
      <c r="D207" s="118" t="s">
        <v>464</v>
      </c>
      <c r="E207" s="119">
        <v>111478.56000000001</v>
      </c>
      <c r="F207" s="119">
        <v>3120620.07</v>
      </c>
      <c r="G207" s="119">
        <v>6031655.46</v>
      </c>
      <c r="H207" s="119"/>
      <c r="I207" s="119"/>
      <c r="J207" s="119"/>
      <c r="K207" s="119"/>
      <c r="L207" s="119"/>
      <c r="M207" s="119"/>
      <c r="N207" s="119"/>
      <c r="O207" s="119"/>
      <c r="P207" s="119"/>
      <c r="Q207" s="119">
        <f t="shared" si="4"/>
        <v>9263754.0899999999</v>
      </c>
      <c r="R207" s="115"/>
      <c r="S207" s="116"/>
      <c r="T207" s="113"/>
      <c r="U207" s="119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9263754.0899999999</v>
      </c>
      <c r="V207" s="115"/>
    </row>
    <row r="208" spans="2:22" x14ac:dyDescent="0.2">
      <c r="B208" s="113"/>
      <c r="C208" s="117" t="s">
        <v>232</v>
      </c>
      <c r="D208" s="118" t="s">
        <v>465</v>
      </c>
      <c r="E208" s="119">
        <v>0</v>
      </c>
      <c r="F208" s="119">
        <v>594649.76</v>
      </c>
      <c r="G208" s="119">
        <v>652062.53</v>
      </c>
      <c r="H208" s="119"/>
      <c r="I208" s="119"/>
      <c r="J208" s="119"/>
      <c r="K208" s="119"/>
      <c r="L208" s="119"/>
      <c r="M208" s="119"/>
      <c r="N208" s="119"/>
      <c r="O208" s="119"/>
      <c r="P208" s="119"/>
      <c r="Q208" s="119">
        <f t="shared" si="4"/>
        <v>1246712.29</v>
      </c>
      <c r="R208" s="115"/>
      <c r="S208" s="116"/>
      <c r="T208" s="113"/>
      <c r="U208" s="119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1246712.29</v>
      </c>
      <c r="V208" s="115"/>
    </row>
    <row r="209" spans="2:22" x14ac:dyDescent="0.2">
      <c r="B209" s="113"/>
      <c r="C209" s="117" t="s">
        <v>233</v>
      </c>
      <c r="D209" s="118" t="s">
        <v>466</v>
      </c>
      <c r="E209" s="119">
        <v>231171.90000000002</v>
      </c>
      <c r="F209" s="119">
        <v>955355.26</v>
      </c>
      <c r="G209" s="119">
        <v>694394.13</v>
      </c>
      <c r="H209" s="119"/>
      <c r="I209" s="119"/>
      <c r="J209" s="119"/>
      <c r="K209" s="119"/>
      <c r="L209" s="119"/>
      <c r="M209" s="119"/>
      <c r="N209" s="119"/>
      <c r="O209" s="119"/>
      <c r="P209" s="119"/>
      <c r="Q209" s="119">
        <f t="shared" si="4"/>
        <v>1880921.29</v>
      </c>
      <c r="R209" s="115"/>
      <c r="S209" s="116"/>
      <c r="T209" s="113"/>
      <c r="U209" s="119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1880921.29</v>
      </c>
      <c r="V209" s="115"/>
    </row>
    <row r="210" spans="2:22" x14ac:dyDescent="0.2">
      <c r="B210" s="113"/>
      <c r="C210" s="117" t="s">
        <v>234</v>
      </c>
      <c r="D210" s="118" t="s">
        <v>467</v>
      </c>
      <c r="E210" s="119">
        <v>113881.1</v>
      </c>
      <c r="F210" s="119">
        <v>181340.53000000003</v>
      </c>
      <c r="G210" s="119">
        <v>282174.88999999996</v>
      </c>
      <c r="H210" s="119"/>
      <c r="I210" s="119"/>
      <c r="J210" s="119"/>
      <c r="K210" s="119"/>
      <c r="L210" s="119"/>
      <c r="M210" s="119"/>
      <c r="N210" s="119"/>
      <c r="O210" s="119"/>
      <c r="P210" s="119"/>
      <c r="Q210" s="119">
        <f t="shared" si="4"/>
        <v>577396.52</v>
      </c>
      <c r="R210" s="115"/>
      <c r="S210" s="116"/>
      <c r="T210" s="113"/>
      <c r="U210" s="119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577396.52</v>
      </c>
      <c r="V210" s="115"/>
    </row>
    <row r="211" spans="2:22" x14ac:dyDescent="0.2">
      <c r="B211" s="113"/>
      <c r="C211" s="117" t="s">
        <v>235</v>
      </c>
      <c r="D211" s="118" t="s">
        <v>468</v>
      </c>
      <c r="E211" s="119">
        <v>0</v>
      </c>
      <c r="F211" s="119">
        <v>3350594.19</v>
      </c>
      <c r="G211" s="119">
        <v>364083.20000000001</v>
      </c>
      <c r="H211" s="119"/>
      <c r="I211" s="119"/>
      <c r="J211" s="119"/>
      <c r="K211" s="119"/>
      <c r="L211" s="119"/>
      <c r="M211" s="119"/>
      <c r="N211" s="119"/>
      <c r="O211" s="119"/>
      <c r="P211" s="119"/>
      <c r="Q211" s="119">
        <f t="shared" si="4"/>
        <v>3714677.39</v>
      </c>
      <c r="R211" s="115"/>
      <c r="S211" s="116"/>
      <c r="T211" s="113"/>
      <c r="U211" s="119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3714677.39</v>
      </c>
      <c r="V211" s="115"/>
    </row>
    <row r="212" spans="2:22" x14ac:dyDescent="0.2">
      <c r="B212" s="113"/>
      <c r="C212" s="117" t="s">
        <v>236</v>
      </c>
      <c r="D212" s="118" t="s">
        <v>469</v>
      </c>
      <c r="E212" s="119">
        <v>41950.750000000007</v>
      </c>
      <c r="F212" s="119">
        <v>59523.049999999996</v>
      </c>
      <c r="G212" s="119">
        <v>54457.029999999992</v>
      </c>
      <c r="H212" s="119"/>
      <c r="I212" s="119"/>
      <c r="J212" s="119"/>
      <c r="K212" s="119"/>
      <c r="L212" s="119"/>
      <c r="M212" s="119"/>
      <c r="N212" s="119"/>
      <c r="O212" s="119"/>
      <c r="P212" s="119"/>
      <c r="Q212" s="119">
        <f t="shared" si="4"/>
        <v>155930.82999999999</v>
      </c>
      <c r="R212" s="115"/>
      <c r="S212" s="116"/>
      <c r="T212" s="113"/>
      <c r="U212" s="119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155930.82999999999</v>
      </c>
      <c r="V212" s="115"/>
    </row>
    <row r="213" spans="2:22" x14ac:dyDescent="0.2">
      <c r="B213" s="113"/>
      <c r="C213" s="117" t="s">
        <v>237</v>
      </c>
      <c r="D213" s="118" t="s">
        <v>457</v>
      </c>
      <c r="E213" s="119">
        <v>0</v>
      </c>
      <c r="F213" s="119">
        <v>0</v>
      </c>
      <c r="G213" s="119">
        <v>487631.04000000004</v>
      </c>
      <c r="H213" s="119"/>
      <c r="I213" s="119"/>
      <c r="J213" s="119"/>
      <c r="K213" s="119"/>
      <c r="L213" s="119"/>
      <c r="M213" s="119"/>
      <c r="N213" s="119"/>
      <c r="O213" s="119"/>
      <c r="P213" s="119"/>
      <c r="Q213" s="119">
        <f t="shared" si="4"/>
        <v>487631.04000000004</v>
      </c>
      <c r="R213" s="115"/>
      <c r="S213" s="116"/>
      <c r="T213" s="113"/>
      <c r="U213" s="119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487631.04000000004</v>
      </c>
      <c r="V213" s="115"/>
    </row>
    <row r="214" spans="2:22" x14ac:dyDescent="0.2">
      <c r="B214" s="113"/>
      <c r="C214" s="117" t="s">
        <v>238</v>
      </c>
      <c r="D214" s="118" t="s">
        <v>470</v>
      </c>
      <c r="E214" s="119">
        <v>0</v>
      </c>
      <c r="F214" s="119">
        <v>4685</v>
      </c>
      <c r="G214" s="119">
        <v>6790</v>
      </c>
      <c r="H214" s="119"/>
      <c r="I214" s="119"/>
      <c r="J214" s="119"/>
      <c r="K214" s="119"/>
      <c r="L214" s="119"/>
      <c r="M214" s="119"/>
      <c r="N214" s="119"/>
      <c r="O214" s="119"/>
      <c r="P214" s="119"/>
      <c r="Q214" s="119">
        <f t="shared" si="4"/>
        <v>11475</v>
      </c>
      <c r="R214" s="115"/>
      <c r="S214" s="116"/>
      <c r="T214" s="113"/>
      <c r="U214" s="119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11475</v>
      </c>
      <c r="V214" s="115"/>
    </row>
    <row r="215" spans="2:22" x14ac:dyDescent="0.2">
      <c r="B215" s="113"/>
      <c r="C215" s="117" t="s">
        <v>239</v>
      </c>
      <c r="D215" s="118" t="s">
        <v>471</v>
      </c>
      <c r="E215" s="119">
        <v>15914.3</v>
      </c>
      <c r="F215" s="119">
        <v>95594.77</v>
      </c>
      <c r="G215" s="119">
        <v>191570.31999999998</v>
      </c>
      <c r="H215" s="119"/>
      <c r="I215" s="119"/>
      <c r="J215" s="119"/>
      <c r="K215" s="119"/>
      <c r="L215" s="119"/>
      <c r="M215" s="119"/>
      <c r="N215" s="119"/>
      <c r="O215" s="119"/>
      <c r="P215" s="119"/>
      <c r="Q215" s="119">
        <f t="shared" si="4"/>
        <v>303079.39</v>
      </c>
      <c r="R215" s="115"/>
      <c r="S215" s="116"/>
      <c r="T215" s="113"/>
      <c r="U215" s="119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303079.39</v>
      </c>
      <c r="V215" s="115"/>
    </row>
    <row r="216" spans="2:22" x14ac:dyDescent="0.2">
      <c r="B216" s="113"/>
      <c r="C216" s="117" t="s">
        <v>240</v>
      </c>
      <c r="D216" s="118" t="s">
        <v>472</v>
      </c>
      <c r="E216" s="119">
        <v>0</v>
      </c>
      <c r="F216" s="119">
        <v>0</v>
      </c>
      <c r="G216" s="119">
        <v>836018.39999999991</v>
      </c>
      <c r="H216" s="119"/>
      <c r="I216" s="119"/>
      <c r="J216" s="119"/>
      <c r="K216" s="119"/>
      <c r="L216" s="119"/>
      <c r="M216" s="119"/>
      <c r="N216" s="119"/>
      <c r="O216" s="119"/>
      <c r="P216" s="119"/>
      <c r="Q216" s="119">
        <f t="shared" si="4"/>
        <v>836018.39999999991</v>
      </c>
      <c r="R216" s="115"/>
      <c r="S216" s="116"/>
      <c r="T216" s="113"/>
      <c r="U216" s="119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836018.39999999991</v>
      </c>
      <c r="V216" s="115"/>
    </row>
    <row r="217" spans="2:22" x14ac:dyDescent="0.2">
      <c r="B217" s="113"/>
      <c r="C217" s="117" t="s">
        <v>241</v>
      </c>
      <c r="D217" s="118" t="s">
        <v>469</v>
      </c>
      <c r="E217" s="119">
        <v>0</v>
      </c>
      <c r="F217" s="119">
        <v>1800</v>
      </c>
      <c r="G217" s="119">
        <v>0</v>
      </c>
      <c r="H217" s="119"/>
      <c r="I217" s="119"/>
      <c r="J217" s="119"/>
      <c r="K217" s="119"/>
      <c r="L217" s="119"/>
      <c r="M217" s="119"/>
      <c r="N217" s="119"/>
      <c r="O217" s="119"/>
      <c r="P217" s="119"/>
      <c r="Q217" s="119">
        <f t="shared" si="4"/>
        <v>1800</v>
      </c>
      <c r="R217" s="115"/>
      <c r="S217" s="116"/>
      <c r="T217" s="113"/>
      <c r="U217" s="119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1800</v>
      </c>
      <c r="V217" s="115"/>
    </row>
    <row r="218" spans="2:22" ht="25.5" x14ac:dyDescent="0.2">
      <c r="B218" s="113"/>
      <c r="C218" s="117" t="s">
        <v>535</v>
      </c>
      <c r="D218" s="118" t="s">
        <v>536</v>
      </c>
      <c r="E218" s="119">
        <v>157473.76</v>
      </c>
      <c r="F218" s="119">
        <v>854542.94000000029</v>
      </c>
      <c r="G218" s="119">
        <v>1171035.8700000001</v>
      </c>
      <c r="H218" s="119"/>
      <c r="I218" s="119"/>
      <c r="J218" s="119"/>
      <c r="K218" s="119"/>
      <c r="L218" s="119"/>
      <c r="M218" s="119"/>
      <c r="N218" s="119"/>
      <c r="O218" s="119"/>
      <c r="P218" s="119"/>
      <c r="Q218" s="119">
        <f t="shared" si="4"/>
        <v>2183052.5700000003</v>
      </c>
      <c r="R218" s="115"/>
      <c r="S218" s="116"/>
      <c r="T218" s="113"/>
      <c r="U218" s="119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2183052.5700000003</v>
      </c>
      <c r="V218" s="115"/>
    </row>
    <row r="219" spans="2:22" x14ac:dyDescent="0.2">
      <c r="B219" s="113"/>
      <c r="C219" s="117" t="s">
        <v>242</v>
      </c>
      <c r="D219" s="118" t="s">
        <v>473</v>
      </c>
      <c r="E219" s="119">
        <v>0</v>
      </c>
      <c r="F219" s="119">
        <v>47776.67</v>
      </c>
      <c r="G219" s="119">
        <v>294974.53000000003</v>
      </c>
      <c r="H219" s="119"/>
      <c r="I219" s="119"/>
      <c r="J219" s="119"/>
      <c r="K219" s="119"/>
      <c r="L219" s="119"/>
      <c r="M219" s="119"/>
      <c r="N219" s="119"/>
      <c r="O219" s="119"/>
      <c r="P219" s="119"/>
      <c r="Q219" s="119">
        <f t="shared" si="4"/>
        <v>342751.2</v>
      </c>
      <c r="R219" s="115"/>
      <c r="S219" s="116"/>
      <c r="T219" s="113"/>
      <c r="U219" s="119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342751.2</v>
      </c>
      <c r="V219" s="115"/>
    </row>
    <row r="220" spans="2:22" x14ac:dyDescent="0.2">
      <c r="B220" s="113"/>
      <c r="C220" s="117" t="s">
        <v>243</v>
      </c>
      <c r="D220" s="118" t="s">
        <v>474</v>
      </c>
      <c r="E220" s="119">
        <v>334971.96999999997</v>
      </c>
      <c r="F220" s="119">
        <v>618161.69000000018</v>
      </c>
      <c r="G220" s="119">
        <v>601476.57000000007</v>
      </c>
      <c r="H220" s="119"/>
      <c r="I220" s="119"/>
      <c r="J220" s="119"/>
      <c r="K220" s="119"/>
      <c r="L220" s="119"/>
      <c r="M220" s="119"/>
      <c r="N220" s="119"/>
      <c r="O220" s="119"/>
      <c r="P220" s="119"/>
      <c r="Q220" s="119">
        <f t="shared" si="4"/>
        <v>1554610.2300000002</v>
      </c>
      <c r="R220" s="115"/>
      <c r="S220" s="116"/>
      <c r="T220" s="113"/>
      <c r="U220" s="119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1554610.2300000002</v>
      </c>
      <c r="V220" s="115"/>
    </row>
    <row r="221" spans="2:22" x14ac:dyDescent="0.2">
      <c r="B221" s="113"/>
      <c r="C221" s="117" t="s">
        <v>244</v>
      </c>
      <c r="D221" s="118" t="s">
        <v>475</v>
      </c>
      <c r="E221" s="119">
        <v>0</v>
      </c>
      <c r="F221" s="119">
        <v>1078.1599999999999</v>
      </c>
      <c r="G221" s="119">
        <v>1648.77</v>
      </c>
      <c r="H221" s="119"/>
      <c r="I221" s="119"/>
      <c r="J221" s="119"/>
      <c r="K221" s="119"/>
      <c r="L221" s="119"/>
      <c r="M221" s="119"/>
      <c r="N221" s="119"/>
      <c r="O221" s="119"/>
      <c r="P221" s="119"/>
      <c r="Q221" s="119">
        <f t="shared" si="4"/>
        <v>2726.93</v>
      </c>
      <c r="R221" s="115"/>
      <c r="S221" s="116"/>
      <c r="T221" s="113"/>
      <c r="U221" s="119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2726.93</v>
      </c>
      <c r="V221" s="115"/>
    </row>
    <row r="222" spans="2:22" x14ac:dyDescent="0.2">
      <c r="B222" s="113"/>
      <c r="C222" s="117" t="s">
        <v>245</v>
      </c>
      <c r="D222" s="118" t="s">
        <v>477</v>
      </c>
      <c r="E222" s="119">
        <v>600.26</v>
      </c>
      <c r="F222" s="119">
        <v>2692.62</v>
      </c>
      <c r="G222" s="119">
        <v>28202.82</v>
      </c>
      <c r="H222" s="119"/>
      <c r="I222" s="119"/>
      <c r="J222" s="119"/>
      <c r="K222" s="119"/>
      <c r="L222" s="119"/>
      <c r="M222" s="119"/>
      <c r="N222" s="119"/>
      <c r="O222" s="119"/>
      <c r="P222" s="119"/>
      <c r="Q222" s="119">
        <f t="shared" si="4"/>
        <v>31495.7</v>
      </c>
      <c r="R222" s="115"/>
      <c r="S222" s="116"/>
      <c r="T222" s="113"/>
      <c r="U222" s="119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31495.7</v>
      </c>
      <c r="V222" s="115"/>
    </row>
    <row r="223" spans="2:22" x14ac:dyDescent="0.2">
      <c r="B223" s="113"/>
      <c r="C223" s="117" t="s">
        <v>246</v>
      </c>
      <c r="D223" s="118" t="s">
        <v>478</v>
      </c>
      <c r="E223" s="119">
        <v>232871.92999999996</v>
      </c>
      <c r="F223" s="119">
        <v>372494.5</v>
      </c>
      <c r="G223" s="119">
        <v>380293.01000000013</v>
      </c>
      <c r="H223" s="119"/>
      <c r="I223" s="119"/>
      <c r="J223" s="119"/>
      <c r="K223" s="119"/>
      <c r="L223" s="119"/>
      <c r="M223" s="119"/>
      <c r="N223" s="119"/>
      <c r="O223" s="119"/>
      <c r="P223" s="119"/>
      <c r="Q223" s="119">
        <f t="shared" si="4"/>
        <v>985659.44000000006</v>
      </c>
      <c r="R223" s="115"/>
      <c r="S223" s="116"/>
      <c r="T223" s="113"/>
      <c r="U223" s="119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985659.44000000006</v>
      </c>
      <c r="V223" s="115"/>
    </row>
    <row r="224" spans="2:22" x14ac:dyDescent="0.2">
      <c r="B224" s="113"/>
      <c r="C224" s="117" t="s">
        <v>247</v>
      </c>
      <c r="D224" s="118" t="s">
        <v>479</v>
      </c>
      <c r="E224" s="119">
        <v>111994.51999999999</v>
      </c>
      <c r="F224" s="119">
        <v>145958.62999999998</v>
      </c>
      <c r="G224" s="119">
        <v>144342.38</v>
      </c>
      <c r="H224" s="119"/>
      <c r="I224" s="119"/>
      <c r="J224" s="119"/>
      <c r="K224" s="119"/>
      <c r="L224" s="119"/>
      <c r="M224" s="119"/>
      <c r="N224" s="119"/>
      <c r="O224" s="119"/>
      <c r="P224" s="119"/>
      <c r="Q224" s="119">
        <f t="shared" si="4"/>
        <v>402295.52999999997</v>
      </c>
      <c r="R224" s="115"/>
      <c r="S224" s="116"/>
      <c r="T224" s="113"/>
      <c r="U224" s="119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402295.52999999997</v>
      </c>
      <c r="V224" s="115"/>
    </row>
    <row r="225" spans="2:22" x14ac:dyDescent="0.2">
      <c r="B225" s="113"/>
      <c r="C225" s="117" t="s">
        <v>248</v>
      </c>
      <c r="D225" s="118" t="s">
        <v>480</v>
      </c>
      <c r="E225" s="119">
        <v>70486.760000000009</v>
      </c>
      <c r="F225" s="119">
        <v>81179.94</v>
      </c>
      <c r="G225" s="119">
        <v>88251.44</v>
      </c>
      <c r="H225" s="119"/>
      <c r="I225" s="119"/>
      <c r="J225" s="119"/>
      <c r="K225" s="119"/>
      <c r="L225" s="119"/>
      <c r="M225" s="119"/>
      <c r="N225" s="119"/>
      <c r="O225" s="119"/>
      <c r="P225" s="119"/>
      <c r="Q225" s="119">
        <f t="shared" si="4"/>
        <v>239918.14</v>
      </c>
      <c r="R225" s="115"/>
      <c r="S225" s="116"/>
      <c r="T225" s="113"/>
      <c r="U225" s="119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239918.14</v>
      </c>
      <c r="V225" s="115"/>
    </row>
    <row r="226" spans="2:22" x14ac:dyDescent="0.2">
      <c r="B226" s="113"/>
      <c r="C226" s="117" t="s">
        <v>249</v>
      </c>
      <c r="D226" s="118" t="s">
        <v>481</v>
      </c>
      <c r="E226" s="119">
        <v>158558.65</v>
      </c>
      <c r="F226" s="119">
        <v>172357.81999999998</v>
      </c>
      <c r="G226" s="119">
        <v>181090.98999999996</v>
      </c>
      <c r="H226" s="119"/>
      <c r="I226" s="119"/>
      <c r="J226" s="119"/>
      <c r="K226" s="119"/>
      <c r="L226" s="119"/>
      <c r="M226" s="119"/>
      <c r="N226" s="119"/>
      <c r="O226" s="119"/>
      <c r="P226" s="119"/>
      <c r="Q226" s="119">
        <f t="shared" si="4"/>
        <v>512007.45999999996</v>
      </c>
      <c r="R226" s="115"/>
      <c r="S226" s="116"/>
      <c r="T226" s="113"/>
      <c r="U226" s="119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512007.45999999996</v>
      </c>
      <c r="V226" s="115"/>
    </row>
    <row r="227" spans="2:22" x14ac:dyDescent="0.2">
      <c r="B227" s="113"/>
      <c r="C227" s="117" t="s">
        <v>250</v>
      </c>
      <c r="D227" s="118" t="s">
        <v>482</v>
      </c>
      <c r="E227" s="119">
        <v>36899.640000000007</v>
      </c>
      <c r="F227" s="119">
        <v>42853.530000000006</v>
      </c>
      <c r="G227" s="119">
        <v>45643.070000000007</v>
      </c>
      <c r="H227" s="119"/>
      <c r="I227" s="119"/>
      <c r="J227" s="119"/>
      <c r="K227" s="119"/>
      <c r="L227" s="119"/>
      <c r="M227" s="119"/>
      <c r="N227" s="119"/>
      <c r="O227" s="119"/>
      <c r="P227" s="119"/>
      <c r="Q227" s="119">
        <f t="shared" si="4"/>
        <v>125396.24000000002</v>
      </c>
      <c r="R227" s="115"/>
      <c r="S227" s="116"/>
      <c r="T227" s="113"/>
      <c r="U227" s="119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125396.24000000002</v>
      </c>
      <c r="V227" s="115"/>
    </row>
    <row r="228" spans="2:22" x14ac:dyDescent="0.2">
      <c r="B228" s="113"/>
      <c r="C228" s="117" t="s">
        <v>251</v>
      </c>
      <c r="D228" s="118" t="s">
        <v>483</v>
      </c>
      <c r="E228" s="119">
        <v>0</v>
      </c>
      <c r="F228" s="119">
        <v>78783.34</v>
      </c>
      <c r="G228" s="119">
        <v>39391.67</v>
      </c>
      <c r="H228" s="119"/>
      <c r="I228" s="119"/>
      <c r="J228" s="119"/>
      <c r="K228" s="119"/>
      <c r="L228" s="119"/>
      <c r="M228" s="119"/>
      <c r="N228" s="119"/>
      <c r="O228" s="119"/>
      <c r="P228" s="119"/>
      <c r="Q228" s="119">
        <f t="shared" si="4"/>
        <v>118175.01</v>
      </c>
      <c r="R228" s="115"/>
      <c r="S228" s="116"/>
      <c r="T228" s="113"/>
      <c r="U228" s="119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118175.01</v>
      </c>
      <c r="V228" s="115"/>
    </row>
    <row r="229" spans="2:22" x14ac:dyDescent="0.2">
      <c r="B229" s="113"/>
      <c r="C229" s="117" t="s">
        <v>252</v>
      </c>
      <c r="D229" s="118" t="s">
        <v>484</v>
      </c>
      <c r="E229" s="119">
        <v>24998.18</v>
      </c>
      <c r="F229" s="119">
        <v>10808.99</v>
      </c>
      <c r="G229" s="119">
        <v>27832.41</v>
      </c>
      <c r="H229" s="119"/>
      <c r="I229" s="119"/>
      <c r="J229" s="119"/>
      <c r="K229" s="119"/>
      <c r="L229" s="119"/>
      <c r="M229" s="119"/>
      <c r="N229" s="119"/>
      <c r="O229" s="119"/>
      <c r="P229" s="119"/>
      <c r="Q229" s="119">
        <f t="shared" si="4"/>
        <v>63639.58</v>
      </c>
      <c r="R229" s="115"/>
      <c r="S229" s="116"/>
      <c r="T229" s="113"/>
      <c r="U229" s="119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63639.58</v>
      </c>
      <c r="V229" s="115"/>
    </row>
    <row r="230" spans="2:22" x14ac:dyDescent="0.2">
      <c r="B230" s="113"/>
      <c r="C230" s="117" t="s">
        <v>253</v>
      </c>
      <c r="D230" s="118" t="s">
        <v>485</v>
      </c>
      <c r="E230" s="119">
        <v>0</v>
      </c>
      <c r="F230" s="119">
        <v>1742.4</v>
      </c>
      <c r="G230" s="119">
        <v>17000</v>
      </c>
      <c r="H230" s="119"/>
      <c r="I230" s="119"/>
      <c r="J230" s="119"/>
      <c r="K230" s="119"/>
      <c r="L230" s="119"/>
      <c r="M230" s="119"/>
      <c r="N230" s="119"/>
      <c r="O230" s="119"/>
      <c r="P230" s="119"/>
      <c r="Q230" s="119">
        <f t="shared" si="4"/>
        <v>18742.400000000001</v>
      </c>
      <c r="R230" s="115"/>
      <c r="S230" s="116"/>
      <c r="T230" s="113"/>
      <c r="U230" s="119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18742.400000000001</v>
      </c>
      <c r="V230" s="115"/>
    </row>
    <row r="231" spans="2:22" x14ac:dyDescent="0.2">
      <c r="B231" s="113"/>
      <c r="C231" s="117" t="s">
        <v>254</v>
      </c>
      <c r="D231" s="118" t="s">
        <v>486</v>
      </c>
      <c r="E231" s="119">
        <v>6933.4299999999994</v>
      </c>
      <c r="F231" s="119">
        <v>8238.6899999999987</v>
      </c>
      <c r="G231" s="119">
        <v>8580.24</v>
      </c>
      <c r="H231" s="119"/>
      <c r="I231" s="119"/>
      <c r="J231" s="119"/>
      <c r="K231" s="119"/>
      <c r="L231" s="119"/>
      <c r="M231" s="119"/>
      <c r="N231" s="119"/>
      <c r="O231" s="119"/>
      <c r="P231" s="119"/>
      <c r="Q231" s="119">
        <f t="shared" si="4"/>
        <v>23752.36</v>
      </c>
      <c r="R231" s="115"/>
      <c r="S231" s="116"/>
      <c r="T231" s="113"/>
      <c r="U231" s="119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23752.36</v>
      </c>
      <c r="V231" s="115"/>
    </row>
    <row r="232" spans="2:22" x14ac:dyDescent="0.2">
      <c r="B232" s="113"/>
      <c r="C232" s="117" t="s">
        <v>255</v>
      </c>
      <c r="D232" s="118" t="s">
        <v>476</v>
      </c>
      <c r="E232" s="119">
        <v>46927.05999999999</v>
      </c>
      <c r="F232" s="119">
        <v>77384.829999999987</v>
      </c>
      <c r="G232" s="119">
        <v>137243.21000000002</v>
      </c>
      <c r="H232" s="119"/>
      <c r="I232" s="119"/>
      <c r="J232" s="119"/>
      <c r="K232" s="119"/>
      <c r="L232" s="119"/>
      <c r="M232" s="119"/>
      <c r="N232" s="119"/>
      <c r="O232" s="119"/>
      <c r="P232" s="119"/>
      <c r="Q232" s="119">
        <f t="shared" si="4"/>
        <v>261555.1</v>
      </c>
      <c r="R232" s="115"/>
      <c r="S232" s="116"/>
      <c r="T232" s="113"/>
      <c r="U232" s="119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261555.1</v>
      </c>
      <c r="V232" s="115"/>
    </row>
    <row r="233" spans="2:22" x14ac:dyDescent="0.2">
      <c r="B233" s="113"/>
      <c r="C233" s="117" t="s">
        <v>256</v>
      </c>
      <c r="D233" s="118" t="s">
        <v>487</v>
      </c>
      <c r="E233" s="119">
        <v>0</v>
      </c>
      <c r="F233" s="119">
        <v>60000</v>
      </c>
      <c r="G233" s="119">
        <v>30000</v>
      </c>
      <c r="H233" s="119"/>
      <c r="I233" s="119"/>
      <c r="J233" s="119"/>
      <c r="K233" s="119"/>
      <c r="L233" s="119"/>
      <c r="M233" s="119"/>
      <c r="N233" s="119"/>
      <c r="O233" s="119"/>
      <c r="P233" s="119"/>
      <c r="Q233" s="119">
        <f t="shared" si="4"/>
        <v>90000</v>
      </c>
      <c r="R233" s="115"/>
      <c r="S233" s="116"/>
      <c r="T233" s="113"/>
      <c r="U233" s="119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90000</v>
      </c>
      <c r="V233" s="115"/>
    </row>
    <row r="234" spans="2:22" x14ac:dyDescent="0.2">
      <c r="B234" s="113"/>
      <c r="C234" s="117" t="s">
        <v>257</v>
      </c>
      <c r="D234" s="118" t="s">
        <v>488</v>
      </c>
      <c r="E234" s="119">
        <v>0</v>
      </c>
      <c r="F234" s="119">
        <v>6624.9299999999994</v>
      </c>
      <c r="G234" s="119">
        <v>158894.95000000001</v>
      </c>
      <c r="H234" s="119"/>
      <c r="I234" s="119"/>
      <c r="J234" s="119"/>
      <c r="K234" s="119"/>
      <c r="L234" s="119"/>
      <c r="M234" s="119"/>
      <c r="N234" s="119"/>
      <c r="O234" s="119"/>
      <c r="P234" s="119"/>
      <c r="Q234" s="119">
        <f t="shared" si="4"/>
        <v>165519.88</v>
      </c>
      <c r="R234" s="115"/>
      <c r="S234" s="116"/>
      <c r="T234" s="113"/>
      <c r="U234" s="119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165519.88</v>
      </c>
      <c r="V234" s="115"/>
    </row>
    <row r="235" spans="2:22" x14ac:dyDescent="0.2">
      <c r="B235" s="113"/>
      <c r="C235" s="117" t="s">
        <v>258</v>
      </c>
      <c r="D235" s="118" t="s">
        <v>489</v>
      </c>
      <c r="E235" s="119">
        <v>15974692.659999998</v>
      </c>
      <c r="F235" s="119">
        <v>31288201.32</v>
      </c>
      <c r="G235" s="119">
        <v>29418498.18</v>
      </c>
      <c r="H235" s="119"/>
      <c r="I235" s="119"/>
      <c r="J235" s="119"/>
      <c r="K235" s="119"/>
      <c r="L235" s="119"/>
      <c r="M235" s="119"/>
      <c r="N235" s="119"/>
      <c r="O235" s="119"/>
      <c r="P235" s="119"/>
      <c r="Q235" s="119">
        <f t="shared" si="4"/>
        <v>76681392.159999996</v>
      </c>
      <c r="R235" s="115"/>
      <c r="S235" s="116"/>
      <c r="T235" s="113"/>
      <c r="U235" s="119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76681392.159999996</v>
      </c>
      <c r="V235" s="115"/>
    </row>
    <row r="236" spans="2:22" x14ac:dyDescent="0.2">
      <c r="B236" s="113"/>
      <c r="C236" s="117" t="s">
        <v>259</v>
      </c>
      <c r="D236" s="118" t="s">
        <v>490</v>
      </c>
      <c r="E236" s="119">
        <v>983782.04999999981</v>
      </c>
      <c r="F236" s="119">
        <v>5507601.5000000028</v>
      </c>
      <c r="G236" s="119">
        <v>6229947.2899999991</v>
      </c>
      <c r="H236" s="119"/>
      <c r="I236" s="119"/>
      <c r="J236" s="119"/>
      <c r="K236" s="119"/>
      <c r="L236" s="119"/>
      <c r="M236" s="119"/>
      <c r="N236" s="119"/>
      <c r="O236" s="119"/>
      <c r="P236" s="119"/>
      <c r="Q236" s="119">
        <f t="shared" si="4"/>
        <v>12721330.840000002</v>
      </c>
      <c r="R236" s="115"/>
      <c r="S236" s="116"/>
      <c r="T236" s="113"/>
      <c r="U236" s="119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12721330.840000002</v>
      </c>
      <c r="V236" s="115"/>
    </row>
    <row r="237" spans="2:22" x14ac:dyDescent="0.2">
      <c r="B237" s="113"/>
      <c r="C237" s="117" t="s">
        <v>260</v>
      </c>
      <c r="D237" s="118" t="s">
        <v>491</v>
      </c>
      <c r="E237" s="119">
        <v>252860.84999999995</v>
      </c>
      <c r="F237" s="119">
        <v>354570.58999999997</v>
      </c>
      <c r="G237" s="119">
        <v>408339.91999999993</v>
      </c>
      <c r="H237" s="119"/>
      <c r="I237" s="119"/>
      <c r="J237" s="119"/>
      <c r="K237" s="119"/>
      <c r="L237" s="119"/>
      <c r="M237" s="119"/>
      <c r="N237" s="119"/>
      <c r="O237" s="119"/>
      <c r="P237" s="119"/>
      <c r="Q237" s="119">
        <f t="shared" si="4"/>
        <v>1015771.3599999999</v>
      </c>
      <c r="R237" s="115"/>
      <c r="S237" s="116"/>
      <c r="T237" s="113"/>
      <c r="U237" s="119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1015771.3599999999</v>
      </c>
      <c r="V237" s="115"/>
    </row>
    <row r="238" spans="2:22" x14ac:dyDescent="0.2">
      <c r="B238" s="113"/>
      <c r="C238" s="117" t="s">
        <v>261</v>
      </c>
      <c r="D238" s="118" t="s">
        <v>492</v>
      </c>
      <c r="E238" s="119">
        <v>381651.48999999993</v>
      </c>
      <c r="F238" s="119">
        <v>436943.82000000007</v>
      </c>
      <c r="G238" s="119">
        <v>647491.99</v>
      </c>
      <c r="H238" s="119"/>
      <c r="I238" s="119"/>
      <c r="J238" s="119"/>
      <c r="K238" s="119"/>
      <c r="L238" s="119"/>
      <c r="M238" s="119"/>
      <c r="N238" s="119"/>
      <c r="O238" s="119"/>
      <c r="P238" s="119"/>
      <c r="Q238" s="119">
        <f t="shared" si="4"/>
        <v>1466087.3</v>
      </c>
      <c r="R238" s="115"/>
      <c r="S238" s="116"/>
      <c r="T238" s="113"/>
      <c r="U238" s="119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1466087.3</v>
      </c>
      <c r="V238" s="115"/>
    </row>
    <row r="239" spans="2:22" x14ac:dyDescent="0.2">
      <c r="B239" s="113"/>
      <c r="C239" s="117" t="s">
        <v>262</v>
      </c>
      <c r="D239" s="118" t="s">
        <v>493</v>
      </c>
      <c r="E239" s="119">
        <v>0</v>
      </c>
      <c r="F239" s="119">
        <v>31093.31</v>
      </c>
      <c r="G239" s="119">
        <v>889832.63000000012</v>
      </c>
      <c r="H239" s="119"/>
      <c r="I239" s="119"/>
      <c r="J239" s="119"/>
      <c r="K239" s="119"/>
      <c r="L239" s="119"/>
      <c r="M239" s="119"/>
      <c r="N239" s="119"/>
      <c r="O239" s="119"/>
      <c r="P239" s="119"/>
      <c r="Q239" s="119">
        <f t="shared" si="4"/>
        <v>920925.94000000018</v>
      </c>
      <c r="R239" s="115"/>
      <c r="S239" s="116"/>
      <c r="T239" s="113"/>
      <c r="U239" s="119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920925.94000000018</v>
      </c>
      <c r="V239" s="115"/>
    </row>
    <row r="240" spans="2:22" x14ac:dyDescent="0.2">
      <c r="B240" s="113"/>
      <c r="C240" s="117" t="s">
        <v>263</v>
      </c>
      <c r="D240" s="118" t="s">
        <v>494</v>
      </c>
      <c r="E240" s="119">
        <v>194747.99000000002</v>
      </c>
      <c r="F240" s="119">
        <v>0</v>
      </c>
      <c r="G240" s="119">
        <v>751469.54</v>
      </c>
      <c r="H240" s="119"/>
      <c r="I240" s="119"/>
      <c r="J240" s="119"/>
      <c r="K240" s="119"/>
      <c r="L240" s="119"/>
      <c r="M240" s="119"/>
      <c r="N240" s="119"/>
      <c r="O240" s="119"/>
      <c r="P240" s="119"/>
      <c r="Q240" s="119">
        <f t="shared" si="4"/>
        <v>946217.53</v>
      </c>
      <c r="R240" s="115"/>
      <c r="S240" s="116"/>
      <c r="T240" s="113"/>
      <c r="U240" s="119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946217.53</v>
      </c>
      <c r="V240" s="115"/>
    </row>
    <row r="241" spans="2:22" x14ac:dyDescent="0.2">
      <c r="B241" s="113"/>
      <c r="C241" s="117" t="s">
        <v>264</v>
      </c>
      <c r="D241" s="118" t="s">
        <v>495</v>
      </c>
      <c r="E241" s="119">
        <v>92805.040000000008</v>
      </c>
      <c r="F241" s="119">
        <v>108611.39</v>
      </c>
      <c r="G241" s="119">
        <v>131631.49000000002</v>
      </c>
      <c r="H241" s="119"/>
      <c r="I241" s="119"/>
      <c r="J241" s="119"/>
      <c r="K241" s="119"/>
      <c r="L241" s="119"/>
      <c r="M241" s="119"/>
      <c r="N241" s="119"/>
      <c r="O241" s="119"/>
      <c r="P241" s="119"/>
      <c r="Q241" s="119">
        <f t="shared" si="4"/>
        <v>333047.92000000004</v>
      </c>
      <c r="R241" s="115"/>
      <c r="S241" s="116"/>
      <c r="T241" s="113"/>
      <c r="U241" s="119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333047.92000000004</v>
      </c>
      <c r="V241" s="115"/>
    </row>
    <row r="242" spans="2:22" x14ac:dyDescent="0.2">
      <c r="B242" s="113"/>
      <c r="C242" s="117" t="s">
        <v>265</v>
      </c>
      <c r="D242" s="118" t="s">
        <v>496</v>
      </c>
      <c r="E242" s="119">
        <v>49992941.520000003</v>
      </c>
      <c r="F242" s="119">
        <v>60436732.719999999</v>
      </c>
      <c r="G242" s="119">
        <v>61009059.660000004</v>
      </c>
      <c r="H242" s="119"/>
      <c r="I242" s="119"/>
      <c r="J242" s="119"/>
      <c r="K242" s="119"/>
      <c r="L242" s="119"/>
      <c r="M242" s="119"/>
      <c r="N242" s="119"/>
      <c r="O242" s="119"/>
      <c r="P242" s="119"/>
      <c r="Q242" s="119">
        <f t="shared" si="4"/>
        <v>171438733.90000001</v>
      </c>
      <c r="R242" s="115"/>
      <c r="S242" s="116"/>
      <c r="T242" s="113"/>
      <c r="U242" s="119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171438733.90000001</v>
      </c>
      <c r="V242" s="115"/>
    </row>
    <row r="243" spans="2:22" x14ac:dyDescent="0.2">
      <c r="B243" s="113"/>
      <c r="C243" s="117" t="s">
        <v>266</v>
      </c>
      <c r="D243" s="118" t="s">
        <v>497</v>
      </c>
      <c r="E243" s="119">
        <v>0</v>
      </c>
      <c r="F243" s="119">
        <v>22900</v>
      </c>
      <c r="G243" s="119">
        <v>186350</v>
      </c>
      <c r="H243" s="119"/>
      <c r="I243" s="119"/>
      <c r="J243" s="119"/>
      <c r="K243" s="119"/>
      <c r="L243" s="119"/>
      <c r="M243" s="119"/>
      <c r="N243" s="119"/>
      <c r="O243" s="119"/>
      <c r="P243" s="119"/>
      <c r="Q243" s="119">
        <f t="shared" si="4"/>
        <v>209250</v>
      </c>
      <c r="R243" s="115"/>
      <c r="S243" s="116"/>
      <c r="T243" s="113"/>
      <c r="U243" s="119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209250</v>
      </c>
      <c r="V243" s="115"/>
    </row>
    <row r="244" spans="2:22" ht="25.5" x14ac:dyDescent="0.2">
      <c r="B244" s="113"/>
      <c r="C244" s="117" t="s">
        <v>267</v>
      </c>
      <c r="D244" s="118" t="s">
        <v>498</v>
      </c>
      <c r="E244" s="119">
        <v>203544.83000000002</v>
      </c>
      <c r="F244" s="119">
        <v>303020.05</v>
      </c>
      <c r="G244" s="119">
        <v>332625.83999999997</v>
      </c>
      <c r="H244" s="119"/>
      <c r="I244" s="119"/>
      <c r="J244" s="119"/>
      <c r="K244" s="119"/>
      <c r="L244" s="119"/>
      <c r="M244" s="119"/>
      <c r="N244" s="119"/>
      <c r="O244" s="119"/>
      <c r="P244" s="119"/>
      <c r="Q244" s="119">
        <f t="shared" si="4"/>
        <v>839190.72</v>
      </c>
      <c r="R244" s="115"/>
      <c r="S244" s="116"/>
      <c r="T244" s="113"/>
      <c r="U244" s="119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839190.72</v>
      </c>
      <c r="V244" s="115"/>
    </row>
    <row r="245" spans="2:22" x14ac:dyDescent="0.2">
      <c r="B245" s="113"/>
      <c r="C245" s="117" t="s">
        <v>268</v>
      </c>
      <c r="D245" s="118" t="s">
        <v>499</v>
      </c>
      <c r="E245" s="119">
        <v>0</v>
      </c>
      <c r="F245" s="119">
        <v>0</v>
      </c>
      <c r="G245" s="119">
        <v>0</v>
      </c>
      <c r="H245" s="119"/>
      <c r="I245" s="119"/>
      <c r="J245" s="119"/>
      <c r="K245" s="119"/>
      <c r="L245" s="119"/>
      <c r="M245" s="119"/>
      <c r="N245" s="119"/>
      <c r="O245" s="119"/>
      <c r="P245" s="119"/>
      <c r="Q245" s="119">
        <f t="shared" si="4"/>
        <v>0</v>
      </c>
      <c r="R245" s="115"/>
      <c r="S245" s="116"/>
      <c r="T245" s="113"/>
      <c r="U245" s="119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0</v>
      </c>
      <c r="V245" s="115"/>
    </row>
    <row r="246" spans="2:22" x14ac:dyDescent="0.2">
      <c r="B246" s="113"/>
      <c r="C246" s="117" t="s">
        <v>269</v>
      </c>
      <c r="D246" s="118" t="s">
        <v>500</v>
      </c>
      <c r="E246" s="119">
        <v>1192731.4300000002</v>
      </c>
      <c r="F246" s="119">
        <v>1115280.3400000003</v>
      </c>
      <c r="G246" s="119">
        <v>1159978.5300000003</v>
      </c>
      <c r="H246" s="119"/>
      <c r="I246" s="119"/>
      <c r="J246" s="119"/>
      <c r="K246" s="119"/>
      <c r="L246" s="119"/>
      <c r="M246" s="119"/>
      <c r="N246" s="119"/>
      <c r="O246" s="119"/>
      <c r="P246" s="119"/>
      <c r="Q246" s="119">
        <f t="shared" si="4"/>
        <v>3467990.3000000007</v>
      </c>
      <c r="R246" s="115"/>
      <c r="S246" s="116"/>
      <c r="T246" s="113"/>
      <c r="U246" s="119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3467990.3000000007</v>
      </c>
      <c r="V246" s="115"/>
    </row>
    <row r="247" spans="2:22" x14ac:dyDescent="0.2">
      <c r="B247" s="113"/>
      <c r="C247" s="117" t="s">
        <v>270</v>
      </c>
      <c r="D247" s="118" t="s">
        <v>501</v>
      </c>
      <c r="E247" s="119">
        <v>17245657.359999999</v>
      </c>
      <c r="F247" s="119">
        <v>18106708.800000001</v>
      </c>
      <c r="G247" s="119">
        <v>17700704.399999999</v>
      </c>
      <c r="H247" s="119"/>
      <c r="I247" s="119"/>
      <c r="J247" s="119"/>
      <c r="K247" s="119"/>
      <c r="L247" s="119"/>
      <c r="M247" s="119"/>
      <c r="N247" s="119"/>
      <c r="O247" s="119"/>
      <c r="P247" s="119"/>
      <c r="Q247" s="119">
        <f t="shared" si="4"/>
        <v>53053070.559999995</v>
      </c>
      <c r="R247" s="115"/>
      <c r="S247" s="116"/>
      <c r="T247" s="113"/>
      <c r="U247" s="119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53053070.559999995</v>
      </c>
      <c r="V247" s="115"/>
    </row>
    <row r="248" spans="2:22" x14ac:dyDescent="0.2">
      <c r="B248" s="113"/>
      <c r="C248" s="117" t="s">
        <v>271</v>
      </c>
      <c r="D248" s="118" t="s">
        <v>502</v>
      </c>
      <c r="E248" s="119">
        <v>1537.35</v>
      </c>
      <c r="F248" s="119">
        <v>4548.5499999999993</v>
      </c>
      <c r="G248" s="119">
        <v>4697.83</v>
      </c>
      <c r="H248" s="119"/>
      <c r="I248" s="119"/>
      <c r="J248" s="119"/>
      <c r="K248" s="119"/>
      <c r="L248" s="119"/>
      <c r="M248" s="119"/>
      <c r="N248" s="119"/>
      <c r="O248" s="119"/>
      <c r="P248" s="119"/>
      <c r="Q248" s="119">
        <f t="shared" si="4"/>
        <v>10783.73</v>
      </c>
      <c r="R248" s="115"/>
      <c r="S248" s="116"/>
      <c r="T248" s="113"/>
      <c r="U248" s="119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10783.73</v>
      </c>
      <c r="V248" s="115"/>
    </row>
    <row r="249" spans="2:22" x14ac:dyDescent="0.2">
      <c r="B249" s="113"/>
      <c r="C249" s="117" t="s">
        <v>272</v>
      </c>
      <c r="D249" s="118" t="s">
        <v>503</v>
      </c>
      <c r="E249" s="119">
        <v>25565.360000000001</v>
      </c>
      <c r="F249" s="119">
        <v>25483.570000000007</v>
      </c>
      <c r="G249" s="119">
        <v>25482.93</v>
      </c>
      <c r="H249" s="119"/>
      <c r="I249" s="119"/>
      <c r="J249" s="119"/>
      <c r="K249" s="119"/>
      <c r="L249" s="119"/>
      <c r="M249" s="119"/>
      <c r="N249" s="119"/>
      <c r="O249" s="119"/>
      <c r="P249" s="119"/>
      <c r="Q249" s="119">
        <f t="shared" si="4"/>
        <v>76531.860000000015</v>
      </c>
      <c r="R249" s="115"/>
      <c r="S249" s="116"/>
      <c r="T249" s="113"/>
      <c r="U249" s="119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76531.860000000015</v>
      </c>
      <c r="V249" s="115"/>
    </row>
    <row r="250" spans="2:22" x14ac:dyDescent="0.2">
      <c r="B250" s="113"/>
      <c r="C250" s="117" t="s">
        <v>273</v>
      </c>
      <c r="D250" s="118" t="s">
        <v>504</v>
      </c>
      <c r="E250" s="119">
        <v>0</v>
      </c>
      <c r="F250" s="119">
        <v>0</v>
      </c>
      <c r="G250" s="119">
        <v>113212.2</v>
      </c>
      <c r="H250" s="119"/>
      <c r="I250" s="119"/>
      <c r="J250" s="119"/>
      <c r="K250" s="119"/>
      <c r="L250" s="119"/>
      <c r="M250" s="119"/>
      <c r="N250" s="119"/>
      <c r="O250" s="119"/>
      <c r="P250" s="119"/>
      <c r="Q250" s="119">
        <f t="shared" si="4"/>
        <v>113212.2</v>
      </c>
      <c r="R250" s="115"/>
      <c r="S250" s="116"/>
      <c r="T250" s="113"/>
      <c r="U250" s="119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113212.2</v>
      </c>
      <c r="V250" s="115"/>
    </row>
    <row r="251" spans="2:22" ht="25.5" x14ac:dyDescent="0.2">
      <c r="B251" s="113"/>
      <c r="C251" s="117" t="s">
        <v>274</v>
      </c>
      <c r="D251" s="118" t="s">
        <v>395</v>
      </c>
      <c r="E251" s="119">
        <v>71869.110000000015</v>
      </c>
      <c r="F251" s="119">
        <v>100063.01999999999</v>
      </c>
      <c r="G251" s="119">
        <v>133522.76999999999</v>
      </c>
      <c r="H251" s="119"/>
      <c r="I251" s="119"/>
      <c r="J251" s="119"/>
      <c r="K251" s="119"/>
      <c r="L251" s="119"/>
      <c r="M251" s="119"/>
      <c r="N251" s="119"/>
      <c r="O251" s="119"/>
      <c r="P251" s="119"/>
      <c r="Q251" s="119">
        <f t="shared" si="4"/>
        <v>305454.90000000002</v>
      </c>
      <c r="R251" s="115"/>
      <c r="S251" s="116"/>
      <c r="T251" s="113"/>
      <c r="U251" s="119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305454.90000000002</v>
      </c>
      <c r="V251" s="115"/>
    </row>
    <row r="252" spans="2:22" ht="13.5" thickBot="1" x14ac:dyDescent="0.25">
      <c r="B252" s="88"/>
      <c r="C252" s="120"/>
      <c r="D252" s="121"/>
      <c r="E252" s="122"/>
      <c r="F252" s="122"/>
      <c r="G252" s="122"/>
      <c r="H252" s="122"/>
      <c r="I252" s="122"/>
      <c r="J252" s="122"/>
      <c r="K252" s="122"/>
      <c r="L252" s="122"/>
      <c r="M252" s="122"/>
      <c r="N252" s="122"/>
      <c r="O252" s="122"/>
      <c r="P252" s="122"/>
      <c r="Q252" s="122"/>
      <c r="R252" s="94"/>
      <c r="S252" s="116"/>
      <c r="T252" s="88"/>
      <c r="U252" s="122"/>
      <c r="V252" s="94"/>
    </row>
    <row r="253" spans="2:22" ht="13.5" thickTop="1" x14ac:dyDescent="0.2"/>
    <row r="255" spans="2:22" ht="13.5" thickBot="1" x14ac:dyDescent="0.25"/>
    <row r="256" spans="2:22" s="106" customFormat="1" ht="14.25" thickTop="1" thickBot="1" x14ac:dyDescent="0.25">
      <c r="B256" s="33"/>
      <c r="C256" s="35"/>
      <c r="D256" s="35"/>
      <c r="E256" s="104"/>
      <c r="F256" s="104"/>
      <c r="G256" s="104"/>
      <c r="H256" s="104"/>
      <c r="I256" s="104"/>
      <c r="J256" s="104"/>
      <c r="K256" s="104"/>
      <c r="L256" s="104"/>
      <c r="M256" s="104"/>
      <c r="N256" s="104"/>
      <c r="O256" s="104"/>
      <c r="P256" s="104"/>
      <c r="Q256" s="104"/>
      <c r="R256" s="39"/>
      <c r="S256" s="105"/>
      <c r="T256" s="33"/>
      <c r="U256" s="104"/>
      <c r="V256" s="39"/>
    </row>
    <row r="257" spans="2:22" s="106" customFormat="1" ht="19.5" thickBot="1" x14ac:dyDescent="0.25">
      <c r="B257" s="50"/>
      <c r="C257" s="52"/>
      <c r="D257" s="52"/>
      <c r="E257" s="165" t="s">
        <v>537</v>
      </c>
      <c r="F257" s="166"/>
      <c r="G257" s="166"/>
      <c r="H257" s="166"/>
      <c r="I257" s="166"/>
      <c r="J257" s="166"/>
      <c r="K257" s="166"/>
      <c r="L257" s="166"/>
      <c r="M257" s="166"/>
      <c r="N257" s="166"/>
      <c r="O257" s="166"/>
      <c r="P257" s="166"/>
      <c r="Q257" s="167"/>
      <c r="R257" s="54"/>
      <c r="S257" s="105"/>
      <c r="T257" s="50"/>
      <c r="V257" s="54"/>
    </row>
    <row r="258" spans="2:22" s="106" customFormat="1" x14ac:dyDescent="0.2">
      <c r="B258" s="50"/>
      <c r="C258" s="52"/>
      <c r="D258" s="52"/>
      <c r="E258" s="107" t="s">
        <v>4</v>
      </c>
      <c r="F258" s="107" t="s">
        <v>15</v>
      </c>
      <c r="G258" s="107" t="s">
        <v>16</v>
      </c>
      <c r="H258" s="107" t="s">
        <v>17</v>
      </c>
      <c r="I258" s="107" t="s">
        <v>18</v>
      </c>
      <c r="J258" s="107" t="s">
        <v>19</v>
      </c>
      <c r="K258" s="107" t="s">
        <v>20</v>
      </c>
      <c r="L258" s="107" t="s">
        <v>21</v>
      </c>
      <c r="M258" s="107" t="s">
        <v>22</v>
      </c>
      <c r="N258" s="107" t="s">
        <v>23</v>
      </c>
      <c r="O258" s="107" t="s">
        <v>24</v>
      </c>
      <c r="P258" s="107" t="s">
        <v>25</v>
      </c>
      <c r="Q258" s="107" t="s">
        <v>26</v>
      </c>
      <c r="R258" s="54"/>
      <c r="S258" s="105"/>
      <c r="T258" s="50"/>
      <c r="U258" s="107" t="s">
        <v>26</v>
      </c>
      <c r="V258" s="54"/>
    </row>
    <row r="259" spans="2:22" s="112" customFormat="1" ht="13.5" thickBot="1" x14ac:dyDescent="0.3">
      <c r="B259" s="66"/>
      <c r="C259" s="108" t="s">
        <v>508</v>
      </c>
      <c r="D259" s="109" t="s">
        <v>27</v>
      </c>
      <c r="E259" s="110"/>
      <c r="F259" s="110"/>
      <c r="G259" s="110"/>
      <c r="H259" s="110"/>
      <c r="I259" s="110"/>
      <c r="J259" s="110"/>
      <c r="K259" s="110"/>
      <c r="L259" s="110"/>
      <c r="M259" s="110"/>
      <c r="N259" s="110"/>
      <c r="O259" s="110"/>
      <c r="P259" s="110"/>
      <c r="Q259" s="110"/>
      <c r="R259" s="71"/>
      <c r="S259" s="111"/>
      <c r="T259" s="66"/>
      <c r="U259" s="110"/>
      <c r="V259" s="71"/>
    </row>
    <row r="260" spans="2:22" ht="13.5" thickBot="1" x14ac:dyDescent="0.25">
      <c r="B260" s="113"/>
      <c r="C260" s="171" t="s">
        <v>31</v>
      </c>
      <c r="D260" s="172"/>
      <c r="E260" s="114">
        <f t="shared" ref="E260:Q260" si="5">SUM(E261:E504)</f>
        <v>220549624.65499997</v>
      </c>
      <c r="F260" s="114">
        <f t="shared" si="5"/>
        <v>240827035.125</v>
      </c>
      <c r="G260" s="114">
        <f t="shared" si="5"/>
        <v>298713109.98499978</v>
      </c>
      <c r="H260" s="114">
        <f t="shared" si="5"/>
        <v>366263013.08500004</v>
      </c>
      <c r="I260" s="114">
        <f t="shared" si="5"/>
        <v>297850653.23500007</v>
      </c>
      <c r="J260" s="114">
        <f t="shared" si="5"/>
        <v>288578204.78499985</v>
      </c>
      <c r="K260" s="114">
        <f t="shared" si="5"/>
        <v>301315311.41499978</v>
      </c>
      <c r="L260" s="114">
        <f t="shared" si="5"/>
        <v>239873123.24499995</v>
      </c>
      <c r="M260" s="114">
        <f t="shared" si="5"/>
        <v>288322330.47499996</v>
      </c>
      <c r="N260" s="114">
        <f t="shared" si="5"/>
        <v>264260569.02499989</v>
      </c>
      <c r="O260" s="114">
        <f t="shared" si="5"/>
        <v>319040780.38499975</v>
      </c>
      <c r="P260" s="114">
        <f t="shared" si="5"/>
        <v>352772023.45500022</v>
      </c>
      <c r="Q260" s="114">
        <f t="shared" si="5"/>
        <v>3478365778.8699994</v>
      </c>
      <c r="R260" s="115"/>
      <c r="S260" s="116"/>
      <c r="T260" s="113"/>
      <c r="U260" s="114">
        <f>SUM(U261:U504)</f>
        <v>760089769.76500022</v>
      </c>
      <c r="V260" s="115"/>
    </row>
    <row r="261" spans="2:22" x14ac:dyDescent="0.2">
      <c r="B261" s="113"/>
      <c r="C261" s="117" t="s">
        <v>45</v>
      </c>
      <c r="D261" s="118" t="s">
        <v>275</v>
      </c>
      <c r="E261" s="119">
        <v>42388.400000000009</v>
      </c>
      <c r="F261" s="119">
        <v>41448.400000000009</v>
      </c>
      <c r="G261" s="119">
        <v>41448.400000000009</v>
      </c>
      <c r="H261" s="119">
        <v>41448.400000000009</v>
      </c>
      <c r="I261" s="119">
        <v>41448.400000000009</v>
      </c>
      <c r="J261" s="119">
        <v>41448.400000000009</v>
      </c>
      <c r="K261" s="119">
        <v>41448.400000000009</v>
      </c>
      <c r="L261" s="119">
        <v>40508.400000000009</v>
      </c>
      <c r="M261" s="119">
        <v>41448.400000000009</v>
      </c>
      <c r="N261" s="119">
        <v>41448.400000000009</v>
      </c>
      <c r="O261" s="119">
        <v>41448.400000000009</v>
      </c>
      <c r="P261" s="119">
        <v>41448.600000000006</v>
      </c>
      <c r="Q261" s="119">
        <f t="shared" ref="Q261:Q324" si="6">SUM(E261:P261)</f>
        <v>497381.00000000023</v>
      </c>
      <c r="R261" s="115"/>
      <c r="S261" s="116"/>
      <c r="T261" s="113"/>
      <c r="U261" s="119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125285.20000000003</v>
      </c>
      <c r="V261" s="115"/>
    </row>
    <row r="262" spans="2:22" ht="25.5" x14ac:dyDescent="0.2">
      <c r="B262" s="113"/>
      <c r="C262" s="117" t="s">
        <v>46</v>
      </c>
      <c r="D262" s="118" t="s">
        <v>276</v>
      </c>
      <c r="E262" s="119">
        <v>3658.42</v>
      </c>
      <c r="F262" s="119">
        <v>3658.42</v>
      </c>
      <c r="G262" s="119">
        <v>3658.42</v>
      </c>
      <c r="H262" s="119">
        <v>3658.42</v>
      </c>
      <c r="I262" s="119">
        <v>3658.42</v>
      </c>
      <c r="J262" s="119">
        <v>3658.42</v>
      </c>
      <c r="K262" s="119">
        <v>3658.42</v>
      </c>
      <c r="L262" s="119">
        <v>3658.42</v>
      </c>
      <c r="M262" s="119">
        <v>3658.42</v>
      </c>
      <c r="N262" s="119">
        <v>3658.42</v>
      </c>
      <c r="O262" s="119">
        <v>3658.42</v>
      </c>
      <c r="P262" s="119">
        <v>3658.38</v>
      </c>
      <c r="Q262" s="119">
        <f t="shared" si="6"/>
        <v>43900.999999999985</v>
      </c>
      <c r="R262" s="115"/>
      <c r="S262" s="116"/>
      <c r="T262" s="113"/>
      <c r="U262" s="119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10975.26</v>
      </c>
      <c r="V262" s="115"/>
    </row>
    <row r="263" spans="2:22" ht="25.5" x14ac:dyDescent="0.2">
      <c r="B263" s="113"/>
      <c r="C263" s="117" t="s">
        <v>47</v>
      </c>
      <c r="D263" s="118" t="s">
        <v>277</v>
      </c>
      <c r="E263" s="119">
        <v>94149.450000000012</v>
      </c>
      <c r="F263" s="119">
        <v>136945.93</v>
      </c>
      <c r="G263" s="119">
        <v>132173.91999999998</v>
      </c>
      <c r="H263" s="119">
        <v>155772.57999999993</v>
      </c>
      <c r="I263" s="119">
        <v>133048.08999999997</v>
      </c>
      <c r="J263" s="119">
        <v>131737.24</v>
      </c>
      <c r="K263" s="119">
        <v>162521.52999999997</v>
      </c>
      <c r="L263" s="119">
        <v>122853.31</v>
      </c>
      <c r="M263" s="119">
        <v>142797.43</v>
      </c>
      <c r="N263" s="119">
        <v>216676.50999999995</v>
      </c>
      <c r="O263" s="119">
        <v>111295.61</v>
      </c>
      <c r="P263" s="119">
        <v>262983.67</v>
      </c>
      <c r="Q263" s="119">
        <f t="shared" si="6"/>
        <v>1802955.2699999998</v>
      </c>
      <c r="R263" s="115"/>
      <c r="S263" s="116"/>
      <c r="T263" s="113"/>
      <c r="U263" s="119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363269.3</v>
      </c>
      <c r="V263" s="115"/>
    </row>
    <row r="264" spans="2:22" x14ac:dyDescent="0.2">
      <c r="B264" s="113"/>
      <c r="C264" s="117" t="s">
        <v>48</v>
      </c>
      <c r="D264" s="118" t="s">
        <v>278</v>
      </c>
      <c r="E264" s="119">
        <v>44744.090000000026</v>
      </c>
      <c r="F264" s="119">
        <v>45693.680000000022</v>
      </c>
      <c r="G264" s="119">
        <v>43064.360000000015</v>
      </c>
      <c r="H264" s="119">
        <v>42433.810000000027</v>
      </c>
      <c r="I264" s="119">
        <v>42722.230000000025</v>
      </c>
      <c r="J264" s="119">
        <v>44875.000000000022</v>
      </c>
      <c r="K264" s="119">
        <v>40741.110000000022</v>
      </c>
      <c r="L264" s="119">
        <v>38695.650000000031</v>
      </c>
      <c r="M264" s="119">
        <v>35666.300000000025</v>
      </c>
      <c r="N264" s="119">
        <v>65757.890000000014</v>
      </c>
      <c r="O264" s="119">
        <v>44984.090000000026</v>
      </c>
      <c r="P264" s="119">
        <v>53911.780000000006</v>
      </c>
      <c r="Q264" s="119">
        <f t="shared" si="6"/>
        <v>543289.99000000022</v>
      </c>
      <c r="R264" s="115"/>
      <c r="S264" s="116"/>
      <c r="T264" s="113"/>
      <c r="U264" s="119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133502.13000000006</v>
      </c>
      <c r="V264" s="115"/>
    </row>
    <row r="265" spans="2:22" x14ac:dyDescent="0.2">
      <c r="B265" s="113"/>
      <c r="C265" s="117" t="s">
        <v>49</v>
      </c>
      <c r="D265" s="118" t="s">
        <v>279</v>
      </c>
      <c r="E265" s="119">
        <v>179307.72000000003</v>
      </c>
      <c r="F265" s="119">
        <v>181969.72000000003</v>
      </c>
      <c r="G265" s="119">
        <v>182990.72000000003</v>
      </c>
      <c r="H265" s="119">
        <v>195582.72000000003</v>
      </c>
      <c r="I265" s="119">
        <v>195682.72000000003</v>
      </c>
      <c r="J265" s="119">
        <v>179888.32000000004</v>
      </c>
      <c r="K265" s="119">
        <v>177417.49000000002</v>
      </c>
      <c r="L265" s="119">
        <v>174552.05000000005</v>
      </c>
      <c r="M265" s="119">
        <v>174316.72000000003</v>
      </c>
      <c r="N265" s="119">
        <v>174236.72000000003</v>
      </c>
      <c r="O265" s="119">
        <v>174236.72000000003</v>
      </c>
      <c r="P265" s="119">
        <v>174229.96000000002</v>
      </c>
      <c r="Q265" s="119">
        <f t="shared" si="6"/>
        <v>2164411.58</v>
      </c>
      <c r="R265" s="115"/>
      <c r="S265" s="116"/>
      <c r="T265" s="113"/>
      <c r="U265" s="119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544268.16000000015</v>
      </c>
      <c r="V265" s="115"/>
    </row>
    <row r="266" spans="2:22" x14ac:dyDescent="0.2">
      <c r="B266" s="113"/>
      <c r="C266" s="117" t="s">
        <v>50</v>
      </c>
      <c r="D266" s="118" t="s">
        <v>280</v>
      </c>
      <c r="E266" s="119">
        <v>556734.89</v>
      </c>
      <c r="F266" s="119">
        <v>601818.71</v>
      </c>
      <c r="G266" s="119">
        <v>596579.24999999988</v>
      </c>
      <c r="H266" s="119">
        <v>597295.97000000009</v>
      </c>
      <c r="I266" s="119">
        <v>595759.24999999988</v>
      </c>
      <c r="J266" s="119">
        <v>616096.56999999995</v>
      </c>
      <c r="K266" s="119">
        <v>617595.05999999982</v>
      </c>
      <c r="L266" s="119">
        <v>617142.07000000007</v>
      </c>
      <c r="M266" s="119">
        <v>675940.52</v>
      </c>
      <c r="N266" s="119">
        <v>603410.23999999987</v>
      </c>
      <c r="O266" s="119">
        <v>589901.51</v>
      </c>
      <c r="P266" s="119">
        <v>599181.82999999996</v>
      </c>
      <c r="Q266" s="119">
        <f t="shared" si="6"/>
        <v>7267455.870000001</v>
      </c>
      <c r="R266" s="115"/>
      <c r="S266" s="116"/>
      <c r="T266" s="113"/>
      <c r="U266" s="119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1755132.85</v>
      </c>
      <c r="V266" s="115"/>
    </row>
    <row r="267" spans="2:22" ht="25.5" x14ac:dyDescent="0.2">
      <c r="B267" s="113"/>
      <c r="C267" s="117" t="s">
        <v>51</v>
      </c>
      <c r="D267" s="118" t="s">
        <v>281</v>
      </c>
      <c r="E267" s="119">
        <v>80427.090000000011</v>
      </c>
      <c r="F267" s="119">
        <v>81966.41</v>
      </c>
      <c r="G267" s="119">
        <v>124277.51</v>
      </c>
      <c r="H267" s="119">
        <v>81884.62999999999</v>
      </c>
      <c r="I267" s="119">
        <v>90807</v>
      </c>
      <c r="J267" s="119">
        <v>116507.45000000003</v>
      </c>
      <c r="K267" s="119">
        <v>105456.6</v>
      </c>
      <c r="L267" s="119">
        <v>81900.37000000001</v>
      </c>
      <c r="M267" s="119">
        <v>104342.20000000001</v>
      </c>
      <c r="N267" s="119">
        <v>91442.76</v>
      </c>
      <c r="O267" s="119">
        <v>77854.439999999988</v>
      </c>
      <c r="P267" s="119">
        <v>214939.54000000004</v>
      </c>
      <c r="Q267" s="119">
        <f t="shared" si="6"/>
        <v>1251806</v>
      </c>
      <c r="R267" s="115"/>
      <c r="S267" s="116"/>
      <c r="T267" s="113"/>
      <c r="U267" s="119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286671.01</v>
      </c>
      <c r="V267" s="115"/>
    </row>
    <row r="268" spans="2:22" x14ac:dyDescent="0.2">
      <c r="B268" s="113"/>
      <c r="C268" s="117" t="s">
        <v>52</v>
      </c>
      <c r="D268" s="118" t="s">
        <v>282</v>
      </c>
      <c r="E268" s="119">
        <v>86158.970000000016</v>
      </c>
      <c r="F268" s="119">
        <v>85364.52</v>
      </c>
      <c r="G268" s="119">
        <v>128660.18000000001</v>
      </c>
      <c r="H268" s="119">
        <v>126839.44</v>
      </c>
      <c r="I268" s="119">
        <v>129772.18000000001</v>
      </c>
      <c r="J268" s="119">
        <v>131363.34000000003</v>
      </c>
      <c r="K268" s="119">
        <v>92565.11</v>
      </c>
      <c r="L268" s="119">
        <v>86331.87000000001</v>
      </c>
      <c r="M268" s="119">
        <v>99107.680000000008</v>
      </c>
      <c r="N268" s="119">
        <v>87439.51999999999</v>
      </c>
      <c r="O268" s="119">
        <v>81472.12000000001</v>
      </c>
      <c r="P268" s="119">
        <v>83119.070000000007</v>
      </c>
      <c r="Q268" s="119">
        <f t="shared" si="6"/>
        <v>1218194.0000000002</v>
      </c>
      <c r="R268" s="115"/>
      <c r="S268" s="116"/>
      <c r="T268" s="113"/>
      <c r="U268" s="119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300183.67000000004</v>
      </c>
      <c r="V268" s="115"/>
    </row>
    <row r="269" spans="2:22" x14ac:dyDescent="0.2">
      <c r="B269" s="113"/>
      <c r="C269" s="117" t="s">
        <v>53</v>
      </c>
      <c r="D269" s="118" t="s">
        <v>283</v>
      </c>
      <c r="E269" s="119">
        <v>0</v>
      </c>
      <c r="F269" s="119">
        <v>18214.559999999998</v>
      </c>
      <c r="G269" s="119">
        <v>13514.56</v>
      </c>
      <c r="H269" s="119">
        <v>29643.69</v>
      </c>
      <c r="I269" s="119">
        <v>13214.56</v>
      </c>
      <c r="J269" s="119">
        <v>13214.56</v>
      </c>
      <c r="K269" s="119">
        <v>17321.84</v>
      </c>
      <c r="L269" s="119">
        <v>17321.84</v>
      </c>
      <c r="M269" s="119">
        <v>17321.84</v>
      </c>
      <c r="N269" s="119">
        <v>17321.849999999999</v>
      </c>
      <c r="O269" s="119">
        <v>13214.56</v>
      </c>
      <c r="P269" s="119">
        <v>6996.14</v>
      </c>
      <c r="Q269" s="119">
        <f t="shared" si="6"/>
        <v>177300</v>
      </c>
      <c r="R269" s="115"/>
      <c r="S269" s="116"/>
      <c r="T269" s="113"/>
      <c r="U269" s="119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31729.119999999995</v>
      </c>
      <c r="V269" s="115"/>
    </row>
    <row r="270" spans="2:22" x14ac:dyDescent="0.2">
      <c r="B270" s="113"/>
      <c r="C270" s="117" t="s">
        <v>54</v>
      </c>
      <c r="D270" s="118" t="s">
        <v>284</v>
      </c>
      <c r="E270" s="119">
        <v>151345.94999999995</v>
      </c>
      <c r="F270" s="119">
        <v>124714.14</v>
      </c>
      <c r="G270" s="119">
        <v>126799.80000000002</v>
      </c>
      <c r="H270" s="119">
        <v>127578.19000000002</v>
      </c>
      <c r="I270" s="119">
        <v>127715.28000000001</v>
      </c>
      <c r="J270" s="119">
        <v>110297.80000000002</v>
      </c>
      <c r="K270" s="119">
        <v>111537.70000000001</v>
      </c>
      <c r="L270" s="119">
        <v>115067.20000000001</v>
      </c>
      <c r="M270" s="119">
        <v>112202.80000000002</v>
      </c>
      <c r="N270" s="119">
        <v>117061.50000000001</v>
      </c>
      <c r="O270" s="119">
        <v>112822.41000000002</v>
      </c>
      <c r="P270" s="119">
        <v>118696.58999999998</v>
      </c>
      <c r="Q270" s="119">
        <f t="shared" si="6"/>
        <v>1455839.36</v>
      </c>
      <c r="R270" s="115"/>
      <c r="S270" s="116"/>
      <c r="T270" s="113"/>
      <c r="U270" s="119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402859.89</v>
      </c>
      <c r="V270" s="115"/>
    </row>
    <row r="271" spans="2:22" ht="25.5" x14ac:dyDescent="0.2">
      <c r="B271" s="113"/>
      <c r="C271" s="117" t="s">
        <v>55</v>
      </c>
      <c r="D271" s="118" t="s">
        <v>285</v>
      </c>
      <c r="E271" s="119">
        <v>410560.74999999994</v>
      </c>
      <c r="F271" s="119">
        <v>489705.53</v>
      </c>
      <c r="G271" s="119">
        <v>503250.77000000008</v>
      </c>
      <c r="H271" s="119">
        <v>588013.71000000008</v>
      </c>
      <c r="I271" s="119">
        <v>442557.44</v>
      </c>
      <c r="J271" s="119">
        <v>519121.71</v>
      </c>
      <c r="K271" s="119">
        <v>498716.47000000009</v>
      </c>
      <c r="L271" s="119">
        <v>504378.20000000007</v>
      </c>
      <c r="M271" s="119">
        <v>358654.88</v>
      </c>
      <c r="N271" s="119">
        <v>372531.77000000008</v>
      </c>
      <c r="O271" s="119">
        <v>363932.63000000006</v>
      </c>
      <c r="P271" s="119">
        <v>427120.58000000007</v>
      </c>
      <c r="Q271" s="119">
        <f t="shared" si="6"/>
        <v>5478544.4400000013</v>
      </c>
      <c r="R271" s="115"/>
      <c r="S271" s="116"/>
      <c r="T271" s="113"/>
      <c r="U271" s="119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1403517.05</v>
      </c>
      <c r="V271" s="115"/>
    </row>
    <row r="272" spans="2:22" x14ac:dyDescent="0.2">
      <c r="B272" s="113"/>
      <c r="C272" s="117" t="s">
        <v>56</v>
      </c>
      <c r="D272" s="118" t="s">
        <v>286</v>
      </c>
      <c r="E272" s="119">
        <v>396629.57999999996</v>
      </c>
      <c r="F272" s="119">
        <v>741794.69000000006</v>
      </c>
      <c r="G272" s="119">
        <v>536550.07999999984</v>
      </c>
      <c r="H272" s="119">
        <v>437329.91</v>
      </c>
      <c r="I272" s="119">
        <v>469969.72999999992</v>
      </c>
      <c r="J272" s="119">
        <v>478165.43</v>
      </c>
      <c r="K272" s="119">
        <v>452464.07999999996</v>
      </c>
      <c r="L272" s="119">
        <v>521577.31000000006</v>
      </c>
      <c r="M272" s="119">
        <v>494329.36</v>
      </c>
      <c r="N272" s="119">
        <v>464036.25</v>
      </c>
      <c r="O272" s="119">
        <v>430318.54</v>
      </c>
      <c r="P272" s="119">
        <v>488933.62000000011</v>
      </c>
      <c r="Q272" s="119">
        <f t="shared" si="6"/>
        <v>5912098.5800000001</v>
      </c>
      <c r="R272" s="115"/>
      <c r="S272" s="116"/>
      <c r="T272" s="113"/>
      <c r="U272" s="119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1674974.3499999999</v>
      </c>
      <c r="V272" s="115"/>
    </row>
    <row r="273" spans="2:22" x14ac:dyDescent="0.2">
      <c r="B273" s="113"/>
      <c r="C273" s="117" t="s">
        <v>57</v>
      </c>
      <c r="D273" s="118" t="s">
        <v>287</v>
      </c>
      <c r="E273" s="119">
        <v>511325.79</v>
      </c>
      <c r="F273" s="119">
        <v>513730.49999999988</v>
      </c>
      <c r="G273" s="119">
        <v>509390.78999999986</v>
      </c>
      <c r="H273" s="119">
        <v>500499.45999999985</v>
      </c>
      <c r="I273" s="119">
        <v>514242.41999999993</v>
      </c>
      <c r="J273" s="119">
        <v>518719.98999999993</v>
      </c>
      <c r="K273" s="119">
        <v>428069.46999999986</v>
      </c>
      <c r="L273" s="119">
        <v>422647.91999999981</v>
      </c>
      <c r="M273" s="119">
        <v>430202.76999999979</v>
      </c>
      <c r="N273" s="119">
        <v>422888.49999999983</v>
      </c>
      <c r="O273" s="119">
        <v>421664.74999999983</v>
      </c>
      <c r="P273" s="119">
        <v>429621.98</v>
      </c>
      <c r="Q273" s="119">
        <f t="shared" si="6"/>
        <v>5623004.339999998</v>
      </c>
      <c r="R273" s="115"/>
      <c r="S273" s="116"/>
      <c r="T273" s="113"/>
      <c r="U273" s="119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1534447.0799999996</v>
      </c>
      <c r="V273" s="115"/>
    </row>
    <row r="274" spans="2:22" ht="25.5" x14ac:dyDescent="0.2">
      <c r="B274" s="113"/>
      <c r="C274" s="117" t="s">
        <v>58</v>
      </c>
      <c r="D274" s="118" t="s">
        <v>288</v>
      </c>
      <c r="E274" s="119">
        <v>15476.849999999999</v>
      </c>
      <c r="F274" s="119">
        <v>15113.5</v>
      </c>
      <c r="G274" s="119">
        <v>14881.82</v>
      </c>
      <c r="H274" s="119">
        <v>14881.82</v>
      </c>
      <c r="I274" s="119">
        <v>14831.82</v>
      </c>
      <c r="J274" s="119">
        <v>14631.82</v>
      </c>
      <c r="K274" s="119">
        <v>13349.01</v>
      </c>
      <c r="L274" s="119">
        <v>13249.01</v>
      </c>
      <c r="M274" s="119">
        <v>13249.01</v>
      </c>
      <c r="N274" s="119">
        <v>13249.01</v>
      </c>
      <c r="O274" s="119">
        <v>13249.01</v>
      </c>
      <c r="P274" s="119">
        <v>13249.380000000003</v>
      </c>
      <c r="Q274" s="119">
        <f t="shared" si="6"/>
        <v>169412.06</v>
      </c>
      <c r="R274" s="115"/>
      <c r="S274" s="116"/>
      <c r="T274" s="113"/>
      <c r="U274" s="119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45472.17</v>
      </c>
      <c r="V274" s="115"/>
    </row>
    <row r="275" spans="2:22" x14ac:dyDescent="0.2">
      <c r="B275" s="113"/>
      <c r="C275" s="117" t="s">
        <v>59</v>
      </c>
      <c r="D275" s="118" t="s">
        <v>289</v>
      </c>
      <c r="E275" s="119">
        <v>1377.3199999999997</v>
      </c>
      <c r="F275" s="119">
        <v>1377.3199999999997</v>
      </c>
      <c r="G275" s="119">
        <v>1377.3199999999997</v>
      </c>
      <c r="H275" s="119">
        <v>1377.3199999999997</v>
      </c>
      <c r="I275" s="119">
        <v>1377.3199999999997</v>
      </c>
      <c r="J275" s="119">
        <v>1377.3199999999997</v>
      </c>
      <c r="K275" s="119">
        <v>777.32000000000016</v>
      </c>
      <c r="L275" s="119">
        <v>577.32000000000016</v>
      </c>
      <c r="M275" s="119">
        <v>577.32000000000016</v>
      </c>
      <c r="N275" s="119">
        <v>577.32000000000016</v>
      </c>
      <c r="O275" s="119">
        <v>577.32000000000016</v>
      </c>
      <c r="P275" s="119">
        <v>577.38</v>
      </c>
      <c r="Q275" s="119">
        <f t="shared" si="6"/>
        <v>11927.899999999996</v>
      </c>
      <c r="R275" s="115"/>
      <c r="S275" s="116"/>
      <c r="T275" s="113"/>
      <c r="U275" s="119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4131.9599999999991</v>
      </c>
      <c r="V275" s="115"/>
    </row>
    <row r="276" spans="2:22" x14ac:dyDescent="0.2">
      <c r="B276" s="113"/>
      <c r="C276" s="117" t="s">
        <v>60</v>
      </c>
      <c r="D276" s="118" t="s">
        <v>290</v>
      </c>
      <c r="E276" s="119">
        <v>108411.95000000001</v>
      </c>
      <c r="F276" s="119">
        <v>102473.06000000001</v>
      </c>
      <c r="G276" s="119">
        <v>102361.96</v>
      </c>
      <c r="H276" s="119">
        <v>103703.03000000001</v>
      </c>
      <c r="I276" s="119">
        <v>172651.18000000002</v>
      </c>
      <c r="J276" s="119">
        <v>92521.82</v>
      </c>
      <c r="K276" s="119">
        <v>92521.810000000012</v>
      </c>
      <c r="L276" s="119">
        <v>92410.700000000012</v>
      </c>
      <c r="M276" s="119">
        <v>92014.310000000012</v>
      </c>
      <c r="N276" s="119">
        <v>92014.3</v>
      </c>
      <c r="O276" s="119">
        <v>92014.29</v>
      </c>
      <c r="P276" s="119">
        <v>92014.26</v>
      </c>
      <c r="Q276" s="119">
        <f t="shared" si="6"/>
        <v>1235112.6700000002</v>
      </c>
      <c r="R276" s="115"/>
      <c r="S276" s="116"/>
      <c r="T276" s="113"/>
      <c r="U276" s="119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313246.97000000003</v>
      </c>
      <c r="V276" s="115"/>
    </row>
    <row r="277" spans="2:22" x14ac:dyDescent="0.2">
      <c r="B277" s="113"/>
      <c r="C277" s="117" t="s">
        <v>61</v>
      </c>
      <c r="D277" s="118" t="s">
        <v>291</v>
      </c>
      <c r="E277" s="119">
        <v>78858.33</v>
      </c>
      <c r="F277" s="119">
        <v>60042.03</v>
      </c>
      <c r="G277" s="119">
        <v>30495.070000000003</v>
      </c>
      <c r="H277" s="119">
        <v>33955.07</v>
      </c>
      <c r="I277" s="119">
        <v>30150.720000000001</v>
      </c>
      <c r="J277" s="119">
        <v>27524.370000000003</v>
      </c>
      <c r="K277" s="119">
        <v>30150.720000000001</v>
      </c>
      <c r="L277" s="119">
        <v>39167.86</v>
      </c>
      <c r="M277" s="119">
        <v>31938.870000000003</v>
      </c>
      <c r="N277" s="119">
        <v>32585.97</v>
      </c>
      <c r="O277" s="119">
        <v>41123.550000000003</v>
      </c>
      <c r="P277" s="119">
        <v>82508.44</v>
      </c>
      <c r="Q277" s="119">
        <f t="shared" si="6"/>
        <v>518501</v>
      </c>
      <c r="R277" s="115"/>
      <c r="S277" s="116"/>
      <c r="T277" s="113"/>
      <c r="U277" s="119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169395.43</v>
      </c>
      <c r="V277" s="115"/>
    </row>
    <row r="278" spans="2:22" x14ac:dyDescent="0.2">
      <c r="B278" s="113"/>
      <c r="C278" s="117" t="s">
        <v>62</v>
      </c>
      <c r="D278" s="118" t="s">
        <v>292</v>
      </c>
      <c r="E278" s="119">
        <v>34764.879999999997</v>
      </c>
      <c r="F278" s="119">
        <v>35768.600000000006</v>
      </c>
      <c r="G278" s="119">
        <v>43458.159999999996</v>
      </c>
      <c r="H278" s="119">
        <v>35433.22</v>
      </c>
      <c r="I278" s="119">
        <v>35354.009999999987</v>
      </c>
      <c r="J278" s="119">
        <v>38014.570000000007</v>
      </c>
      <c r="K278" s="119">
        <v>43746.98</v>
      </c>
      <c r="L278" s="119">
        <v>34846.149999999994</v>
      </c>
      <c r="M278" s="119">
        <v>38776.25</v>
      </c>
      <c r="N278" s="119">
        <v>47211.79</v>
      </c>
      <c r="O278" s="119">
        <v>35706.800000000003</v>
      </c>
      <c r="P278" s="119">
        <v>41814.230000000003</v>
      </c>
      <c r="Q278" s="119">
        <f t="shared" si="6"/>
        <v>464895.6399999999</v>
      </c>
      <c r="R278" s="115"/>
      <c r="S278" s="116"/>
      <c r="T278" s="113"/>
      <c r="U278" s="119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113991.64000000001</v>
      </c>
      <c r="V278" s="115"/>
    </row>
    <row r="279" spans="2:22" x14ac:dyDescent="0.2">
      <c r="B279" s="113"/>
      <c r="C279" s="117" t="s">
        <v>63</v>
      </c>
      <c r="D279" s="118" t="s">
        <v>293</v>
      </c>
      <c r="E279" s="119">
        <v>3253.9700000000003</v>
      </c>
      <c r="F279" s="119">
        <v>3273.7300000000005</v>
      </c>
      <c r="G279" s="119">
        <v>3273.7300000000005</v>
      </c>
      <c r="H279" s="119">
        <v>3273.7300000000005</v>
      </c>
      <c r="I279" s="119">
        <v>3323.11</v>
      </c>
      <c r="J279" s="119">
        <v>3323.11</v>
      </c>
      <c r="K279" s="119">
        <v>3323.11</v>
      </c>
      <c r="L279" s="119">
        <v>3271.7400000000002</v>
      </c>
      <c r="M279" s="119">
        <v>3253.9700000000003</v>
      </c>
      <c r="N279" s="119">
        <v>3326.0800000000004</v>
      </c>
      <c r="O279" s="119">
        <v>3253.9700000000003</v>
      </c>
      <c r="P279" s="119">
        <v>3397.2500000000005</v>
      </c>
      <c r="Q279" s="119">
        <f t="shared" si="6"/>
        <v>39547.500000000007</v>
      </c>
      <c r="R279" s="115"/>
      <c r="S279" s="116"/>
      <c r="T279" s="113"/>
      <c r="U279" s="119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9801.43</v>
      </c>
      <c r="V279" s="115"/>
    </row>
    <row r="280" spans="2:22" x14ac:dyDescent="0.2">
      <c r="B280" s="113"/>
      <c r="C280" s="117" t="s">
        <v>64</v>
      </c>
      <c r="D280" s="118" t="s">
        <v>294</v>
      </c>
      <c r="E280" s="119">
        <v>1050</v>
      </c>
      <c r="F280" s="119">
        <v>1050</v>
      </c>
      <c r="G280" s="119">
        <v>1050</v>
      </c>
      <c r="H280" s="119">
        <v>1050</v>
      </c>
      <c r="I280" s="119">
        <v>1050</v>
      </c>
      <c r="J280" s="119">
        <v>1050</v>
      </c>
      <c r="K280" s="119">
        <v>1050</v>
      </c>
      <c r="L280" s="119">
        <v>1050</v>
      </c>
      <c r="M280" s="119">
        <v>1050</v>
      </c>
      <c r="N280" s="119">
        <v>1050</v>
      </c>
      <c r="O280" s="119">
        <v>1050</v>
      </c>
      <c r="P280" s="119">
        <v>1050</v>
      </c>
      <c r="Q280" s="119">
        <f t="shared" si="6"/>
        <v>12600</v>
      </c>
      <c r="R280" s="115"/>
      <c r="S280" s="116"/>
      <c r="T280" s="113"/>
      <c r="U280" s="119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3150</v>
      </c>
      <c r="V280" s="115"/>
    </row>
    <row r="281" spans="2:22" x14ac:dyDescent="0.2">
      <c r="B281" s="113"/>
      <c r="C281" s="117" t="s">
        <v>65</v>
      </c>
      <c r="D281" s="118" t="s">
        <v>295</v>
      </c>
      <c r="E281" s="119">
        <v>635708.34000000008</v>
      </c>
      <c r="F281" s="119">
        <v>635708.34000000008</v>
      </c>
      <c r="G281" s="119">
        <v>635708.34000000008</v>
      </c>
      <c r="H281" s="119">
        <v>635708.34000000008</v>
      </c>
      <c r="I281" s="119">
        <v>635708.34000000008</v>
      </c>
      <c r="J281" s="119">
        <v>635708.34000000008</v>
      </c>
      <c r="K281" s="119">
        <v>635708.34000000008</v>
      </c>
      <c r="L281" s="119">
        <v>635708.34000000008</v>
      </c>
      <c r="M281" s="119">
        <v>635708.34000000008</v>
      </c>
      <c r="N281" s="119">
        <v>635708.34000000008</v>
      </c>
      <c r="O281" s="119">
        <v>635708.34000000008</v>
      </c>
      <c r="P281" s="119">
        <v>635708.26</v>
      </c>
      <c r="Q281" s="119">
        <f t="shared" si="6"/>
        <v>7628499.9999999991</v>
      </c>
      <c r="R281" s="115"/>
      <c r="S281" s="116"/>
      <c r="T281" s="113"/>
      <c r="U281" s="119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1907125.0200000003</v>
      </c>
      <c r="V281" s="115"/>
    </row>
    <row r="282" spans="2:22" x14ac:dyDescent="0.2">
      <c r="B282" s="113"/>
      <c r="C282" s="117" t="s">
        <v>66</v>
      </c>
      <c r="D282" s="118" t="s">
        <v>296</v>
      </c>
      <c r="E282" s="119">
        <v>1326981.8900000006</v>
      </c>
      <c r="F282" s="119">
        <v>1183982.5499999998</v>
      </c>
      <c r="G282" s="119">
        <v>1201324.1399999999</v>
      </c>
      <c r="H282" s="119">
        <v>1225162.8600000001</v>
      </c>
      <c r="I282" s="119">
        <v>1192029.04</v>
      </c>
      <c r="J282" s="119">
        <v>1218961.05</v>
      </c>
      <c r="K282" s="119">
        <v>1220565.6200000001</v>
      </c>
      <c r="L282" s="119">
        <v>1238597.9900000005</v>
      </c>
      <c r="M282" s="119">
        <v>1218598.1500000001</v>
      </c>
      <c r="N282" s="119">
        <v>1196727.6000000001</v>
      </c>
      <c r="O282" s="119">
        <v>1201991.1800000004</v>
      </c>
      <c r="P282" s="119">
        <v>1432946.7500000002</v>
      </c>
      <c r="Q282" s="119">
        <f t="shared" si="6"/>
        <v>14857868.82</v>
      </c>
      <c r="R282" s="115"/>
      <c r="S282" s="116"/>
      <c r="T282" s="113"/>
      <c r="U282" s="119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3712288.58</v>
      </c>
      <c r="V282" s="115"/>
    </row>
    <row r="283" spans="2:22" x14ac:dyDescent="0.2">
      <c r="B283" s="113"/>
      <c r="C283" s="117" t="s">
        <v>67</v>
      </c>
      <c r="D283" s="118" t="s">
        <v>297</v>
      </c>
      <c r="E283" s="119">
        <v>461151.05999999994</v>
      </c>
      <c r="F283" s="119">
        <v>456459.25999999995</v>
      </c>
      <c r="G283" s="119">
        <v>443294</v>
      </c>
      <c r="H283" s="119">
        <v>400442.11</v>
      </c>
      <c r="I283" s="119">
        <v>265828.31999999995</v>
      </c>
      <c r="J283" s="119">
        <v>503739.98</v>
      </c>
      <c r="K283" s="119">
        <v>240309.92999999991</v>
      </c>
      <c r="L283" s="119">
        <v>256029.21999999991</v>
      </c>
      <c r="M283" s="119">
        <v>206384.36999999991</v>
      </c>
      <c r="N283" s="119">
        <v>444586.54999999993</v>
      </c>
      <c r="O283" s="119">
        <v>234951.71999999988</v>
      </c>
      <c r="P283" s="119">
        <v>454493.33</v>
      </c>
      <c r="Q283" s="119">
        <f t="shared" si="6"/>
        <v>4367669.8499999987</v>
      </c>
      <c r="R283" s="115"/>
      <c r="S283" s="116"/>
      <c r="T283" s="113"/>
      <c r="U283" s="119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1360904.3199999998</v>
      </c>
      <c r="V283" s="115"/>
    </row>
    <row r="284" spans="2:22" x14ac:dyDescent="0.2">
      <c r="B284" s="113"/>
      <c r="C284" s="117" t="s">
        <v>68</v>
      </c>
      <c r="D284" s="118" t="s">
        <v>298</v>
      </c>
      <c r="E284" s="119">
        <v>44960.75</v>
      </c>
      <c r="F284" s="119">
        <v>43058</v>
      </c>
      <c r="G284" s="119">
        <v>50037.490000000005</v>
      </c>
      <c r="H284" s="119">
        <v>48623.030000000006</v>
      </c>
      <c r="I284" s="119">
        <v>53021</v>
      </c>
      <c r="J284" s="119">
        <v>268679.67999999999</v>
      </c>
      <c r="K284" s="119">
        <v>98261.289999999979</v>
      </c>
      <c r="L284" s="119">
        <v>88558.439999999988</v>
      </c>
      <c r="M284" s="119">
        <v>75039.780000000013</v>
      </c>
      <c r="N284" s="119">
        <v>74437.14</v>
      </c>
      <c r="O284" s="119">
        <v>68810.16</v>
      </c>
      <c r="P284" s="119">
        <v>57413.23000000001</v>
      </c>
      <c r="Q284" s="119">
        <f t="shared" si="6"/>
        <v>970899.99</v>
      </c>
      <c r="R284" s="115"/>
      <c r="S284" s="116"/>
      <c r="T284" s="113"/>
      <c r="U284" s="119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138056.24</v>
      </c>
      <c r="V284" s="115"/>
    </row>
    <row r="285" spans="2:22" ht="25.5" x14ac:dyDescent="0.2">
      <c r="B285" s="113"/>
      <c r="C285" s="117" t="s">
        <v>69</v>
      </c>
      <c r="D285" s="118" t="s">
        <v>299</v>
      </c>
      <c r="E285" s="119">
        <v>7.0000000000000007E-2</v>
      </c>
      <c r="F285" s="119">
        <v>7.0000000000000007E-2</v>
      </c>
      <c r="G285" s="119">
        <v>7.0000000000000007E-2</v>
      </c>
      <c r="H285" s="119">
        <v>7.0000000000000007E-2</v>
      </c>
      <c r="I285" s="119">
        <v>7.0000000000000007E-2</v>
      </c>
      <c r="J285" s="119">
        <v>7.0000000000000007E-2</v>
      </c>
      <c r="K285" s="119">
        <v>1000.0699999999999</v>
      </c>
      <c r="L285" s="119">
        <v>1000.0699999999999</v>
      </c>
      <c r="M285" s="119">
        <v>1000.0699999999999</v>
      </c>
      <c r="N285" s="119">
        <v>2000.0700000000002</v>
      </c>
      <c r="O285" s="119">
        <v>2000.0700000000002</v>
      </c>
      <c r="P285" s="119">
        <v>1900.12</v>
      </c>
      <c r="Q285" s="119">
        <f t="shared" si="6"/>
        <v>8900.89</v>
      </c>
      <c r="R285" s="115"/>
      <c r="S285" s="116"/>
      <c r="T285" s="113"/>
      <c r="U285" s="119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0.21000000000000002</v>
      </c>
      <c r="V285" s="115"/>
    </row>
    <row r="286" spans="2:22" x14ac:dyDescent="0.2">
      <c r="B286" s="113"/>
      <c r="C286" s="117" t="s">
        <v>510</v>
      </c>
      <c r="D286" s="118" t="s">
        <v>511</v>
      </c>
      <c r="E286" s="119">
        <v>0</v>
      </c>
      <c r="F286" s="119">
        <v>0</v>
      </c>
      <c r="G286" s="119">
        <v>0</v>
      </c>
      <c r="H286" s="119">
        <v>0</v>
      </c>
      <c r="I286" s="119">
        <v>0</v>
      </c>
      <c r="J286" s="119">
        <v>0</v>
      </c>
      <c r="K286" s="119">
        <v>7120</v>
      </c>
      <c r="L286" s="119">
        <v>0</v>
      </c>
      <c r="M286" s="119">
        <v>0</v>
      </c>
      <c r="N286" s="119">
        <v>0</v>
      </c>
      <c r="O286" s="119">
        <v>0</v>
      </c>
      <c r="P286" s="119">
        <v>1788.0100000000007</v>
      </c>
      <c r="Q286" s="119">
        <f t="shared" si="6"/>
        <v>8908.01</v>
      </c>
      <c r="R286" s="115"/>
      <c r="S286" s="116"/>
      <c r="T286" s="113"/>
      <c r="U286" s="119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6" s="115"/>
    </row>
    <row r="287" spans="2:22" x14ac:dyDescent="0.2">
      <c r="B287" s="113"/>
      <c r="C287" s="117" t="s">
        <v>70</v>
      </c>
      <c r="D287" s="118" t="s">
        <v>300</v>
      </c>
      <c r="E287" s="119">
        <v>225143.83000000002</v>
      </c>
      <c r="F287" s="119">
        <v>223989.95</v>
      </c>
      <c r="G287" s="119">
        <v>2575836.1199999996</v>
      </c>
      <c r="H287" s="119">
        <v>284406.33</v>
      </c>
      <c r="I287" s="119">
        <v>253846.79000000004</v>
      </c>
      <c r="J287" s="119">
        <v>823409.8600000001</v>
      </c>
      <c r="K287" s="119">
        <v>220562.72000000003</v>
      </c>
      <c r="L287" s="119">
        <v>219757.25</v>
      </c>
      <c r="M287" s="119">
        <v>1618193.5</v>
      </c>
      <c r="N287" s="119">
        <v>224033.77000000002</v>
      </c>
      <c r="O287" s="119">
        <v>222890.7</v>
      </c>
      <c r="P287" s="119">
        <v>725959.70000000007</v>
      </c>
      <c r="Q287" s="119">
        <f t="shared" si="6"/>
        <v>7618030.5199999996</v>
      </c>
      <c r="R287" s="115"/>
      <c r="S287" s="116"/>
      <c r="T287" s="113"/>
      <c r="U287" s="119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3024969.8999999994</v>
      </c>
      <c r="V287" s="115"/>
    </row>
    <row r="288" spans="2:22" x14ac:dyDescent="0.2">
      <c r="B288" s="113"/>
      <c r="C288" s="117" t="s">
        <v>71</v>
      </c>
      <c r="D288" s="118" t="s">
        <v>301</v>
      </c>
      <c r="E288" s="119">
        <v>18749.989999999998</v>
      </c>
      <c r="F288" s="119">
        <v>37840.9</v>
      </c>
      <c r="G288" s="119">
        <v>66940.09</v>
      </c>
      <c r="H288" s="119">
        <v>66926.45</v>
      </c>
      <c r="I288" s="119">
        <v>50772.740000000005</v>
      </c>
      <c r="J288" s="119">
        <v>47340.9</v>
      </c>
      <c r="K288" s="119">
        <v>47340.9</v>
      </c>
      <c r="L288" s="119">
        <v>47340.9</v>
      </c>
      <c r="M288" s="119">
        <v>62936.28</v>
      </c>
      <c r="N288" s="119">
        <v>52090.9</v>
      </c>
      <c r="O288" s="119">
        <v>52059.3</v>
      </c>
      <c r="P288" s="119">
        <v>354950.65</v>
      </c>
      <c r="Q288" s="119">
        <f t="shared" si="6"/>
        <v>905290.00000000012</v>
      </c>
      <c r="R288" s="115"/>
      <c r="S288" s="116"/>
      <c r="T288" s="113"/>
      <c r="U288" s="119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123530.98</v>
      </c>
      <c r="V288" s="115"/>
    </row>
    <row r="289" spans="2:22" x14ac:dyDescent="0.2">
      <c r="B289" s="113"/>
      <c r="C289" s="117" t="s">
        <v>72</v>
      </c>
      <c r="D289" s="118" t="s">
        <v>304</v>
      </c>
      <c r="E289" s="119">
        <v>1559476.36</v>
      </c>
      <c r="F289" s="119">
        <v>1559476.36</v>
      </c>
      <c r="G289" s="119">
        <v>1559476.36</v>
      </c>
      <c r="H289" s="119">
        <v>1559476.36</v>
      </c>
      <c r="I289" s="119">
        <v>1559476.36</v>
      </c>
      <c r="J289" s="119">
        <v>1559476.36</v>
      </c>
      <c r="K289" s="119">
        <v>1559476.36</v>
      </c>
      <c r="L289" s="119">
        <v>1559476.36</v>
      </c>
      <c r="M289" s="119">
        <v>1559476.36</v>
      </c>
      <c r="N289" s="119">
        <v>1559476.36</v>
      </c>
      <c r="O289" s="119">
        <v>1559476.36</v>
      </c>
      <c r="P289" s="119">
        <v>49260.04</v>
      </c>
      <c r="Q289" s="119">
        <f t="shared" si="6"/>
        <v>17203499.999999996</v>
      </c>
      <c r="R289" s="115"/>
      <c r="S289" s="116"/>
      <c r="T289" s="113"/>
      <c r="U289" s="119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4678429.08</v>
      </c>
      <c r="V289" s="115"/>
    </row>
    <row r="290" spans="2:22" x14ac:dyDescent="0.2">
      <c r="B290" s="113"/>
      <c r="C290" s="117" t="s">
        <v>73</v>
      </c>
      <c r="D290" s="118" t="s">
        <v>302</v>
      </c>
      <c r="E290" s="119">
        <v>224500.55</v>
      </c>
      <c r="F290" s="119">
        <v>229524.66999999998</v>
      </c>
      <c r="G290" s="119">
        <v>273435.79000000004</v>
      </c>
      <c r="H290" s="119">
        <v>224572.13999999998</v>
      </c>
      <c r="I290" s="119">
        <v>224572.13999999998</v>
      </c>
      <c r="J290" s="119">
        <v>224572.13999999998</v>
      </c>
      <c r="K290" s="119">
        <v>224572.13999999998</v>
      </c>
      <c r="L290" s="119">
        <v>224572.13999999998</v>
      </c>
      <c r="M290" s="119">
        <v>224409.63999999998</v>
      </c>
      <c r="N290" s="119">
        <v>224222.13999999998</v>
      </c>
      <c r="O290" s="119">
        <v>223409.63999999998</v>
      </c>
      <c r="P290" s="119">
        <v>241593.59</v>
      </c>
      <c r="Q290" s="119">
        <f t="shared" si="6"/>
        <v>2763956.7199999997</v>
      </c>
      <c r="R290" s="115"/>
      <c r="S290" s="116"/>
      <c r="T290" s="113"/>
      <c r="U290" s="119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727461.01</v>
      </c>
      <c r="V290" s="115"/>
    </row>
    <row r="291" spans="2:22" x14ac:dyDescent="0.2">
      <c r="B291" s="113"/>
      <c r="C291" s="117" t="s">
        <v>74</v>
      </c>
      <c r="D291" s="118" t="s">
        <v>305</v>
      </c>
      <c r="E291" s="119">
        <v>102110.24000000002</v>
      </c>
      <c r="F291" s="119">
        <v>102360.56000000001</v>
      </c>
      <c r="G291" s="119">
        <v>105731.20000000004</v>
      </c>
      <c r="H291" s="119">
        <v>98455.340000000011</v>
      </c>
      <c r="I291" s="119">
        <v>108214.08000000003</v>
      </c>
      <c r="J291" s="119">
        <v>94879.070000000022</v>
      </c>
      <c r="K291" s="119">
        <v>97481.080000000016</v>
      </c>
      <c r="L291" s="119">
        <v>92604.370000000024</v>
      </c>
      <c r="M291" s="119">
        <v>86589.940000000017</v>
      </c>
      <c r="N291" s="119">
        <v>96839.820000000036</v>
      </c>
      <c r="O291" s="119">
        <v>96038.110000000015</v>
      </c>
      <c r="P291" s="119">
        <v>177517.58999999994</v>
      </c>
      <c r="Q291" s="119">
        <f t="shared" si="6"/>
        <v>1258821.4000000004</v>
      </c>
      <c r="R291" s="115"/>
      <c r="S291" s="116"/>
      <c r="T291" s="113"/>
      <c r="U291" s="119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310202.00000000012</v>
      </c>
      <c r="V291" s="115"/>
    </row>
    <row r="292" spans="2:22" x14ac:dyDescent="0.2">
      <c r="B292" s="113"/>
      <c r="C292" s="117" t="s">
        <v>75</v>
      </c>
      <c r="D292" s="118" t="s">
        <v>303</v>
      </c>
      <c r="E292" s="119">
        <v>136504.34999999998</v>
      </c>
      <c r="F292" s="119">
        <v>149482.34999999995</v>
      </c>
      <c r="G292" s="119">
        <v>343221.33</v>
      </c>
      <c r="H292" s="119">
        <v>492153.99999999994</v>
      </c>
      <c r="I292" s="119">
        <v>339133.86</v>
      </c>
      <c r="J292" s="119">
        <v>338872.57</v>
      </c>
      <c r="K292" s="119">
        <v>336692.72</v>
      </c>
      <c r="L292" s="119">
        <v>333004.68</v>
      </c>
      <c r="M292" s="119">
        <v>338830.66999999993</v>
      </c>
      <c r="N292" s="119">
        <v>332204.61</v>
      </c>
      <c r="O292" s="119">
        <v>333113.23</v>
      </c>
      <c r="P292" s="119">
        <v>336569.44999999995</v>
      </c>
      <c r="Q292" s="119">
        <f t="shared" si="6"/>
        <v>3809783.8200000003</v>
      </c>
      <c r="R292" s="115"/>
      <c r="S292" s="116"/>
      <c r="T292" s="113"/>
      <c r="U292" s="119">
        <f>IF($E$5=Master!$D$4,E292,
IF($F$5=Master!$D$4,SUM(E292:F292),
IF($G$5=Master!$D$4,SUM(E292:G292),
IF($H$5=Master!$D$4,SUM(E292:H292),
IF($I$5=Master!$D$4,SUM(E292:I292),
IF($J$5=Master!$D$4,SUM(E292:J292),
IF($K$5=Master!$D$4,SUM(E292:K292),
IF($L$5=Master!$D$4,SUM(E292:L292),
IF($M$5=Master!$D$4,SUM(E292:M292),
IF($N$5=Master!$D$4,SUM(E292:N292),
IF($O$5=Master!$D$4,SUM(E292:O292),
IF($P$5=Master!$D$4,SUM(E292:P292),0))))))))))))</f>
        <v>629208.03</v>
      </c>
      <c r="V292" s="115"/>
    </row>
    <row r="293" spans="2:22" x14ac:dyDescent="0.2">
      <c r="B293" s="113"/>
      <c r="C293" s="117" t="s">
        <v>76</v>
      </c>
      <c r="D293" s="118" t="s">
        <v>306</v>
      </c>
      <c r="E293" s="119">
        <v>105671.11000000002</v>
      </c>
      <c r="F293" s="119">
        <v>109402.79000000001</v>
      </c>
      <c r="G293" s="119">
        <v>105253.45000000001</v>
      </c>
      <c r="H293" s="119">
        <v>105245.45000000001</v>
      </c>
      <c r="I293" s="119">
        <v>106713.63</v>
      </c>
      <c r="J293" s="119">
        <v>105178.55</v>
      </c>
      <c r="K293" s="119">
        <v>110102.45999999999</v>
      </c>
      <c r="L293" s="119">
        <v>106252.95999999999</v>
      </c>
      <c r="M293" s="119">
        <v>111092.45999999999</v>
      </c>
      <c r="N293" s="119">
        <v>109990.45999999999</v>
      </c>
      <c r="O293" s="119">
        <v>109990.45999999999</v>
      </c>
      <c r="P293" s="119">
        <v>109884.72999999998</v>
      </c>
      <c r="Q293" s="119">
        <f t="shared" si="6"/>
        <v>1294778.51</v>
      </c>
      <c r="R293" s="115"/>
      <c r="S293" s="116"/>
      <c r="T293" s="113"/>
      <c r="U293" s="119">
        <f>IF($E$5=Master!$D$4,E293,
IF($F$5=Master!$D$4,SUM(E293:F293),
IF($G$5=Master!$D$4,SUM(E293:G293),
IF($H$5=Master!$D$4,SUM(E293:H293),
IF($I$5=Master!$D$4,SUM(E293:I293),
IF($J$5=Master!$D$4,SUM(E293:J293),
IF($K$5=Master!$D$4,SUM(E293:K293),
IF($L$5=Master!$D$4,SUM(E293:L293),
IF($M$5=Master!$D$4,SUM(E293:M293),
IF($N$5=Master!$D$4,SUM(E293:N293),
IF($O$5=Master!$D$4,SUM(E293:O293),
IF($P$5=Master!$D$4,SUM(E293:P293),0))))))))))))</f>
        <v>320327.35000000003</v>
      </c>
      <c r="V293" s="115"/>
    </row>
    <row r="294" spans="2:22" x14ac:dyDescent="0.2">
      <c r="B294" s="113"/>
      <c r="C294" s="117" t="s">
        <v>77</v>
      </c>
      <c r="D294" s="118" t="s">
        <v>307</v>
      </c>
      <c r="E294" s="119">
        <v>245649.44999999984</v>
      </c>
      <c r="F294" s="119">
        <v>239699.46999999983</v>
      </c>
      <c r="G294" s="119">
        <v>248719.88999999975</v>
      </c>
      <c r="H294" s="119">
        <v>236241.92999999979</v>
      </c>
      <c r="I294" s="119">
        <v>248042.98999999985</v>
      </c>
      <c r="J294" s="119">
        <v>241386.1299999998</v>
      </c>
      <c r="K294" s="119">
        <v>256477.36999999982</v>
      </c>
      <c r="L294" s="119">
        <v>231720.56999999983</v>
      </c>
      <c r="M294" s="119">
        <v>243496.29999999981</v>
      </c>
      <c r="N294" s="119">
        <v>242654.33999999979</v>
      </c>
      <c r="O294" s="119">
        <v>239410.66999999984</v>
      </c>
      <c r="P294" s="119">
        <v>276722.09999999998</v>
      </c>
      <c r="Q294" s="119">
        <f t="shared" si="6"/>
        <v>2950221.2099999986</v>
      </c>
      <c r="R294" s="115"/>
      <c r="S294" s="116"/>
      <c r="T294" s="113"/>
      <c r="U294" s="119">
        <f>IF($E$5=Master!$D$4,E294,
IF($F$5=Master!$D$4,SUM(E294:F294),
IF($G$5=Master!$D$4,SUM(E294:G294),
IF($H$5=Master!$D$4,SUM(E294:H294),
IF($I$5=Master!$D$4,SUM(E294:I294),
IF($J$5=Master!$D$4,SUM(E294:J294),
IF($K$5=Master!$D$4,SUM(E294:K294),
IF($L$5=Master!$D$4,SUM(E294:L294),
IF($M$5=Master!$D$4,SUM(E294:M294),
IF($N$5=Master!$D$4,SUM(E294:N294),
IF($O$5=Master!$D$4,SUM(E294:O294),
IF($P$5=Master!$D$4,SUM(E294:P294),0))))))))))))</f>
        <v>734068.80999999947</v>
      </c>
      <c r="V294" s="115"/>
    </row>
    <row r="295" spans="2:22" x14ac:dyDescent="0.2">
      <c r="B295" s="113"/>
      <c r="C295" s="117" t="s">
        <v>78</v>
      </c>
      <c r="D295" s="118" t="s">
        <v>308</v>
      </c>
      <c r="E295" s="119">
        <v>245721.41999999978</v>
      </c>
      <c r="F295" s="119">
        <v>226492.62999999974</v>
      </c>
      <c r="G295" s="119">
        <v>242640.35999999975</v>
      </c>
      <c r="H295" s="119">
        <v>239531.0999999998</v>
      </c>
      <c r="I295" s="119">
        <v>247208.85999999972</v>
      </c>
      <c r="J295" s="119">
        <v>238473.38999999981</v>
      </c>
      <c r="K295" s="119">
        <v>237853.65999999974</v>
      </c>
      <c r="L295" s="119">
        <v>232606.13999999978</v>
      </c>
      <c r="M295" s="119">
        <v>234435.50999999975</v>
      </c>
      <c r="N295" s="119">
        <v>398893.01999999984</v>
      </c>
      <c r="O295" s="119">
        <v>232358.56999999975</v>
      </c>
      <c r="P295" s="119">
        <v>235265.44999999995</v>
      </c>
      <c r="Q295" s="119">
        <f t="shared" si="6"/>
        <v>3011480.1099999975</v>
      </c>
      <c r="R295" s="115"/>
      <c r="S295" s="116"/>
      <c r="T295" s="113"/>
      <c r="U295" s="119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714854.40999999922</v>
      </c>
      <c r="V295" s="115"/>
    </row>
    <row r="296" spans="2:22" x14ac:dyDescent="0.2">
      <c r="B296" s="113"/>
      <c r="C296" s="117" t="s">
        <v>79</v>
      </c>
      <c r="D296" s="118" t="s">
        <v>309</v>
      </c>
      <c r="E296" s="119">
        <v>407171.85000000009</v>
      </c>
      <c r="F296" s="119">
        <v>435107.37000000023</v>
      </c>
      <c r="G296" s="119">
        <v>429873.79000000015</v>
      </c>
      <c r="H296" s="119">
        <v>413527.8000000001</v>
      </c>
      <c r="I296" s="119">
        <v>421251.06000000023</v>
      </c>
      <c r="J296" s="119">
        <v>429613.27000000014</v>
      </c>
      <c r="K296" s="119">
        <v>418064.58000000013</v>
      </c>
      <c r="L296" s="119">
        <v>467962.26000000013</v>
      </c>
      <c r="M296" s="119">
        <v>412718.19000000006</v>
      </c>
      <c r="N296" s="119">
        <v>413715.02000000014</v>
      </c>
      <c r="O296" s="119">
        <v>402755.68000000011</v>
      </c>
      <c r="P296" s="119">
        <v>423053.34</v>
      </c>
      <c r="Q296" s="119">
        <f t="shared" si="6"/>
        <v>5074814.2100000009</v>
      </c>
      <c r="R296" s="115"/>
      <c r="S296" s="116"/>
      <c r="T296" s="113"/>
      <c r="U296" s="119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1272153.0100000005</v>
      </c>
      <c r="V296" s="115"/>
    </row>
    <row r="297" spans="2:22" x14ac:dyDescent="0.2">
      <c r="B297" s="113"/>
      <c r="C297" s="117" t="s">
        <v>80</v>
      </c>
      <c r="D297" s="118" t="s">
        <v>310</v>
      </c>
      <c r="E297" s="119">
        <v>1057988.5799999968</v>
      </c>
      <c r="F297" s="119">
        <v>1120099.4299999978</v>
      </c>
      <c r="G297" s="119">
        <v>1108374.9799999991</v>
      </c>
      <c r="H297" s="119">
        <v>1093866.2699999984</v>
      </c>
      <c r="I297" s="119">
        <v>1088462.3199999977</v>
      </c>
      <c r="J297" s="119">
        <v>1075993.2199999974</v>
      </c>
      <c r="K297" s="119">
        <v>1062518.9299999971</v>
      </c>
      <c r="L297" s="119">
        <v>980320.45999999647</v>
      </c>
      <c r="M297" s="119">
        <v>1069480.0499999975</v>
      </c>
      <c r="N297" s="119">
        <v>1106584.8799999978</v>
      </c>
      <c r="O297" s="119">
        <v>1108930.4599999983</v>
      </c>
      <c r="P297" s="119">
        <v>1173467.3900000008</v>
      </c>
      <c r="Q297" s="119">
        <f t="shared" si="6"/>
        <v>13046086.969999975</v>
      </c>
      <c r="R297" s="115"/>
      <c r="S297" s="116"/>
      <c r="T297" s="113"/>
      <c r="U297" s="119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3286462.9899999937</v>
      </c>
      <c r="V297" s="115"/>
    </row>
    <row r="298" spans="2:22" x14ac:dyDescent="0.2">
      <c r="B298" s="113"/>
      <c r="C298" s="117" t="s">
        <v>81</v>
      </c>
      <c r="D298" s="118" t="s">
        <v>311</v>
      </c>
      <c r="E298" s="119">
        <v>484205.11000000045</v>
      </c>
      <c r="F298" s="119">
        <v>452674.83000000037</v>
      </c>
      <c r="G298" s="119">
        <v>432701.81000000046</v>
      </c>
      <c r="H298" s="119">
        <v>445003.63000000041</v>
      </c>
      <c r="I298" s="119">
        <v>429750.78000000038</v>
      </c>
      <c r="J298" s="119">
        <v>441085.22000000038</v>
      </c>
      <c r="K298" s="119">
        <v>447175.49000000046</v>
      </c>
      <c r="L298" s="119">
        <v>508455.9300000004</v>
      </c>
      <c r="M298" s="119">
        <v>496057.54000000044</v>
      </c>
      <c r="N298" s="119">
        <v>433712.94000000035</v>
      </c>
      <c r="O298" s="119">
        <v>463830.61000000051</v>
      </c>
      <c r="P298" s="119">
        <v>456730.68999999994</v>
      </c>
      <c r="Q298" s="119">
        <f t="shared" si="6"/>
        <v>5491384.5800000038</v>
      </c>
      <c r="R298" s="115"/>
      <c r="S298" s="116"/>
      <c r="T298" s="113"/>
      <c r="U298" s="119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1369581.7500000014</v>
      </c>
      <c r="V298" s="115"/>
    </row>
    <row r="299" spans="2:22" x14ac:dyDescent="0.2">
      <c r="B299" s="113"/>
      <c r="C299" s="117" t="s">
        <v>82</v>
      </c>
      <c r="D299" s="118" t="s">
        <v>312</v>
      </c>
      <c r="E299" s="119">
        <v>553101.49000000011</v>
      </c>
      <c r="F299" s="119">
        <v>477263.13000000082</v>
      </c>
      <c r="G299" s="119">
        <v>545975.81000000017</v>
      </c>
      <c r="H299" s="119">
        <v>497103.42000000097</v>
      </c>
      <c r="I299" s="119">
        <v>487696.8600000008</v>
      </c>
      <c r="J299" s="119">
        <v>555352.77</v>
      </c>
      <c r="K299" s="119">
        <v>490398.20000000083</v>
      </c>
      <c r="L299" s="119">
        <v>505511.62000000075</v>
      </c>
      <c r="M299" s="119">
        <v>568770.09000000032</v>
      </c>
      <c r="N299" s="119">
        <v>540870.39</v>
      </c>
      <c r="O299" s="119">
        <v>546943.7200000002</v>
      </c>
      <c r="P299" s="119">
        <v>739848.48000000033</v>
      </c>
      <c r="Q299" s="119">
        <f t="shared" si="6"/>
        <v>6508835.9800000042</v>
      </c>
      <c r="R299" s="115"/>
      <c r="S299" s="116"/>
      <c r="T299" s="113"/>
      <c r="U299" s="119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1576340.4300000011</v>
      </c>
      <c r="V299" s="115"/>
    </row>
    <row r="300" spans="2:22" x14ac:dyDescent="0.2">
      <c r="B300" s="113"/>
      <c r="C300" s="117" t="s">
        <v>83</v>
      </c>
      <c r="D300" s="118" t="s">
        <v>313</v>
      </c>
      <c r="E300" s="119">
        <v>134441.22</v>
      </c>
      <c r="F300" s="119">
        <v>135612.54999999999</v>
      </c>
      <c r="G300" s="119">
        <v>148683.63000000003</v>
      </c>
      <c r="H300" s="119">
        <v>138029.38999999998</v>
      </c>
      <c r="I300" s="119">
        <v>132636.32</v>
      </c>
      <c r="J300" s="119">
        <v>170483.11999999994</v>
      </c>
      <c r="K300" s="119">
        <v>142757.84999999998</v>
      </c>
      <c r="L300" s="119">
        <v>132178.58999999997</v>
      </c>
      <c r="M300" s="119">
        <v>153464.68999999989</v>
      </c>
      <c r="N300" s="119">
        <v>145952.94000000003</v>
      </c>
      <c r="O300" s="119">
        <v>164241.13999999993</v>
      </c>
      <c r="P300" s="119">
        <v>194946.90999999995</v>
      </c>
      <c r="Q300" s="119">
        <f t="shared" si="6"/>
        <v>1793428.3499999996</v>
      </c>
      <c r="R300" s="115"/>
      <c r="S300" s="116"/>
      <c r="T300" s="113"/>
      <c r="U300" s="119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418737.4</v>
      </c>
      <c r="V300" s="115"/>
    </row>
    <row r="301" spans="2:22" x14ac:dyDescent="0.2">
      <c r="B301" s="113"/>
      <c r="C301" s="117" t="s">
        <v>84</v>
      </c>
      <c r="D301" s="118" t="s">
        <v>314</v>
      </c>
      <c r="E301" s="119">
        <v>212202.15999999997</v>
      </c>
      <c r="F301" s="119">
        <v>310396.30000000005</v>
      </c>
      <c r="G301" s="119">
        <v>223117.77</v>
      </c>
      <c r="H301" s="119">
        <v>227512.45999999996</v>
      </c>
      <c r="I301" s="119">
        <v>201851.95999999996</v>
      </c>
      <c r="J301" s="119">
        <v>241716.93999999992</v>
      </c>
      <c r="K301" s="119">
        <v>203904.90999999997</v>
      </c>
      <c r="L301" s="119">
        <v>228200.44</v>
      </c>
      <c r="M301" s="119">
        <v>283963.12</v>
      </c>
      <c r="N301" s="119">
        <v>237859.07</v>
      </c>
      <c r="O301" s="119">
        <v>224851.08</v>
      </c>
      <c r="P301" s="119">
        <v>353651.84</v>
      </c>
      <c r="Q301" s="119">
        <f t="shared" si="6"/>
        <v>2949228.0499999993</v>
      </c>
      <c r="R301" s="115"/>
      <c r="S301" s="116"/>
      <c r="T301" s="113"/>
      <c r="U301" s="119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745716.23</v>
      </c>
      <c r="V301" s="115"/>
    </row>
    <row r="302" spans="2:22" x14ac:dyDescent="0.2">
      <c r="B302" s="113"/>
      <c r="C302" s="117" t="s">
        <v>85</v>
      </c>
      <c r="D302" s="118" t="s">
        <v>315</v>
      </c>
      <c r="E302" s="119">
        <v>104765.46000000002</v>
      </c>
      <c r="F302" s="119">
        <v>105891.13000000003</v>
      </c>
      <c r="G302" s="119">
        <v>118284.37</v>
      </c>
      <c r="H302" s="119">
        <v>104859.38000000002</v>
      </c>
      <c r="I302" s="119">
        <v>107803.73000000004</v>
      </c>
      <c r="J302" s="119">
        <v>114985.39000000003</v>
      </c>
      <c r="K302" s="119">
        <v>99846.940000000017</v>
      </c>
      <c r="L302" s="119">
        <v>104009.11000000004</v>
      </c>
      <c r="M302" s="119">
        <v>124406.78</v>
      </c>
      <c r="N302" s="119">
        <v>103115.69000000003</v>
      </c>
      <c r="O302" s="119">
        <v>107875.12000000002</v>
      </c>
      <c r="P302" s="119">
        <v>138567.43</v>
      </c>
      <c r="Q302" s="119">
        <f t="shared" si="6"/>
        <v>1334410.5300000003</v>
      </c>
      <c r="R302" s="115"/>
      <c r="S302" s="116"/>
      <c r="T302" s="113"/>
      <c r="U302" s="119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328940.96000000008</v>
      </c>
      <c r="V302" s="115"/>
    </row>
    <row r="303" spans="2:22" x14ac:dyDescent="0.2">
      <c r="B303" s="113"/>
      <c r="C303" s="117" t="s">
        <v>86</v>
      </c>
      <c r="D303" s="118" t="s">
        <v>316</v>
      </c>
      <c r="E303" s="119">
        <v>1452247.2000000004</v>
      </c>
      <c r="F303" s="119">
        <v>1492773.6700000002</v>
      </c>
      <c r="G303" s="119">
        <v>1408350.3700000006</v>
      </c>
      <c r="H303" s="119">
        <v>1144914.1500000004</v>
      </c>
      <c r="I303" s="119">
        <v>1160642.3300000003</v>
      </c>
      <c r="J303" s="119">
        <v>1204278.1200000001</v>
      </c>
      <c r="K303" s="119">
        <v>1370547.6700000004</v>
      </c>
      <c r="L303" s="119">
        <v>1303749.2200000002</v>
      </c>
      <c r="M303" s="119">
        <v>1179325.4300000002</v>
      </c>
      <c r="N303" s="119">
        <v>1185541.1700000004</v>
      </c>
      <c r="O303" s="119">
        <v>1252426.6000000006</v>
      </c>
      <c r="P303" s="119">
        <v>1410250.11</v>
      </c>
      <c r="Q303" s="119">
        <f t="shared" si="6"/>
        <v>15565046.040000003</v>
      </c>
      <c r="R303" s="115"/>
      <c r="S303" s="116"/>
      <c r="T303" s="113"/>
      <c r="U303" s="119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4353371.2400000012</v>
      </c>
      <c r="V303" s="115"/>
    </row>
    <row r="304" spans="2:22" ht="25.5" x14ac:dyDescent="0.2">
      <c r="B304" s="113"/>
      <c r="C304" s="117" t="s">
        <v>87</v>
      </c>
      <c r="D304" s="118" t="s">
        <v>317</v>
      </c>
      <c r="E304" s="119">
        <v>260298.12</v>
      </c>
      <c r="F304" s="119">
        <v>256644.79</v>
      </c>
      <c r="G304" s="119">
        <v>258816.85</v>
      </c>
      <c r="H304" s="119">
        <v>258802.53</v>
      </c>
      <c r="I304" s="119">
        <v>255211.87</v>
      </c>
      <c r="J304" s="119">
        <v>257146.27</v>
      </c>
      <c r="K304" s="119">
        <v>261599.49</v>
      </c>
      <c r="L304" s="119">
        <v>253857.29</v>
      </c>
      <c r="M304" s="119">
        <v>259389.88</v>
      </c>
      <c r="N304" s="119">
        <v>259209.04</v>
      </c>
      <c r="O304" s="119">
        <v>259145.61</v>
      </c>
      <c r="P304" s="119">
        <v>262751.8</v>
      </c>
      <c r="Q304" s="119">
        <f t="shared" si="6"/>
        <v>3102873.54</v>
      </c>
      <c r="R304" s="115"/>
      <c r="S304" s="116"/>
      <c r="T304" s="113"/>
      <c r="U304" s="119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775759.76</v>
      </c>
      <c r="V304" s="115"/>
    </row>
    <row r="305" spans="2:22" x14ac:dyDescent="0.2">
      <c r="B305" s="113"/>
      <c r="C305" s="117" t="s">
        <v>88</v>
      </c>
      <c r="D305" s="118" t="s">
        <v>318</v>
      </c>
      <c r="E305" s="119">
        <v>60062.820000000007</v>
      </c>
      <c r="F305" s="119">
        <v>68106.740000000005</v>
      </c>
      <c r="G305" s="119">
        <v>66117.88</v>
      </c>
      <c r="H305" s="119">
        <v>63716.490000000013</v>
      </c>
      <c r="I305" s="119">
        <v>68500.650000000009</v>
      </c>
      <c r="J305" s="119">
        <v>76203.12999999999</v>
      </c>
      <c r="K305" s="119">
        <v>79028.259999999995</v>
      </c>
      <c r="L305" s="119">
        <v>61712.340000000004</v>
      </c>
      <c r="M305" s="119">
        <v>67239.690000000017</v>
      </c>
      <c r="N305" s="119">
        <v>73068.950000000012</v>
      </c>
      <c r="O305" s="119">
        <v>84394.76999999999</v>
      </c>
      <c r="P305" s="119">
        <v>102591.85999999997</v>
      </c>
      <c r="Q305" s="119">
        <f t="shared" si="6"/>
        <v>870743.58000000019</v>
      </c>
      <c r="R305" s="115"/>
      <c r="S305" s="116"/>
      <c r="T305" s="113"/>
      <c r="U305" s="119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194287.44</v>
      </c>
      <c r="V305" s="115"/>
    </row>
    <row r="306" spans="2:22" ht="25.5" x14ac:dyDescent="0.2">
      <c r="B306" s="113"/>
      <c r="C306" s="117" t="s">
        <v>89</v>
      </c>
      <c r="D306" s="118" t="s">
        <v>319</v>
      </c>
      <c r="E306" s="119">
        <v>64571.51</v>
      </c>
      <c r="F306" s="119">
        <v>65937.05</v>
      </c>
      <c r="G306" s="119">
        <v>69876.44</v>
      </c>
      <c r="H306" s="119">
        <v>67162.360000000015</v>
      </c>
      <c r="I306" s="119">
        <v>67259.099999999991</v>
      </c>
      <c r="J306" s="119">
        <v>67395.080000000016</v>
      </c>
      <c r="K306" s="119">
        <v>66947.350000000006</v>
      </c>
      <c r="L306" s="119">
        <v>73733.03</v>
      </c>
      <c r="M306" s="119">
        <v>67019.590000000011</v>
      </c>
      <c r="N306" s="119">
        <v>75180.190000000017</v>
      </c>
      <c r="O306" s="119">
        <v>82170.950000000012</v>
      </c>
      <c r="P306" s="119">
        <v>73490.98000000001</v>
      </c>
      <c r="Q306" s="119">
        <f t="shared" si="6"/>
        <v>840743.63000000012</v>
      </c>
      <c r="R306" s="115"/>
      <c r="S306" s="116"/>
      <c r="T306" s="113"/>
      <c r="U306" s="119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200385</v>
      </c>
      <c r="V306" s="115"/>
    </row>
    <row r="307" spans="2:22" x14ac:dyDescent="0.2">
      <c r="B307" s="113"/>
      <c r="C307" s="117" t="s">
        <v>90</v>
      </c>
      <c r="D307" s="118" t="s">
        <v>320</v>
      </c>
      <c r="E307" s="119">
        <v>161942.21000000002</v>
      </c>
      <c r="F307" s="119">
        <v>371314.88000000006</v>
      </c>
      <c r="G307" s="119">
        <v>377193.60000000003</v>
      </c>
      <c r="H307" s="119">
        <v>212967.07000000004</v>
      </c>
      <c r="I307" s="119">
        <v>195226.51000000004</v>
      </c>
      <c r="J307" s="119">
        <v>169065.60000000001</v>
      </c>
      <c r="K307" s="119">
        <v>287835.66000000003</v>
      </c>
      <c r="L307" s="119">
        <v>276999.42000000004</v>
      </c>
      <c r="M307" s="119">
        <v>274079.18000000005</v>
      </c>
      <c r="N307" s="119">
        <v>272237.48</v>
      </c>
      <c r="O307" s="119">
        <v>277631.11</v>
      </c>
      <c r="P307" s="119">
        <v>338960.32</v>
      </c>
      <c r="Q307" s="119">
        <f t="shared" si="6"/>
        <v>3215453.04</v>
      </c>
      <c r="R307" s="115"/>
      <c r="S307" s="116"/>
      <c r="T307" s="113"/>
      <c r="U307" s="119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910450.69000000018</v>
      </c>
      <c r="V307" s="115"/>
    </row>
    <row r="308" spans="2:22" x14ac:dyDescent="0.2">
      <c r="B308" s="113"/>
      <c r="C308" s="117" t="s">
        <v>91</v>
      </c>
      <c r="D308" s="118" t="s">
        <v>321</v>
      </c>
      <c r="E308" s="119">
        <v>260883.99999999997</v>
      </c>
      <c r="F308" s="119">
        <v>259689.95</v>
      </c>
      <c r="G308" s="119">
        <v>281995.21999999997</v>
      </c>
      <c r="H308" s="119">
        <v>261761.65999999997</v>
      </c>
      <c r="I308" s="119">
        <v>261878.01</v>
      </c>
      <c r="J308" s="119">
        <v>258350.44</v>
      </c>
      <c r="K308" s="119">
        <v>258158.52</v>
      </c>
      <c r="L308" s="119">
        <v>258141.65999999997</v>
      </c>
      <c r="M308" s="119">
        <v>258204.68</v>
      </c>
      <c r="N308" s="119">
        <v>258663.88999999998</v>
      </c>
      <c r="O308" s="119">
        <v>262512.73</v>
      </c>
      <c r="P308" s="119">
        <v>265676.32</v>
      </c>
      <c r="Q308" s="119">
        <f t="shared" si="6"/>
        <v>3145917.08</v>
      </c>
      <c r="R308" s="115"/>
      <c r="S308" s="116"/>
      <c r="T308" s="113"/>
      <c r="U308" s="119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802569.16999999993</v>
      </c>
      <c r="V308" s="115"/>
    </row>
    <row r="309" spans="2:22" x14ac:dyDescent="0.2">
      <c r="B309" s="113"/>
      <c r="C309" s="117" t="s">
        <v>92</v>
      </c>
      <c r="D309" s="118" t="s">
        <v>322</v>
      </c>
      <c r="E309" s="119">
        <v>52241.59</v>
      </c>
      <c r="F309" s="119">
        <v>53110.779999999992</v>
      </c>
      <c r="G309" s="119">
        <v>46378.62</v>
      </c>
      <c r="H309" s="119">
        <v>46146.48</v>
      </c>
      <c r="I309" s="119">
        <v>57654.030000000006</v>
      </c>
      <c r="J309" s="119">
        <v>49748.94</v>
      </c>
      <c r="K309" s="119">
        <v>45938.079999999994</v>
      </c>
      <c r="L309" s="119">
        <v>46771.27</v>
      </c>
      <c r="M309" s="119">
        <v>49179.89</v>
      </c>
      <c r="N309" s="119">
        <v>46609.87999999999</v>
      </c>
      <c r="O309" s="119">
        <v>126026.15000000001</v>
      </c>
      <c r="P309" s="119">
        <v>172303.93</v>
      </c>
      <c r="Q309" s="119">
        <f t="shared" si="6"/>
        <v>792109.64000000013</v>
      </c>
      <c r="R309" s="115"/>
      <c r="S309" s="116"/>
      <c r="T309" s="113"/>
      <c r="U309" s="119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151730.99</v>
      </c>
      <c r="V309" s="115"/>
    </row>
    <row r="310" spans="2:22" x14ac:dyDescent="0.2">
      <c r="B310" s="113"/>
      <c r="C310" s="117" t="s">
        <v>93</v>
      </c>
      <c r="D310" s="118" t="s">
        <v>323</v>
      </c>
      <c r="E310" s="119">
        <v>54236.520000000011</v>
      </c>
      <c r="F310" s="119">
        <v>63323.270000000011</v>
      </c>
      <c r="G310" s="119">
        <v>86332.87999999999</v>
      </c>
      <c r="H310" s="119">
        <v>63482.780000000006</v>
      </c>
      <c r="I310" s="119">
        <v>70159.87999999999</v>
      </c>
      <c r="J310" s="119">
        <v>72597.279999999999</v>
      </c>
      <c r="K310" s="119">
        <v>84400.53</v>
      </c>
      <c r="L310" s="119">
        <v>48455.860000000008</v>
      </c>
      <c r="M310" s="119">
        <v>49375.94</v>
      </c>
      <c r="N310" s="119">
        <v>73099.210000000006</v>
      </c>
      <c r="O310" s="119">
        <v>52735.009999999995</v>
      </c>
      <c r="P310" s="119">
        <v>80736.72</v>
      </c>
      <c r="Q310" s="119">
        <f t="shared" si="6"/>
        <v>798935.87999999989</v>
      </c>
      <c r="R310" s="115"/>
      <c r="S310" s="116"/>
      <c r="T310" s="113"/>
      <c r="U310" s="119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203892.67</v>
      </c>
      <c r="V310" s="115"/>
    </row>
    <row r="311" spans="2:22" ht="25.5" x14ac:dyDescent="0.2">
      <c r="B311" s="113"/>
      <c r="C311" s="117" t="s">
        <v>94</v>
      </c>
      <c r="D311" s="118" t="s">
        <v>324</v>
      </c>
      <c r="E311" s="119">
        <v>37270.490000000013</v>
      </c>
      <c r="F311" s="119">
        <v>64811.87000000001</v>
      </c>
      <c r="G311" s="119">
        <v>51052.160000000018</v>
      </c>
      <c r="H311" s="119">
        <v>59034.860000000015</v>
      </c>
      <c r="I311" s="119">
        <v>38419.830000000016</v>
      </c>
      <c r="J311" s="119">
        <v>34574.12000000001</v>
      </c>
      <c r="K311" s="119">
        <v>36641.590000000011</v>
      </c>
      <c r="L311" s="119">
        <v>32658.400000000012</v>
      </c>
      <c r="M311" s="119">
        <v>37914.740000000013</v>
      </c>
      <c r="N311" s="119">
        <v>35992.390000000014</v>
      </c>
      <c r="O311" s="119">
        <v>35999.060000000012</v>
      </c>
      <c r="P311" s="119">
        <v>33696.730000000003</v>
      </c>
      <c r="Q311" s="119">
        <f t="shared" si="6"/>
        <v>498066.24000000011</v>
      </c>
      <c r="R311" s="115"/>
      <c r="S311" s="116"/>
      <c r="T311" s="113"/>
      <c r="U311" s="119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153134.52000000002</v>
      </c>
      <c r="V311" s="115"/>
    </row>
    <row r="312" spans="2:22" x14ac:dyDescent="0.2">
      <c r="B312" s="113"/>
      <c r="C312" s="117" t="s">
        <v>95</v>
      </c>
      <c r="D312" s="118" t="s">
        <v>325</v>
      </c>
      <c r="E312" s="119">
        <v>46836.62</v>
      </c>
      <c r="F312" s="119">
        <v>22300.380000000005</v>
      </c>
      <c r="G312" s="119">
        <v>25199.040000000001</v>
      </c>
      <c r="H312" s="119">
        <v>19955.260000000002</v>
      </c>
      <c r="I312" s="119">
        <v>22180.28</v>
      </c>
      <c r="J312" s="119">
        <v>23233.53</v>
      </c>
      <c r="K312" s="119">
        <v>22582.670000000002</v>
      </c>
      <c r="L312" s="119">
        <v>22848.570000000003</v>
      </c>
      <c r="M312" s="119">
        <v>21111.13</v>
      </c>
      <c r="N312" s="119">
        <v>25889.29</v>
      </c>
      <c r="O312" s="119">
        <v>23672.79</v>
      </c>
      <c r="P312" s="119">
        <v>31383.749999999996</v>
      </c>
      <c r="Q312" s="119">
        <f t="shared" si="6"/>
        <v>307193.31000000006</v>
      </c>
      <c r="R312" s="115"/>
      <c r="S312" s="116"/>
      <c r="T312" s="113"/>
      <c r="U312" s="119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94336.040000000008</v>
      </c>
      <c r="V312" s="115"/>
    </row>
    <row r="313" spans="2:22" ht="25.5" x14ac:dyDescent="0.2">
      <c r="B313" s="113"/>
      <c r="C313" s="117" t="s">
        <v>96</v>
      </c>
      <c r="D313" s="118" t="s">
        <v>326</v>
      </c>
      <c r="E313" s="119">
        <v>7.42</v>
      </c>
      <c r="F313" s="119">
        <v>7.42</v>
      </c>
      <c r="G313" s="119">
        <v>7.42</v>
      </c>
      <c r="H313" s="119">
        <v>7.42</v>
      </c>
      <c r="I313" s="119">
        <v>7.42</v>
      </c>
      <c r="J313" s="119">
        <v>7.42</v>
      </c>
      <c r="K313" s="119">
        <v>7.42</v>
      </c>
      <c r="L313" s="119">
        <v>7.42</v>
      </c>
      <c r="M313" s="119">
        <v>4007.42</v>
      </c>
      <c r="N313" s="119">
        <v>4007.42</v>
      </c>
      <c r="O313" s="119">
        <v>4007.42</v>
      </c>
      <c r="P313" s="119">
        <v>5718.38</v>
      </c>
      <c r="Q313" s="119">
        <f t="shared" si="6"/>
        <v>17800</v>
      </c>
      <c r="R313" s="115"/>
      <c r="S313" s="116"/>
      <c r="T313" s="113"/>
      <c r="U313" s="119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22.259999999999998</v>
      </c>
      <c r="V313" s="115"/>
    </row>
    <row r="314" spans="2:22" x14ac:dyDescent="0.2">
      <c r="B314" s="113"/>
      <c r="C314" s="117" t="s">
        <v>97</v>
      </c>
      <c r="D314" s="118" t="s">
        <v>327</v>
      </c>
      <c r="E314" s="119">
        <v>0</v>
      </c>
      <c r="F314" s="119">
        <v>100000</v>
      </c>
      <c r="G314" s="119">
        <v>100000</v>
      </c>
      <c r="H314" s="119">
        <v>100000</v>
      </c>
      <c r="I314" s="119">
        <v>100000</v>
      </c>
      <c r="J314" s="119">
        <v>100000</v>
      </c>
      <c r="K314" s="119">
        <v>206426.12</v>
      </c>
      <c r="L314" s="119">
        <v>0</v>
      </c>
      <c r="M314" s="119">
        <v>0</v>
      </c>
      <c r="N314" s="119">
        <v>200000</v>
      </c>
      <c r="O314" s="119">
        <v>0</v>
      </c>
      <c r="P314" s="119">
        <v>152347.38</v>
      </c>
      <c r="Q314" s="119">
        <f t="shared" si="6"/>
        <v>1058773.5</v>
      </c>
      <c r="R314" s="115"/>
      <c r="S314" s="116"/>
      <c r="T314" s="113"/>
      <c r="U314" s="119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200000</v>
      </c>
      <c r="V314" s="115"/>
    </row>
    <row r="315" spans="2:22" x14ac:dyDescent="0.2">
      <c r="B315" s="113"/>
      <c r="C315" s="117" t="s">
        <v>98</v>
      </c>
      <c r="D315" s="118" t="s">
        <v>328</v>
      </c>
      <c r="E315" s="119">
        <v>150429.71000000002</v>
      </c>
      <c r="F315" s="119">
        <v>155345.54999999999</v>
      </c>
      <c r="G315" s="119">
        <v>156738.57</v>
      </c>
      <c r="H315" s="119">
        <v>155213.41000000003</v>
      </c>
      <c r="I315" s="119">
        <v>165381.13</v>
      </c>
      <c r="J315" s="119">
        <v>174689.24</v>
      </c>
      <c r="K315" s="119">
        <v>160402.89000000001</v>
      </c>
      <c r="L315" s="119">
        <v>147676.21000000002</v>
      </c>
      <c r="M315" s="119">
        <v>153328.47000000003</v>
      </c>
      <c r="N315" s="119">
        <v>151659.82</v>
      </c>
      <c r="O315" s="119">
        <v>155139.19</v>
      </c>
      <c r="P315" s="119">
        <v>166570.72999999998</v>
      </c>
      <c r="Q315" s="119">
        <f t="shared" si="6"/>
        <v>1892574.92</v>
      </c>
      <c r="R315" s="115"/>
      <c r="S315" s="116"/>
      <c r="T315" s="113"/>
      <c r="U315" s="119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462513.83</v>
      </c>
      <c r="V315" s="115"/>
    </row>
    <row r="316" spans="2:22" x14ac:dyDescent="0.2">
      <c r="B316" s="113"/>
      <c r="C316" s="117" t="s">
        <v>99</v>
      </c>
      <c r="D316" s="118" t="s">
        <v>329</v>
      </c>
      <c r="E316" s="119">
        <v>67644.549999999988</v>
      </c>
      <c r="F316" s="119">
        <v>40150.939999999995</v>
      </c>
      <c r="G316" s="119">
        <v>41542.729999999996</v>
      </c>
      <c r="H316" s="119">
        <v>826876.11</v>
      </c>
      <c r="I316" s="119">
        <v>432997.72999999992</v>
      </c>
      <c r="J316" s="119">
        <v>432707.56999999995</v>
      </c>
      <c r="K316" s="119">
        <v>39567.579999999994</v>
      </c>
      <c r="L316" s="119">
        <v>38384.079999999994</v>
      </c>
      <c r="M316" s="119">
        <v>39084.409999999996</v>
      </c>
      <c r="N316" s="119">
        <v>41935.609999999993</v>
      </c>
      <c r="O316" s="119">
        <v>41759.859999999993</v>
      </c>
      <c r="P316" s="119">
        <v>37848.829999999994</v>
      </c>
      <c r="Q316" s="119">
        <f t="shared" si="6"/>
        <v>2080500.0000000002</v>
      </c>
      <c r="R316" s="115"/>
      <c r="S316" s="116"/>
      <c r="T316" s="113"/>
      <c r="U316" s="119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149338.21999999997</v>
      </c>
      <c r="V316" s="115"/>
    </row>
    <row r="317" spans="2:22" x14ac:dyDescent="0.2">
      <c r="B317" s="113"/>
      <c r="C317" s="117" t="s">
        <v>100</v>
      </c>
      <c r="D317" s="118" t="s">
        <v>330</v>
      </c>
      <c r="E317" s="119">
        <v>77708.13</v>
      </c>
      <c r="F317" s="119">
        <v>117997.34</v>
      </c>
      <c r="G317" s="119">
        <v>81727.380000000019</v>
      </c>
      <c r="H317" s="119">
        <v>582579.09</v>
      </c>
      <c r="I317" s="119">
        <v>83227.8</v>
      </c>
      <c r="J317" s="119">
        <v>81220.660000000018</v>
      </c>
      <c r="K317" s="119">
        <v>70587.010000000009</v>
      </c>
      <c r="L317" s="119">
        <v>65868.100000000006</v>
      </c>
      <c r="M317" s="119">
        <v>82310.439999999988</v>
      </c>
      <c r="N317" s="119">
        <v>66919.590000000011</v>
      </c>
      <c r="O317" s="119">
        <v>67372</v>
      </c>
      <c r="P317" s="119">
        <v>80120.760000000009</v>
      </c>
      <c r="Q317" s="119">
        <f t="shared" si="6"/>
        <v>1457638.3000000003</v>
      </c>
      <c r="R317" s="115"/>
      <c r="S317" s="116"/>
      <c r="T317" s="113"/>
      <c r="U317" s="119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277432.85000000003</v>
      </c>
      <c r="V317" s="115"/>
    </row>
    <row r="318" spans="2:22" x14ac:dyDescent="0.2">
      <c r="B318" s="113"/>
      <c r="C318" s="117" t="s">
        <v>101</v>
      </c>
      <c r="D318" s="118" t="s">
        <v>331</v>
      </c>
      <c r="E318" s="119">
        <v>110785.8</v>
      </c>
      <c r="F318" s="119">
        <v>0.16</v>
      </c>
      <c r="G318" s="119">
        <v>0.16</v>
      </c>
      <c r="H318" s="119">
        <v>0.16</v>
      </c>
      <c r="I318" s="119">
        <v>0.16</v>
      </c>
      <c r="J318" s="119">
        <v>66857.790000000008</v>
      </c>
      <c r="K318" s="119">
        <v>0.16</v>
      </c>
      <c r="L318" s="119">
        <v>0.16</v>
      </c>
      <c r="M318" s="119">
        <v>81596.78</v>
      </c>
      <c r="N318" s="119">
        <v>0.16</v>
      </c>
      <c r="O318" s="119">
        <v>0.16</v>
      </c>
      <c r="P318" s="119">
        <v>20306.3</v>
      </c>
      <c r="Q318" s="119">
        <f t="shared" si="6"/>
        <v>279547.95000000007</v>
      </c>
      <c r="R318" s="115"/>
      <c r="S318" s="116"/>
      <c r="T318" s="113"/>
      <c r="U318" s="119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110786.12000000001</v>
      </c>
      <c r="V318" s="115"/>
    </row>
    <row r="319" spans="2:22" ht="25.5" x14ac:dyDescent="0.2">
      <c r="B319" s="113"/>
      <c r="C319" s="117" t="s">
        <v>102</v>
      </c>
      <c r="D319" s="118" t="s">
        <v>332</v>
      </c>
      <c r="E319" s="119">
        <v>352075.95999999996</v>
      </c>
      <c r="F319" s="119">
        <v>645558.27</v>
      </c>
      <c r="G319" s="119">
        <v>412137.22999999986</v>
      </c>
      <c r="H319" s="119">
        <v>511903.82000000007</v>
      </c>
      <c r="I319" s="119">
        <v>370144.02999999997</v>
      </c>
      <c r="J319" s="119">
        <v>416444.91000000003</v>
      </c>
      <c r="K319" s="119">
        <v>462019.69999999995</v>
      </c>
      <c r="L319" s="119">
        <v>458381.73</v>
      </c>
      <c r="M319" s="119">
        <v>332091.75</v>
      </c>
      <c r="N319" s="119">
        <v>622888.24999999988</v>
      </c>
      <c r="O319" s="119">
        <v>339455.05999999994</v>
      </c>
      <c r="P319" s="119">
        <v>1094586.7100000002</v>
      </c>
      <c r="Q319" s="119">
        <f t="shared" si="6"/>
        <v>6017687.419999999</v>
      </c>
      <c r="R319" s="115"/>
      <c r="S319" s="116"/>
      <c r="T319" s="113"/>
      <c r="U319" s="119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1409771.46</v>
      </c>
      <c r="V319" s="115"/>
    </row>
    <row r="320" spans="2:22" x14ac:dyDescent="0.2">
      <c r="B320" s="113"/>
      <c r="C320" s="117" t="s">
        <v>103</v>
      </c>
      <c r="D320" s="118" t="s">
        <v>333</v>
      </c>
      <c r="E320" s="119">
        <v>39494.570000000007</v>
      </c>
      <c r="F320" s="119">
        <v>69624.570000000007</v>
      </c>
      <c r="G320" s="119">
        <v>59742.170000000006</v>
      </c>
      <c r="H320" s="119">
        <v>35126.290000000008</v>
      </c>
      <c r="I320" s="119">
        <v>35860.290000000008</v>
      </c>
      <c r="J320" s="119">
        <v>35881.580000000009</v>
      </c>
      <c r="K320" s="119">
        <v>44261.530000000006</v>
      </c>
      <c r="L320" s="119">
        <v>63439.680000000008</v>
      </c>
      <c r="M320" s="119">
        <v>96318.470000000016</v>
      </c>
      <c r="N320" s="119">
        <v>142495.49999999997</v>
      </c>
      <c r="O320" s="119">
        <v>34937.840000000011</v>
      </c>
      <c r="P320" s="119">
        <v>38462.409999999996</v>
      </c>
      <c r="Q320" s="119">
        <f t="shared" si="6"/>
        <v>695644.9</v>
      </c>
      <c r="R320" s="115"/>
      <c r="S320" s="116"/>
      <c r="T320" s="113"/>
      <c r="U320" s="119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168861.31000000003</v>
      </c>
      <c r="V320" s="115"/>
    </row>
    <row r="321" spans="2:22" x14ac:dyDescent="0.2">
      <c r="B321" s="113"/>
      <c r="C321" s="117" t="s">
        <v>104</v>
      </c>
      <c r="D321" s="118" t="s">
        <v>334</v>
      </c>
      <c r="E321" s="119">
        <v>813803.28999999957</v>
      </c>
      <c r="F321" s="119">
        <v>967910.30999999947</v>
      </c>
      <c r="G321" s="119">
        <v>930380.78999999946</v>
      </c>
      <c r="H321" s="119">
        <v>1028595.7399999999</v>
      </c>
      <c r="I321" s="119">
        <v>986493.90999999968</v>
      </c>
      <c r="J321" s="119">
        <v>1062037.1899999997</v>
      </c>
      <c r="K321" s="119">
        <v>1160470.05</v>
      </c>
      <c r="L321" s="119">
        <v>1046468.8599999998</v>
      </c>
      <c r="M321" s="119">
        <v>1386708.5300000003</v>
      </c>
      <c r="N321" s="119">
        <v>1391439.8199999998</v>
      </c>
      <c r="O321" s="119">
        <v>1508578.2200000007</v>
      </c>
      <c r="P321" s="119">
        <v>3901699.0000000009</v>
      </c>
      <c r="Q321" s="119">
        <f t="shared" si="6"/>
        <v>16184585.710000001</v>
      </c>
      <c r="R321" s="115"/>
      <c r="S321" s="116"/>
      <c r="T321" s="113"/>
      <c r="U321" s="119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2712094.3899999987</v>
      </c>
      <c r="V321" s="115"/>
    </row>
    <row r="322" spans="2:22" ht="25.5" x14ac:dyDescent="0.2">
      <c r="B322" s="113"/>
      <c r="C322" s="117" t="s">
        <v>105</v>
      </c>
      <c r="D322" s="118" t="s">
        <v>335</v>
      </c>
      <c r="E322" s="119">
        <v>34135.670000000013</v>
      </c>
      <c r="F322" s="119">
        <v>41877.500000000007</v>
      </c>
      <c r="G322" s="119">
        <v>37714.49000000002</v>
      </c>
      <c r="H322" s="119">
        <v>37840.74000000002</v>
      </c>
      <c r="I322" s="119">
        <v>37880.74000000002</v>
      </c>
      <c r="J322" s="119">
        <v>37880.610000000022</v>
      </c>
      <c r="K322" s="119">
        <v>41249.850000000013</v>
      </c>
      <c r="L322" s="119">
        <v>41249.790000000008</v>
      </c>
      <c r="M322" s="119">
        <v>44376.49</v>
      </c>
      <c r="N322" s="119">
        <v>43789.330000000009</v>
      </c>
      <c r="O322" s="119">
        <v>43789.330000000009</v>
      </c>
      <c r="P322" s="119">
        <v>44399.700000000004</v>
      </c>
      <c r="Q322" s="119">
        <f t="shared" si="6"/>
        <v>486184.24000000017</v>
      </c>
      <c r="R322" s="115"/>
      <c r="S322" s="116"/>
      <c r="T322" s="113"/>
      <c r="U322" s="119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113727.66000000003</v>
      </c>
      <c r="V322" s="115"/>
    </row>
    <row r="323" spans="2:22" x14ac:dyDescent="0.2">
      <c r="B323" s="113"/>
      <c r="C323" s="117" t="s">
        <v>106</v>
      </c>
      <c r="D323" s="118" t="s">
        <v>336</v>
      </c>
      <c r="E323" s="119">
        <v>921860.63999999955</v>
      </c>
      <c r="F323" s="119">
        <v>836202.86999999965</v>
      </c>
      <c r="G323" s="119">
        <v>1639505.2200000002</v>
      </c>
      <c r="H323" s="119">
        <v>1212900.8299999998</v>
      </c>
      <c r="I323" s="119">
        <v>1434786.6799999997</v>
      </c>
      <c r="J323" s="119">
        <v>1564757.3899999994</v>
      </c>
      <c r="K323" s="119">
        <v>2124073.2899999996</v>
      </c>
      <c r="L323" s="119">
        <v>1170001.7899999996</v>
      </c>
      <c r="M323" s="119">
        <v>3277635.3900000006</v>
      </c>
      <c r="N323" s="119">
        <v>1422923.34</v>
      </c>
      <c r="O323" s="119">
        <v>901104.59999999963</v>
      </c>
      <c r="P323" s="119">
        <v>2008884.5999999999</v>
      </c>
      <c r="Q323" s="119">
        <f t="shared" si="6"/>
        <v>18514636.639999997</v>
      </c>
      <c r="R323" s="115"/>
      <c r="S323" s="116"/>
      <c r="T323" s="113"/>
      <c r="U323" s="119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3397568.7299999995</v>
      </c>
      <c r="V323" s="115"/>
    </row>
    <row r="324" spans="2:22" x14ac:dyDescent="0.2">
      <c r="B324" s="113"/>
      <c r="C324" s="117" t="s">
        <v>107</v>
      </c>
      <c r="D324" s="118" t="s">
        <v>338</v>
      </c>
      <c r="E324" s="119">
        <v>6719986.0400000038</v>
      </c>
      <c r="F324" s="119">
        <v>7331490.8200000003</v>
      </c>
      <c r="G324" s="119">
        <v>7811697.6900000013</v>
      </c>
      <c r="H324" s="119">
        <v>7195200.2199999988</v>
      </c>
      <c r="I324" s="119">
        <v>7466242.240000003</v>
      </c>
      <c r="J324" s="119">
        <v>7125189.1799999997</v>
      </c>
      <c r="K324" s="119">
        <v>7236163.9899999993</v>
      </c>
      <c r="L324" s="119">
        <v>7654600.7600000026</v>
      </c>
      <c r="M324" s="119">
        <v>7515351.0099999998</v>
      </c>
      <c r="N324" s="119">
        <v>7464452.8600000022</v>
      </c>
      <c r="O324" s="119">
        <v>7157032.9299999997</v>
      </c>
      <c r="P324" s="119">
        <v>8500723.200000003</v>
      </c>
      <c r="Q324" s="119">
        <f t="shared" si="6"/>
        <v>89178130.940000013</v>
      </c>
      <c r="R324" s="115"/>
      <c r="S324" s="116"/>
      <c r="T324" s="113"/>
      <c r="U324" s="119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21863174.550000004</v>
      </c>
      <c r="V324" s="115"/>
    </row>
    <row r="325" spans="2:22" ht="25.5" x14ac:dyDescent="0.2">
      <c r="B325" s="113"/>
      <c r="C325" s="117" t="s">
        <v>108</v>
      </c>
      <c r="D325" s="118" t="s">
        <v>339</v>
      </c>
      <c r="E325" s="119">
        <v>0</v>
      </c>
      <c r="F325" s="119">
        <v>0</v>
      </c>
      <c r="G325" s="119">
        <v>0</v>
      </c>
      <c r="H325" s="119">
        <v>0</v>
      </c>
      <c r="I325" s="119">
        <v>0</v>
      </c>
      <c r="J325" s="119">
        <v>0</v>
      </c>
      <c r="K325" s="119">
        <v>8000</v>
      </c>
      <c r="L325" s="119">
        <v>0</v>
      </c>
      <c r="M325" s="119">
        <v>0</v>
      </c>
      <c r="N325" s="119">
        <v>0</v>
      </c>
      <c r="O325" s="119">
        <v>0</v>
      </c>
      <c r="P325" s="119">
        <v>9800</v>
      </c>
      <c r="Q325" s="119">
        <f t="shared" ref="Q325:Q388" si="7">SUM(E325:P325)</f>
        <v>17800</v>
      </c>
      <c r="R325" s="115"/>
      <c r="S325" s="116"/>
      <c r="T325" s="113"/>
      <c r="U325" s="119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0</v>
      </c>
      <c r="V325" s="115"/>
    </row>
    <row r="326" spans="2:22" ht="25.5" x14ac:dyDescent="0.2">
      <c r="B326" s="113"/>
      <c r="C326" s="117" t="s">
        <v>109</v>
      </c>
      <c r="D326" s="118" t="s">
        <v>341</v>
      </c>
      <c r="E326" s="119">
        <v>5233.33</v>
      </c>
      <c r="F326" s="119">
        <v>678099.99</v>
      </c>
      <c r="G326" s="119">
        <v>616666.66</v>
      </c>
      <c r="H326" s="119">
        <v>616666.66</v>
      </c>
      <c r="I326" s="119">
        <v>699166.66</v>
      </c>
      <c r="J326" s="119">
        <v>689166.66</v>
      </c>
      <c r="K326" s="119">
        <v>913166.66</v>
      </c>
      <c r="L326" s="119">
        <v>1069166.6600000001</v>
      </c>
      <c r="M326" s="119">
        <v>1139166.6600000001</v>
      </c>
      <c r="N326" s="119">
        <v>1159166.6600000001</v>
      </c>
      <c r="O326" s="119">
        <v>1329166.6600000001</v>
      </c>
      <c r="P326" s="119">
        <v>1695166.74</v>
      </c>
      <c r="Q326" s="119">
        <f t="shared" si="7"/>
        <v>10610000.000000002</v>
      </c>
      <c r="R326" s="115"/>
      <c r="S326" s="116"/>
      <c r="T326" s="113"/>
      <c r="U326" s="119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1299999.98</v>
      </c>
      <c r="V326" s="115"/>
    </row>
    <row r="327" spans="2:22" ht="25.5" x14ac:dyDescent="0.2">
      <c r="B327" s="113"/>
      <c r="C327" s="117" t="s">
        <v>110</v>
      </c>
      <c r="D327" s="118" t="s">
        <v>342</v>
      </c>
      <c r="E327" s="119">
        <v>449490</v>
      </c>
      <c r="F327" s="119">
        <v>1096057.2600000002</v>
      </c>
      <c r="G327" s="119">
        <v>857441.63</v>
      </c>
      <c r="H327" s="119">
        <v>469667.32</v>
      </c>
      <c r="I327" s="119">
        <v>679167.67</v>
      </c>
      <c r="J327" s="119">
        <v>535212.28999999992</v>
      </c>
      <c r="K327" s="119">
        <v>751447.63</v>
      </c>
      <c r="L327" s="119">
        <v>568272.73</v>
      </c>
      <c r="M327" s="119">
        <v>417645.14999999997</v>
      </c>
      <c r="N327" s="119">
        <v>579105.25999999989</v>
      </c>
      <c r="O327" s="119">
        <v>421557.95999999996</v>
      </c>
      <c r="P327" s="119">
        <v>459781.51000000007</v>
      </c>
      <c r="Q327" s="119">
        <f t="shared" si="7"/>
        <v>7284846.4099999992</v>
      </c>
      <c r="R327" s="115"/>
      <c r="S327" s="116"/>
      <c r="T327" s="113"/>
      <c r="U327" s="119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2402988.89</v>
      </c>
      <c r="V327" s="115"/>
    </row>
    <row r="328" spans="2:22" x14ac:dyDescent="0.2">
      <c r="B328" s="113"/>
      <c r="C328" s="117" t="s">
        <v>111</v>
      </c>
      <c r="D328" s="118" t="s">
        <v>337</v>
      </c>
      <c r="E328" s="119">
        <v>10000.08</v>
      </c>
      <c r="F328" s="119">
        <v>401487.17000000004</v>
      </c>
      <c r="G328" s="119">
        <v>388540.57000000007</v>
      </c>
      <c r="H328" s="119">
        <v>272706.42</v>
      </c>
      <c r="I328" s="119">
        <v>70403.540000000008</v>
      </c>
      <c r="J328" s="119">
        <v>47605.8</v>
      </c>
      <c r="K328" s="119">
        <v>79814.19</v>
      </c>
      <c r="L328" s="119">
        <v>20000.080000000002</v>
      </c>
      <c r="M328" s="119">
        <v>77074.73000000001</v>
      </c>
      <c r="N328" s="119">
        <v>45325.380000000005</v>
      </c>
      <c r="O328" s="119">
        <v>217650.24</v>
      </c>
      <c r="P328" s="119">
        <v>800874.77</v>
      </c>
      <c r="Q328" s="119">
        <f t="shared" si="7"/>
        <v>2431482.9699999997</v>
      </c>
      <c r="R328" s="115"/>
      <c r="S328" s="116"/>
      <c r="T328" s="113"/>
      <c r="U328" s="119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800027.82000000007</v>
      </c>
      <c r="V328" s="115"/>
    </row>
    <row r="329" spans="2:22" x14ac:dyDescent="0.2">
      <c r="B329" s="113"/>
      <c r="C329" s="117" t="s">
        <v>112</v>
      </c>
      <c r="D329" s="118" t="s">
        <v>340</v>
      </c>
      <c r="E329" s="119">
        <v>637622.32999999996</v>
      </c>
      <c r="F329" s="119">
        <v>644378.71999999986</v>
      </c>
      <c r="G329" s="119">
        <v>641228.85999999987</v>
      </c>
      <c r="H329" s="119">
        <v>619792.30999999982</v>
      </c>
      <c r="I329" s="119">
        <v>650291.43999999983</v>
      </c>
      <c r="J329" s="119">
        <v>631319.88999999978</v>
      </c>
      <c r="K329" s="119">
        <v>681417.95999999985</v>
      </c>
      <c r="L329" s="119">
        <v>692044.53999999992</v>
      </c>
      <c r="M329" s="119">
        <v>654209.54999999981</v>
      </c>
      <c r="N329" s="119">
        <v>671368.75999999966</v>
      </c>
      <c r="O329" s="119">
        <v>657023.07999999984</v>
      </c>
      <c r="P329" s="119">
        <v>780099.65</v>
      </c>
      <c r="Q329" s="119">
        <f t="shared" si="7"/>
        <v>7960797.0899999989</v>
      </c>
      <c r="R329" s="115"/>
      <c r="S329" s="116"/>
      <c r="T329" s="113"/>
      <c r="U329" s="119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1923229.9099999997</v>
      </c>
      <c r="V329" s="115"/>
    </row>
    <row r="330" spans="2:22" x14ac:dyDescent="0.2">
      <c r="B330" s="113"/>
      <c r="C330" s="117" t="s">
        <v>113</v>
      </c>
      <c r="D330" s="118" t="s">
        <v>343</v>
      </c>
      <c r="E330" s="119">
        <v>209921.78</v>
      </c>
      <c r="F330" s="119">
        <v>208288.23</v>
      </c>
      <c r="G330" s="119">
        <v>240645.52000000002</v>
      </c>
      <c r="H330" s="119">
        <v>244589.83</v>
      </c>
      <c r="I330" s="119">
        <v>240596.79</v>
      </c>
      <c r="J330" s="119">
        <v>240231.53</v>
      </c>
      <c r="K330" s="119">
        <v>294679.10000000009</v>
      </c>
      <c r="L330" s="119">
        <v>298803.76000000007</v>
      </c>
      <c r="M330" s="119">
        <v>294634.21000000002</v>
      </c>
      <c r="N330" s="119">
        <v>293598.39</v>
      </c>
      <c r="O330" s="119">
        <v>317840.7300000001</v>
      </c>
      <c r="P330" s="119">
        <v>462948.1</v>
      </c>
      <c r="Q330" s="119">
        <f t="shared" si="7"/>
        <v>3346777.97</v>
      </c>
      <c r="R330" s="115"/>
      <c r="S330" s="116"/>
      <c r="T330" s="113"/>
      <c r="U330" s="119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658855.53</v>
      </c>
      <c r="V330" s="115"/>
    </row>
    <row r="331" spans="2:22" x14ac:dyDescent="0.2">
      <c r="B331" s="113"/>
      <c r="C331" s="117" t="s">
        <v>114</v>
      </c>
      <c r="D331" s="118" t="s">
        <v>344</v>
      </c>
      <c r="E331" s="119">
        <v>216339.14</v>
      </c>
      <c r="F331" s="119">
        <v>252223.1</v>
      </c>
      <c r="G331" s="119">
        <v>208854.99000000002</v>
      </c>
      <c r="H331" s="119">
        <v>214423.86000000002</v>
      </c>
      <c r="I331" s="119">
        <v>207229.55000000002</v>
      </c>
      <c r="J331" s="119">
        <v>215758.87000000002</v>
      </c>
      <c r="K331" s="119">
        <v>148165.85</v>
      </c>
      <c r="L331" s="119">
        <v>58216.19</v>
      </c>
      <c r="M331" s="119">
        <v>52002.89</v>
      </c>
      <c r="N331" s="119">
        <v>49360.93</v>
      </c>
      <c r="O331" s="119">
        <v>50670.020000000004</v>
      </c>
      <c r="P331" s="119">
        <v>48361.409999999996</v>
      </c>
      <c r="Q331" s="119">
        <f t="shared" si="7"/>
        <v>1721606.7999999998</v>
      </c>
      <c r="R331" s="115"/>
      <c r="S331" s="116"/>
      <c r="T331" s="113"/>
      <c r="U331" s="119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677417.23</v>
      </c>
      <c r="V331" s="115"/>
    </row>
    <row r="332" spans="2:22" x14ac:dyDescent="0.2">
      <c r="B332" s="113"/>
      <c r="C332" s="117" t="s">
        <v>115</v>
      </c>
      <c r="D332" s="118" t="s">
        <v>345</v>
      </c>
      <c r="E332" s="119">
        <v>3144164.97</v>
      </c>
      <c r="F332" s="119">
        <v>3013574.56</v>
      </c>
      <c r="G332" s="119">
        <v>3149608.88</v>
      </c>
      <c r="H332" s="119">
        <v>2960185.7399999998</v>
      </c>
      <c r="I332" s="119">
        <v>3169544.1</v>
      </c>
      <c r="J332" s="119">
        <v>3367969.29</v>
      </c>
      <c r="K332" s="119">
        <v>3049473.66</v>
      </c>
      <c r="L332" s="119">
        <v>3128270.42</v>
      </c>
      <c r="M332" s="119">
        <v>3742162.79</v>
      </c>
      <c r="N332" s="119">
        <v>3977622.2600000002</v>
      </c>
      <c r="O332" s="119">
        <v>3422638.9300000006</v>
      </c>
      <c r="P332" s="119">
        <v>6995785.3299999991</v>
      </c>
      <c r="Q332" s="119">
        <f t="shared" si="7"/>
        <v>43121000.93</v>
      </c>
      <c r="R332" s="115"/>
      <c r="S332" s="116"/>
      <c r="T332" s="113"/>
      <c r="U332" s="119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9307348.4100000001</v>
      </c>
      <c r="V332" s="115"/>
    </row>
    <row r="333" spans="2:22" x14ac:dyDescent="0.2">
      <c r="B333" s="113"/>
      <c r="C333" s="117" t="s">
        <v>116</v>
      </c>
      <c r="D333" s="118" t="s">
        <v>346</v>
      </c>
      <c r="E333" s="119">
        <v>72486.98</v>
      </c>
      <c r="F333" s="119">
        <v>117970.3</v>
      </c>
      <c r="G333" s="119">
        <v>107675.04999999999</v>
      </c>
      <c r="H333" s="119">
        <v>77973.959999999992</v>
      </c>
      <c r="I333" s="119">
        <v>75031.180000000008</v>
      </c>
      <c r="J333" s="119">
        <v>81387.55</v>
      </c>
      <c r="K333" s="119">
        <v>128119.54</v>
      </c>
      <c r="L333" s="119">
        <v>80226.34</v>
      </c>
      <c r="M333" s="119">
        <v>78062.680000000008</v>
      </c>
      <c r="N333" s="119">
        <v>76884.59</v>
      </c>
      <c r="O333" s="119">
        <v>75148.19</v>
      </c>
      <c r="P333" s="119">
        <v>241209.16999999998</v>
      </c>
      <c r="Q333" s="119">
        <f t="shared" si="7"/>
        <v>1212175.5299999998</v>
      </c>
      <c r="R333" s="115"/>
      <c r="S333" s="116"/>
      <c r="T333" s="113"/>
      <c r="U333" s="119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298132.32999999996</v>
      </c>
      <c r="V333" s="115"/>
    </row>
    <row r="334" spans="2:22" x14ac:dyDescent="0.2">
      <c r="B334" s="113"/>
      <c r="C334" s="117" t="s">
        <v>117</v>
      </c>
      <c r="D334" s="118" t="s">
        <v>347</v>
      </c>
      <c r="E334" s="119">
        <v>95168.47</v>
      </c>
      <c r="F334" s="119">
        <v>105370.05</v>
      </c>
      <c r="G334" s="119">
        <v>108695.17</v>
      </c>
      <c r="H334" s="119">
        <v>114537.44</v>
      </c>
      <c r="I334" s="119">
        <v>100312.29000000001</v>
      </c>
      <c r="J334" s="119">
        <v>107528.89</v>
      </c>
      <c r="K334" s="119">
        <v>108082.31000000001</v>
      </c>
      <c r="L334" s="119">
        <v>102035.83</v>
      </c>
      <c r="M334" s="119">
        <v>107955.58</v>
      </c>
      <c r="N334" s="119">
        <v>112016.22000000002</v>
      </c>
      <c r="O334" s="119">
        <v>97854.540000000008</v>
      </c>
      <c r="P334" s="119">
        <v>94997.82</v>
      </c>
      <c r="Q334" s="119">
        <f t="shared" si="7"/>
        <v>1254554.6100000001</v>
      </c>
      <c r="R334" s="115"/>
      <c r="S334" s="116"/>
      <c r="T334" s="113"/>
      <c r="U334" s="119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309233.69</v>
      </c>
      <c r="V334" s="115"/>
    </row>
    <row r="335" spans="2:22" x14ac:dyDescent="0.2">
      <c r="B335" s="113"/>
      <c r="C335" s="117" t="s">
        <v>118</v>
      </c>
      <c r="D335" s="118" t="s">
        <v>348</v>
      </c>
      <c r="E335" s="119">
        <v>600000.15999999992</v>
      </c>
      <c r="F335" s="119">
        <v>1051013.2</v>
      </c>
      <c r="G335" s="119">
        <v>320199.92000000004</v>
      </c>
      <c r="H335" s="119">
        <v>170350.02</v>
      </c>
      <c r="I335" s="119">
        <v>247019.96</v>
      </c>
      <c r="J335" s="119">
        <v>555817.24</v>
      </c>
      <c r="K335" s="119">
        <v>795398.54999999993</v>
      </c>
      <c r="L335" s="119">
        <v>652588.65</v>
      </c>
      <c r="M335" s="119">
        <v>1793158.09</v>
      </c>
      <c r="N335" s="119">
        <v>496739.93000000005</v>
      </c>
      <c r="O335" s="119">
        <v>2104197.2000000002</v>
      </c>
      <c r="P335" s="119">
        <v>1854945.1100000003</v>
      </c>
      <c r="Q335" s="119">
        <f t="shared" si="7"/>
        <v>10641428.030000001</v>
      </c>
      <c r="R335" s="115"/>
      <c r="S335" s="116"/>
      <c r="T335" s="113"/>
      <c r="U335" s="119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1971213.2799999998</v>
      </c>
      <c r="V335" s="115"/>
    </row>
    <row r="336" spans="2:22" x14ac:dyDescent="0.2">
      <c r="B336" s="113"/>
      <c r="C336" s="117" t="s">
        <v>119</v>
      </c>
      <c r="D336" s="118" t="s">
        <v>349</v>
      </c>
      <c r="E336" s="119">
        <v>20916.660000000003</v>
      </c>
      <c r="F336" s="119">
        <v>45916.66</v>
      </c>
      <c r="G336" s="119">
        <v>70916.66</v>
      </c>
      <c r="H336" s="119">
        <v>70916.66</v>
      </c>
      <c r="I336" s="119">
        <v>70916.66</v>
      </c>
      <c r="J336" s="119">
        <v>70916.66</v>
      </c>
      <c r="K336" s="119">
        <v>95916.66</v>
      </c>
      <c r="L336" s="119">
        <v>90916.66</v>
      </c>
      <c r="M336" s="119">
        <v>90916.66</v>
      </c>
      <c r="N336" s="119">
        <v>90916.66</v>
      </c>
      <c r="O336" s="119">
        <v>385916.66000000003</v>
      </c>
      <c r="P336" s="119">
        <v>321684.24</v>
      </c>
      <c r="Q336" s="119">
        <f t="shared" si="7"/>
        <v>1426767.5000000002</v>
      </c>
      <c r="R336" s="115"/>
      <c r="S336" s="116"/>
      <c r="T336" s="113"/>
      <c r="U336" s="119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137749.98000000001</v>
      </c>
      <c r="V336" s="115"/>
    </row>
    <row r="337" spans="2:22" ht="25.5" x14ac:dyDescent="0.2">
      <c r="B337" s="113"/>
      <c r="C337" s="117" t="s">
        <v>120</v>
      </c>
      <c r="D337" s="118" t="s">
        <v>350</v>
      </c>
      <c r="E337" s="119">
        <v>289057.77000000008</v>
      </c>
      <c r="F337" s="119">
        <v>304908.39000000007</v>
      </c>
      <c r="G337" s="119">
        <v>277226.40000000002</v>
      </c>
      <c r="H337" s="119">
        <v>258956.60000000003</v>
      </c>
      <c r="I337" s="119">
        <v>304052.01000000007</v>
      </c>
      <c r="J337" s="119">
        <v>303292.92000000004</v>
      </c>
      <c r="K337" s="119">
        <v>424493.71000000008</v>
      </c>
      <c r="L337" s="119">
        <v>295221.38000000006</v>
      </c>
      <c r="M337" s="119">
        <v>261207.10000000003</v>
      </c>
      <c r="N337" s="119">
        <v>256949.82</v>
      </c>
      <c r="O337" s="119">
        <v>250420.35000000003</v>
      </c>
      <c r="P337" s="119">
        <v>473707.74</v>
      </c>
      <c r="Q337" s="119">
        <f t="shared" si="7"/>
        <v>3699494.1900000004</v>
      </c>
      <c r="R337" s="115"/>
      <c r="S337" s="116"/>
      <c r="T337" s="113"/>
      <c r="U337" s="119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871192.56000000017</v>
      </c>
      <c r="V337" s="115"/>
    </row>
    <row r="338" spans="2:22" x14ac:dyDescent="0.2">
      <c r="B338" s="113"/>
      <c r="C338" s="117" t="s">
        <v>121</v>
      </c>
      <c r="D338" s="118" t="s">
        <v>351</v>
      </c>
      <c r="E338" s="119">
        <v>32944.99</v>
      </c>
      <c r="F338" s="119">
        <v>47993.56</v>
      </c>
      <c r="G338" s="119">
        <v>98085.63</v>
      </c>
      <c r="H338" s="119">
        <v>33534.65</v>
      </c>
      <c r="I338" s="119">
        <v>60856.67</v>
      </c>
      <c r="J338" s="119">
        <v>33848.850000000006</v>
      </c>
      <c r="K338" s="119">
        <v>26238.19</v>
      </c>
      <c r="L338" s="119">
        <v>26876.629999999997</v>
      </c>
      <c r="M338" s="119">
        <v>29924.269999999993</v>
      </c>
      <c r="N338" s="119">
        <v>27320.339999999997</v>
      </c>
      <c r="O338" s="119">
        <v>27163.949999999997</v>
      </c>
      <c r="P338" s="119">
        <v>27429.940000000002</v>
      </c>
      <c r="Q338" s="119">
        <f t="shared" si="7"/>
        <v>472217.67000000004</v>
      </c>
      <c r="R338" s="115"/>
      <c r="S338" s="116"/>
      <c r="T338" s="113"/>
      <c r="U338" s="119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179024.18</v>
      </c>
      <c r="V338" s="115"/>
    </row>
    <row r="339" spans="2:22" x14ac:dyDescent="0.2">
      <c r="B339" s="113"/>
      <c r="C339" s="117" t="s">
        <v>122</v>
      </c>
      <c r="D339" s="118" t="s">
        <v>352</v>
      </c>
      <c r="E339" s="119">
        <v>84796.920000000027</v>
      </c>
      <c r="F339" s="119">
        <v>135120.33000000005</v>
      </c>
      <c r="G339" s="119">
        <v>151382.52999999997</v>
      </c>
      <c r="H339" s="119">
        <v>108058.17000000001</v>
      </c>
      <c r="I339" s="119">
        <v>112588.59000000001</v>
      </c>
      <c r="J339" s="119">
        <v>103696.78000000003</v>
      </c>
      <c r="K339" s="119">
        <v>145458.50999999995</v>
      </c>
      <c r="L339" s="119">
        <v>90774.35000000002</v>
      </c>
      <c r="M339" s="119">
        <v>112011.52000000002</v>
      </c>
      <c r="N339" s="119">
        <v>97103.040000000008</v>
      </c>
      <c r="O339" s="119">
        <v>145082.44999999995</v>
      </c>
      <c r="P339" s="119">
        <v>94114.059999999954</v>
      </c>
      <c r="Q339" s="119">
        <f t="shared" si="7"/>
        <v>1380187.25</v>
      </c>
      <c r="R339" s="115"/>
      <c r="S339" s="116"/>
      <c r="T339" s="113"/>
      <c r="U339" s="119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371299.78</v>
      </c>
      <c r="V339" s="115"/>
    </row>
    <row r="340" spans="2:22" x14ac:dyDescent="0.2">
      <c r="B340" s="113"/>
      <c r="C340" s="117" t="s">
        <v>123</v>
      </c>
      <c r="D340" s="118" t="s">
        <v>353</v>
      </c>
      <c r="E340" s="119">
        <v>2097687.25</v>
      </c>
      <c r="F340" s="119">
        <v>2163985.38</v>
      </c>
      <c r="G340" s="119">
        <v>1841644.0300000003</v>
      </c>
      <c r="H340" s="119">
        <v>2536692.7900000005</v>
      </c>
      <c r="I340" s="119">
        <v>2093119.5100000002</v>
      </c>
      <c r="J340" s="119">
        <v>2453549.4300000006</v>
      </c>
      <c r="K340" s="119">
        <v>1691093.78</v>
      </c>
      <c r="L340" s="119">
        <v>1672502.9000000001</v>
      </c>
      <c r="M340" s="119">
        <v>2363506.1</v>
      </c>
      <c r="N340" s="119">
        <v>2277512.27</v>
      </c>
      <c r="O340" s="119">
        <v>1779047.8400000003</v>
      </c>
      <c r="P340" s="119">
        <v>1987779.9700000002</v>
      </c>
      <c r="Q340" s="119">
        <f t="shared" si="7"/>
        <v>24958121.25</v>
      </c>
      <c r="R340" s="115"/>
      <c r="S340" s="116"/>
      <c r="T340" s="113"/>
      <c r="U340" s="119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6103316.6600000001</v>
      </c>
      <c r="V340" s="115"/>
    </row>
    <row r="341" spans="2:22" x14ac:dyDescent="0.2">
      <c r="B341" s="113"/>
      <c r="C341" s="117" t="s">
        <v>124</v>
      </c>
      <c r="D341" s="118" t="s">
        <v>354</v>
      </c>
      <c r="E341" s="119">
        <v>412040.55</v>
      </c>
      <c r="F341" s="119">
        <v>405961.07999999996</v>
      </c>
      <c r="G341" s="119">
        <v>406571.76999999996</v>
      </c>
      <c r="H341" s="119">
        <v>409264.54</v>
      </c>
      <c r="I341" s="119">
        <v>420001.04</v>
      </c>
      <c r="J341" s="119">
        <v>583856.71000000008</v>
      </c>
      <c r="K341" s="119">
        <v>422989.86</v>
      </c>
      <c r="L341" s="119">
        <v>407037.87</v>
      </c>
      <c r="M341" s="119">
        <v>426706.94</v>
      </c>
      <c r="N341" s="119">
        <v>414459.25</v>
      </c>
      <c r="O341" s="119">
        <v>436801.43999999994</v>
      </c>
      <c r="P341" s="119">
        <v>419909.25</v>
      </c>
      <c r="Q341" s="119">
        <f t="shared" si="7"/>
        <v>5165600.2999999989</v>
      </c>
      <c r="R341" s="115"/>
      <c r="S341" s="116"/>
      <c r="T341" s="113"/>
      <c r="U341" s="119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1224573.3999999999</v>
      </c>
      <c r="V341" s="115"/>
    </row>
    <row r="342" spans="2:22" x14ac:dyDescent="0.2">
      <c r="B342" s="113"/>
      <c r="C342" s="117" t="s">
        <v>125</v>
      </c>
      <c r="D342" s="118" t="s">
        <v>355</v>
      </c>
      <c r="E342" s="119">
        <v>0</v>
      </c>
      <c r="F342" s="119">
        <v>661809.78</v>
      </c>
      <c r="G342" s="119">
        <v>5125404.93</v>
      </c>
      <c r="H342" s="119">
        <v>11177691.52</v>
      </c>
      <c r="I342" s="119">
        <v>3559533.49</v>
      </c>
      <c r="J342" s="119">
        <v>1492299.3</v>
      </c>
      <c r="K342" s="119">
        <v>14834317.01</v>
      </c>
      <c r="L342" s="119">
        <v>3648971.46</v>
      </c>
      <c r="M342" s="119">
        <v>33326.18</v>
      </c>
      <c r="N342" s="119">
        <v>2096508.51</v>
      </c>
      <c r="O342" s="119">
        <v>224133.9</v>
      </c>
      <c r="P342" s="119">
        <v>18026003.920000002</v>
      </c>
      <c r="Q342" s="119">
        <f t="shared" si="7"/>
        <v>60880000</v>
      </c>
      <c r="R342" s="115"/>
      <c r="S342" s="116"/>
      <c r="T342" s="113"/>
      <c r="U342" s="119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5787214.71</v>
      </c>
      <c r="V342" s="115"/>
    </row>
    <row r="343" spans="2:22" x14ac:dyDescent="0.2">
      <c r="B343" s="113"/>
      <c r="C343" s="117" t="s">
        <v>126</v>
      </c>
      <c r="D343" s="118" t="s">
        <v>356</v>
      </c>
      <c r="E343" s="119">
        <v>45353754.800000004</v>
      </c>
      <c r="F343" s="119">
        <v>12766633.73</v>
      </c>
      <c r="G343" s="119">
        <v>69412314.480000004</v>
      </c>
      <c r="H343" s="119">
        <v>137834393.37</v>
      </c>
      <c r="I343" s="119">
        <v>71827470.469999999</v>
      </c>
      <c r="J343" s="119">
        <v>61758646.260000005</v>
      </c>
      <c r="K343" s="119">
        <v>45309670.450000003</v>
      </c>
      <c r="L343" s="119">
        <v>13168442.130000001</v>
      </c>
      <c r="M343" s="119">
        <v>52782311.620000005</v>
      </c>
      <c r="N343" s="119">
        <v>33900994.480000004</v>
      </c>
      <c r="O343" s="119">
        <v>70169904.700000003</v>
      </c>
      <c r="P343" s="119">
        <v>66115473.509999998</v>
      </c>
      <c r="Q343" s="119">
        <f t="shared" si="7"/>
        <v>680400010</v>
      </c>
      <c r="R343" s="115"/>
      <c r="S343" s="116"/>
      <c r="T343" s="113"/>
      <c r="U343" s="119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127532703.01000001</v>
      </c>
      <c r="V343" s="115"/>
    </row>
    <row r="344" spans="2:22" ht="25.5" x14ac:dyDescent="0.2">
      <c r="B344" s="113"/>
      <c r="C344" s="117" t="s">
        <v>127</v>
      </c>
      <c r="D344" s="118" t="s">
        <v>357</v>
      </c>
      <c r="E344" s="119">
        <v>141233.92000000004</v>
      </c>
      <c r="F344" s="119">
        <v>78105.929999999993</v>
      </c>
      <c r="G344" s="119">
        <v>78191.97</v>
      </c>
      <c r="H344" s="119">
        <v>78773.210000000006</v>
      </c>
      <c r="I344" s="119">
        <v>79951.8</v>
      </c>
      <c r="J344" s="119">
        <v>83322.97</v>
      </c>
      <c r="K344" s="119">
        <v>81752.140000000014</v>
      </c>
      <c r="L344" s="119">
        <v>81876.800000000017</v>
      </c>
      <c r="M344" s="119">
        <v>81810.66</v>
      </c>
      <c r="N344" s="119">
        <v>86108.74</v>
      </c>
      <c r="O344" s="119">
        <v>86108.74</v>
      </c>
      <c r="P344" s="119">
        <v>86108.780000000013</v>
      </c>
      <c r="Q344" s="119">
        <f t="shared" si="7"/>
        <v>1043345.6600000001</v>
      </c>
      <c r="R344" s="115"/>
      <c r="S344" s="116"/>
      <c r="T344" s="113"/>
      <c r="U344" s="119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297531.82000000007</v>
      </c>
      <c r="V344" s="115"/>
    </row>
    <row r="345" spans="2:22" x14ac:dyDescent="0.2">
      <c r="B345" s="113"/>
      <c r="C345" s="117" t="s">
        <v>128</v>
      </c>
      <c r="D345" s="118" t="s">
        <v>358</v>
      </c>
      <c r="E345" s="119">
        <v>5717204.2199999997</v>
      </c>
      <c r="F345" s="119">
        <v>1492720.1500000001</v>
      </c>
      <c r="G345" s="119">
        <v>671880.94000000006</v>
      </c>
      <c r="H345" s="119">
        <v>383855.55999999988</v>
      </c>
      <c r="I345" s="119">
        <v>491505.14999999997</v>
      </c>
      <c r="J345" s="119">
        <v>348359.92</v>
      </c>
      <c r="K345" s="119">
        <v>342906.56999999989</v>
      </c>
      <c r="L345" s="119">
        <v>339086.15999999992</v>
      </c>
      <c r="M345" s="119">
        <v>329206.0799999999</v>
      </c>
      <c r="N345" s="119">
        <v>321653.44999999995</v>
      </c>
      <c r="O345" s="119">
        <v>314432.3899999999</v>
      </c>
      <c r="P345" s="119">
        <v>318723.9800000001</v>
      </c>
      <c r="Q345" s="119">
        <f t="shared" si="7"/>
        <v>11071534.57</v>
      </c>
      <c r="R345" s="115"/>
      <c r="S345" s="116"/>
      <c r="T345" s="113"/>
      <c r="U345" s="119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7881805.3100000005</v>
      </c>
      <c r="V345" s="115"/>
    </row>
    <row r="346" spans="2:22" ht="25.5" x14ac:dyDescent="0.2">
      <c r="B346" s="113"/>
      <c r="C346" s="117" t="s">
        <v>129</v>
      </c>
      <c r="D346" s="118" t="s">
        <v>359</v>
      </c>
      <c r="E346" s="119">
        <v>37224.039999999994</v>
      </c>
      <c r="F346" s="119">
        <v>29736.320000000003</v>
      </c>
      <c r="G346" s="119">
        <v>29692.320000000003</v>
      </c>
      <c r="H346" s="119">
        <v>29932.320000000003</v>
      </c>
      <c r="I346" s="119">
        <v>29692.320000000003</v>
      </c>
      <c r="J346" s="119">
        <v>29833.320000000003</v>
      </c>
      <c r="K346" s="119">
        <v>33104.32</v>
      </c>
      <c r="L346" s="119">
        <v>29927.320000000003</v>
      </c>
      <c r="M346" s="119">
        <v>31187.320000000003</v>
      </c>
      <c r="N346" s="119">
        <v>30417.320000000003</v>
      </c>
      <c r="O346" s="119">
        <v>29917.320000000003</v>
      </c>
      <c r="P346" s="119">
        <v>22324.379999999994</v>
      </c>
      <c r="Q346" s="119">
        <f t="shared" si="7"/>
        <v>362988.62000000005</v>
      </c>
      <c r="R346" s="115"/>
      <c r="S346" s="116"/>
      <c r="T346" s="113"/>
      <c r="U346" s="119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96652.680000000008</v>
      </c>
      <c r="V346" s="115"/>
    </row>
    <row r="347" spans="2:22" x14ac:dyDescent="0.2">
      <c r="B347" s="113"/>
      <c r="C347" s="117" t="s">
        <v>130</v>
      </c>
      <c r="D347" s="118" t="s">
        <v>360</v>
      </c>
      <c r="E347" s="119">
        <v>41203.640000000014</v>
      </c>
      <c r="F347" s="119">
        <v>46033.150000000023</v>
      </c>
      <c r="G347" s="119">
        <v>44989.130000000012</v>
      </c>
      <c r="H347" s="119">
        <v>43743.950000000012</v>
      </c>
      <c r="I347" s="119">
        <v>44263.340000000011</v>
      </c>
      <c r="J347" s="119">
        <v>44157.55000000001</v>
      </c>
      <c r="K347" s="119">
        <v>44118.320000000007</v>
      </c>
      <c r="L347" s="119">
        <v>42247.62000000001</v>
      </c>
      <c r="M347" s="119">
        <v>43611.790000000008</v>
      </c>
      <c r="N347" s="119">
        <v>43387.12</v>
      </c>
      <c r="O347" s="119">
        <v>42710.590000000018</v>
      </c>
      <c r="P347" s="119">
        <v>44634.83</v>
      </c>
      <c r="Q347" s="119">
        <f t="shared" si="7"/>
        <v>525101.03000000014</v>
      </c>
      <c r="R347" s="115"/>
      <c r="S347" s="116"/>
      <c r="T347" s="113"/>
      <c r="U347" s="119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132225.92000000004</v>
      </c>
      <c r="V347" s="115"/>
    </row>
    <row r="348" spans="2:22" x14ac:dyDescent="0.2">
      <c r="B348" s="113"/>
      <c r="C348" s="117" t="s">
        <v>131</v>
      </c>
      <c r="D348" s="118" t="s">
        <v>361</v>
      </c>
      <c r="E348" s="119">
        <v>572.45000000000005</v>
      </c>
      <c r="F348" s="119">
        <v>2977.9799999999996</v>
      </c>
      <c r="G348" s="119">
        <v>1388.45</v>
      </c>
      <c r="H348" s="119">
        <v>1031.45</v>
      </c>
      <c r="I348" s="119">
        <v>1134.98</v>
      </c>
      <c r="J348" s="119">
        <v>767.99</v>
      </c>
      <c r="K348" s="119">
        <v>2478.0199999999995</v>
      </c>
      <c r="L348" s="119">
        <v>893.31</v>
      </c>
      <c r="M348" s="119">
        <v>3031.6</v>
      </c>
      <c r="N348" s="119">
        <v>1886.68</v>
      </c>
      <c r="O348" s="119">
        <v>1374.49</v>
      </c>
      <c r="P348" s="119">
        <v>7472.6</v>
      </c>
      <c r="Q348" s="119">
        <f t="shared" si="7"/>
        <v>25010</v>
      </c>
      <c r="R348" s="115"/>
      <c r="S348" s="116"/>
      <c r="T348" s="113"/>
      <c r="U348" s="119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4938.8799999999992</v>
      </c>
      <c r="V348" s="115"/>
    </row>
    <row r="349" spans="2:22" x14ac:dyDescent="0.2">
      <c r="B349" s="113"/>
      <c r="C349" s="117" t="s">
        <v>132</v>
      </c>
      <c r="D349" s="118" t="s">
        <v>362</v>
      </c>
      <c r="E349" s="119">
        <v>120350.31999999998</v>
      </c>
      <c r="F349" s="119">
        <v>127483.04999999999</v>
      </c>
      <c r="G349" s="119">
        <v>124417.12999999999</v>
      </c>
      <c r="H349" s="119">
        <v>317435.89999999997</v>
      </c>
      <c r="I349" s="119">
        <v>161688.19000000003</v>
      </c>
      <c r="J349" s="119">
        <v>358459.76999999996</v>
      </c>
      <c r="K349" s="119">
        <v>135363.71</v>
      </c>
      <c r="L349" s="119">
        <v>351445.07999999996</v>
      </c>
      <c r="M349" s="119">
        <v>187329.66000000003</v>
      </c>
      <c r="N349" s="119">
        <v>123279.98999999999</v>
      </c>
      <c r="O349" s="119">
        <v>201316.80000000005</v>
      </c>
      <c r="P349" s="119">
        <v>250022.77000000005</v>
      </c>
      <c r="Q349" s="119">
        <f t="shared" si="7"/>
        <v>2458592.37</v>
      </c>
      <c r="R349" s="115"/>
      <c r="S349" s="116"/>
      <c r="T349" s="113"/>
      <c r="U349" s="119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372250.49999999994</v>
      </c>
      <c r="V349" s="115"/>
    </row>
    <row r="350" spans="2:22" x14ac:dyDescent="0.2">
      <c r="B350" s="113"/>
      <c r="C350" s="117" t="s">
        <v>133</v>
      </c>
      <c r="D350" s="118" t="s">
        <v>367</v>
      </c>
      <c r="E350" s="119">
        <v>19407.879999999997</v>
      </c>
      <c r="F350" s="119">
        <v>20154.509999999998</v>
      </c>
      <c r="G350" s="119">
        <v>20585.97</v>
      </c>
      <c r="H350" s="119">
        <v>19407.879999999997</v>
      </c>
      <c r="I350" s="119">
        <v>19499.16</v>
      </c>
      <c r="J350" s="119">
        <v>19407.879999999997</v>
      </c>
      <c r="K350" s="119">
        <v>9069407.8800000008</v>
      </c>
      <c r="L350" s="119">
        <v>19407.879999999997</v>
      </c>
      <c r="M350" s="119">
        <v>19407.879999999997</v>
      </c>
      <c r="N350" s="119">
        <v>19407.879999999997</v>
      </c>
      <c r="O350" s="119">
        <v>19407.96</v>
      </c>
      <c r="P350" s="119">
        <v>29408.279999999995</v>
      </c>
      <c r="Q350" s="119">
        <f t="shared" si="7"/>
        <v>9294911.0400000028</v>
      </c>
      <c r="R350" s="115"/>
      <c r="S350" s="116"/>
      <c r="T350" s="113"/>
      <c r="U350" s="119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60148.36</v>
      </c>
      <c r="V350" s="115"/>
    </row>
    <row r="351" spans="2:22" x14ac:dyDescent="0.2">
      <c r="B351" s="113"/>
      <c r="C351" s="117" t="s">
        <v>134</v>
      </c>
      <c r="D351" s="118" t="s">
        <v>368</v>
      </c>
      <c r="E351" s="119">
        <v>66864.440000000017</v>
      </c>
      <c r="F351" s="119">
        <v>63327.830000000009</v>
      </c>
      <c r="G351" s="119">
        <v>67102.070000000007</v>
      </c>
      <c r="H351" s="119">
        <v>69106.8</v>
      </c>
      <c r="I351" s="119">
        <v>65236.150000000009</v>
      </c>
      <c r="J351" s="119">
        <v>78893.2</v>
      </c>
      <c r="K351" s="119">
        <v>79737.710000000006</v>
      </c>
      <c r="L351" s="119">
        <v>79104.62999999999</v>
      </c>
      <c r="M351" s="119">
        <v>84767.060000000012</v>
      </c>
      <c r="N351" s="119">
        <v>65301.140000000007</v>
      </c>
      <c r="O351" s="119">
        <v>65379.930000000008</v>
      </c>
      <c r="P351" s="119">
        <v>169194.97</v>
      </c>
      <c r="Q351" s="119">
        <f t="shared" si="7"/>
        <v>954015.93000000017</v>
      </c>
      <c r="R351" s="115"/>
      <c r="S351" s="116"/>
      <c r="T351" s="113"/>
      <c r="U351" s="119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197294.34000000003</v>
      </c>
      <c r="V351" s="115"/>
    </row>
    <row r="352" spans="2:22" x14ac:dyDescent="0.2">
      <c r="B352" s="113"/>
      <c r="C352" s="117" t="s">
        <v>135</v>
      </c>
      <c r="D352" s="118" t="s">
        <v>369</v>
      </c>
      <c r="E352" s="119">
        <v>179422.97</v>
      </c>
      <c r="F352" s="119">
        <v>194339.64</v>
      </c>
      <c r="G352" s="119">
        <v>193339.64</v>
      </c>
      <c r="H352" s="119">
        <v>198839.65</v>
      </c>
      <c r="I352" s="119">
        <v>198756.3</v>
      </c>
      <c r="J352" s="119">
        <v>200756.3</v>
      </c>
      <c r="K352" s="119">
        <v>194756.3</v>
      </c>
      <c r="L352" s="119">
        <v>192172.97</v>
      </c>
      <c r="M352" s="119">
        <v>191172.97</v>
      </c>
      <c r="N352" s="119">
        <v>191172.97</v>
      </c>
      <c r="O352" s="119">
        <v>191172.97</v>
      </c>
      <c r="P352" s="119">
        <v>191172.96999999997</v>
      </c>
      <c r="Q352" s="119">
        <f t="shared" si="7"/>
        <v>2317075.6500000004</v>
      </c>
      <c r="R352" s="115"/>
      <c r="S352" s="116"/>
      <c r="T352" s="113"/>
      <c r="U352" s="119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567102.25</v>
      </c>
      <c r="V352" s="115"/>
    </row>
    <row r="353" spans="2:22" x14ac:dyDescent="0.2">
      <c r="B353" s="113"/>
      <c r="C353" s="117" t="s">
        <v>136</v>
      </c>
      <c r="D353" s="118" t="s">
        <v>370</v>
      </c>
      <c r="E353" s="119">
        <v>3883.34</v>
      </c>
      <c r="F353" s="119">
        <v>34538.58</v>
      </c>
      <c r="G353" s="119">
        <v>111395.6</v>
      </c>
      <c r="H353" s="119">
        <v>57538.7</v>
      </c>
      <c r="I353" s="119">
        <v>35695.619999999995</v>
      </c>
      <c r="J353" s="119">
        <v>35352.380000000005</v>
      </c>
      <c r="K353" s="119">
        <v>34845.839999999997</v>
      </c>
      <c r="L353" s="119">
        <v>34845.839999999997</v>
      </c>
      <c r="M353" s="119">
        <v>34845.839999999997</v>
      </c>
      <c r="N353" s="119">
        <v>39958.19</v>
      </c>
      <c r="O353" s="119">
        <v>38067.630000000005</v>
      </c>
      <c r="P353" s="119">
        <v>50932.44</v>
      </c>
      <c r="Q353" s="119">
        <f t="shared" si="7"/>
        <v>511900</v>
      </c>
      <c r="R353" s="115"/>
      <c r="S353" s="116"/>
      <c r="T353" s="113"/>
      <c r="U353" s="119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149817.52000000002</v>
      </c>
      <c r="V353" s="115"/>
    </row>
    <row r="354" spans="2:22" x14ac:dyDescent="0.2">
      <c r="B354" s="113"/>
      <c r="C354" s="117" t="s">
        <v>137</v>
      </c>
      <c r="D354" s="118" t="s">
        <v>371</v>
      </c>
      <c r="E354" s="119">
        <v>44941.340000000011</v>
      </c>
      <c r="F354" s="119">
        <v>47692.860000000008</v>
      </c>
      <c r="G354" s="119">
        <v>49140.98000000001</v>
      </c>
      <c r="H354" s="119">
        <v>42580.240000000013</v>
      </c>
      <c r="I354" s="119">
        <v>41916.830000000009</v>
      </c>
      <c r="J354" s="119">
        <v>44178.990000000013</v>
      </c>
      <c r="K354" s="119">
        <v>42013.340000000011</v>
      </c>
      <c r="L354" s="119">
        <v>41081.98000000001</v>
      </c>
      <c r="M354" s="119">
        <v>41308.960000000014</v>
      </c>
      <c r="N354" s="119">
        <v>41233.500000000007</v>
      </c>
      <c r="O354" s="119">
        <v>47972.62000000001</v>
      </c>
      <c r="P354" s="119">
        <v>59222.360000000015</v>
      </c>
      <c r="Q354" s="119">
        <f t="shared" si="7"/>
        <v>543284.00000000012</v>
      </c>
      <c r="R354" s="115"/>
      <c r="S354" s="116"/>
      <c r="T354" s="113"/>
      <c r="U354" s="119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141775.18000000002</v>
      </c>
      <c r="V354" s="115"/>
    </row>
    <row r="355" spans="2:22" x14ac:dyDescent="0.2">
      <c r="B355" s="113"/>
      <c r="C355" s="117" t="s">
        <v>138</v>
      </c>
      <c r="D355" s="118" t="s">
        <v>372</v>
      </c>
      <c r="E355" s="119">
        <v>1842407.08</v>
      </c>
      <c r="F355" s="119">
        <v>1842407.08</v>
      </c>
      <c r="G355" s="119">
        <v>1842407.08</v>
      </c>
      <c r="H355" s="119">
        <v>1842407.08</v>
      </c>
      <c r="I355" s="119">
        <v>1842407.08</v>
      </c>
      <c r="J355" s="119">
        <v>1842407.08</v>
      </c>
      <c r="K355" s="119">
        <v>1842407.08</v>
      </c>
      <c r="L355" s="119">
        <v>1842407.08</v>
      </c>
      <c r="M355" s="119">
        <v>1842407.08</v>
      </c>
      <c r="N355" s="119">
        <v>1842407.08</v>
      </c>
      <c r="O355" s="119">
        <v>1842407.08</v>
      </c>
      <c r="P355" s="119">
        <v>1842407.12</v>
      </c>
      <c r="Q355" s="119">
        <f t="shared" si="7"/>
        <v>22108885.000000004</v>
      </c>
      <c r="R355" s="115"/>
      <c r="S355" s="116"/>
      <c r="T355" s="113"/>
      <c r="U355" s="119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5527221.2400000002</v>
      </c>
      <c r="V355" s="115"/>
    </row>
    <row r="356" spans="2:22" ht="25.5" x14ac:dyDescent="0.2">
      <c r="B356" s="113"/>
      <c r="C356" s="117" t="s">
        <v>512</v>
      </c>
      <c r="D356" s="118" t="s">
        <v>513</v>
      </c>
      <c r="E356" s="119">
        <v>244623.79</v>
      </c>
      <c r="F356" s="119">
        <v>215849.41</v>
      </c>
      <c r="G356" s="119">
        <v>226528.40000000002</v>
      </c>
      <c r="H356" s="119">
        <v>229182.74000000002</v>
      </c>
      <c r="I356" s="119">
        <v>229182.74000000002</v>
      </c>
      <c r="J356" s="119">
        <v>229182.74000000002</v>
      </c>
      <c r="K356" s="119">
        <v>229182.74000000002</v>
      </c>
      <c r="L356" s="119">
        <v>229182.74000000002</v>
      </c>
      <c r="M356" s="119">
        <v>229182.74000000002</v>
      </c>
      <c r="N356" s="119">
        <v>229182.74000000002</v>
      </c>
      <c r="O356" s="119">
        <v>229182.74000000002</v>
      </c>
      <c r="P356" s="119">
        <v>233682.85</v>
      </c>
      <c r="Q356" s="119">
        <f t="shared" si="7"/>
        <v>2754146.3700000006</v>
      </c>
      <c r="R356" s="115"/>
      <c r="S356" s="116"/>
      <c r="T356" s="113"/>
      <c r="U356" s="119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687001.60000000009</v>
      </c>
      <c r="V356" s="115"/>
    </row>
    <row r="357" spans="2:22" x14ac:dyDescent="0.2">
      <c r="B357" s="113"/>
      <c r="C357" s="117" t="s">
        <v>139</v>
      </c>
      <c r="D357" s="118" t="s">
        <v>374</v>
      </c>
      <c r="E357" s="119">
        <v>345373.12000000017</v>
      </c>
      <c r="F357" s="119">
        <v>345277.26000000018</v>
      </c>
      <c r="G357" s="119">
        <v>345325.19000000012</v>
      </c>
      <c r="H357" s="119">
        <v>345325.19000000012</v>
      </c>
      <c r="I357" s="119">
        <v>345325.19000000012</v>
      </c>
      <c r="J357" s="119">
        <v>345325.19000000012</v>
      </c>
      <c r="K357" s="119">
        <v>345325.19000000012</v>
      </c>
      <c r="L357" s="119">
        <v>345325.19000000012</v>
      </c>
      <c r="M357" s="119">
        <v>345325.19000000012</v>
      </c>
      <c r="N357" s="119">
        <v>345325.19000000012</v>
      </c>
      <c r="O357" s="119">
        <v>345325.19000000012</v>
      </c>
      <c r="P357" s="119">
        <v>345325.18</v>
      </c>
      <c r="Q357" s="119">
        <f t="shared" si="7"/>
        <v>4143902.2700000009</v>
      </c>
      <c r="R357" s="115"/>
      <c r="S357" s="116"/>
      <c r="T357" s="113"/>
      <c r="U357" s="119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1035975.5700000005</v>
      </c>
      <c r="V357" s="115"/>
    </row>
    <row r="358" spans="2:22" x14ac:dyDescent="0.2">
      <c r="B358" s="113"/>
      <c r="C358" s="117" t="s">
        <v>140</v>
      </c>
      <c r="D358" s="118" t="s">
        <v>363</v>
      </c>
      <c r="E358" s="119">
        <v>393962.55000000005</v>
      </c>
      <c r="F358" s="119">
        <v>396295.89000000007</v>
      </c>
      <c r="G358" s="119">
        <v>395129.22000000003</v>
      </c>
      <c r="H358" s="119">
        <v>395129.22000000003</v>
      </c>
      <c r="I358" s="119">
        <v>395129.22000000003</v>
      </c>
      <c r="J358" s="119">
        <v>395129.22000000003</v>
      </c>
      <c r="K358" s="119">
        <v>395129.22000000003</v>
      </c>
      <c r="L358" s="119">
        <v>395129.22000000003</v>
      </c>
      <c r="M358" s="119">
        <v>395129.22000000003</v>
      </c>
      <c r="N358" s="119">
        <v>395129.22000000003</v>
      </c>
      <c r="O358" s="119">
        <v>395129.22000000003</v>
      </c>
      <c r="P358" s="119">
        <v>395129.13000000006</v>
      </c>
      <c r="Q358" s="119">
        <f t="shared" si="7"/>
        <v>4741550.5500000007</v>
      </c>
      <c r="R358" s="115"/>
      <c r="S358" s="116"/>
      <c r="T358" s="113"/>
      <c r="U358" s="119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1185387.6600000001</v>
      </c>
      <c r="V358" s="115"/>
    </row>
    <row r="359" spans="2:22" x14ac:dyDescent="0.2">
      <c r="B359" s="113"/>
      <c r="C359" s="117" t="s">
        <v>141</v>
      </c>
      <c r="D359" s="118" t="s">
        <v>364</v>
      </c>
      <c r="E359" s="119">
        <v>40073.700000000012</v>
      </c>
      <c r="F359" s="119">
        <v>57346.05000000001</v>
      </c>
      <c r="G359" s="119">
        <v>64046.820000000014</v>
      </c>
      <c r="H359" s="119">
        <v>50919.780000000006</v>
      </c>
      <c r="I359" s="119">
        <v>54072.160000000003</v>
      </c>
      <c r="J359" s="119">
        <v>50628.930000000008</v>
      </c>
      <c r="K359" s="119">
        <v>52061.430000000008</v>
      </c>
      <c r="L359" s="119">
        <v>51754.98000000001</v>
      </c>
      <c r="M359" s="119">
        <v>43041.850000000013</v>
      </c>
      <c r="N359" s="119">
        <v>51577.020000000019</v>
      </c>
      <c r="O359" s="119">
        <v>62759.330000000024</v>
      </c>
      <c r="P359" s="119">
        <v>58912.209999999992</v>
      </c>
      <c r="Q359" s="119">
        <f t="shared" si="7"/>
        <v>637194.26</v>
      </c>
      <c r="R359" s="115"/>
      <c r="S359" s="116"/>
      <c r="T359" s="113"/>
      <c r="U359" s="119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161466.57000000004</v>
      </c>
      <c r="V359" s="115"/>
    </row>
    <row r="360" spans="2:22" x14ac:dyDescent="0.2">
      <c r="B360" s="113"/>
      <c r="C360" s="117" t="s">
        <v>142</v>
      </c>
      <c r="D360" s="118" t="s">
        <v>365</v>
      </c>
      <c r="E360" s="119">
        <v>193161.40999999995</v>
      </c>
      <c r="F360" s="119">
        <v>198637.30999999991</v>
      </c>
      <c r="G360" s="119">
        <v>184307.69999999992</v>
      </c>
      <c r="H360" s="119">
        <v>184307.69999999992</v>
      </c>
      <c r="I360" s="119">
        <v>184391.02999999994</v>
      </c>
      <c r="J360" s="119">
        <v>184391.02999999994</v>
      </c>
      <c r="K360" s="119">
        <v>184391.02999999994</v>
      </c>
      <c r="L360" s="119">
        <v>184391.02999999994</v>
      </c>
      <c r="M360" s="119">
        <v>184391.02999999994</v>
      </c>
      <c r="N360" s="119">
        <v>184391.02999999994</v>
      </c>
      <c r="O360" s="119">
        <v>184391.02999999994</v>
      </c>
      <c r="P360" s="119">
        <v>184391.11</v>
      </c>
      <c r="Q360" s="119">
        <f t="shared" si="7"/>
        <v>2235542.44</v>
      </c>
      <c r="R360" s="115"/>
      <c r="S360" s="116"/>
      <c r="T360" s="113"/>
      <c r="U360" s="119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576106.41999999981</v>
      </c>
      <c r="V360" s="115"/>
    </row>
    <row r="361" spans="2:22" x14ac:dyDescent="0.2">
      <c r="B361" s="113"/>
      <c r="C361" s="117" t="s">
        <v>143</v>
      </c>
      <c r="D361" s="118" t="s">
        <v>366</v>
      </c>
      <c r="E361" s="119">
        <v>513657.88999999996</v>
      </c>
      <c r="F361" s="119">
        <v>517424.54999999993</v>
      </c>
      <c r="G361" s="119">
        <v>512614.55999999994</v>
      </c>
      <c r="H361" s="119">
        <v>512614.55999999994</v>
      </c>
      <c r="I361" s="119">
        <v>513447.88999999996</v>
      </c>
      <c r="J361" s="119">
        <v>513447.88999999996</v>
      </c>
      <c r="K361" s="119">
        <v>513447.88999999996</v>
      </c>
      <c r="L361" s="119">
        <v>513447.88999999996</v>
      </c>
      <c r="M361" s="119">
        <v>513447.88999999996</v>
      </c>
      <c r="N361" s="119">
        <v>513447.88999999996</v>
      </c>
      <c r="O361" s="119">
        <v>513447.88999999996</v>
      </c>
      <c r="P361" s="119">
        <v>513447.99000000005</v>
      </c>
      <c r="Q361" s="119">
        <f t="shared" si="7"/>
        <v>6163894.7800000003</v>
      </c>
      <c r="R361" s="115"/>
      <c r="S361" s="116"/>
      <c r="T361" s="113"/>
      <c r="U361" s="119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1543697</v>
      </c>
      <c r="V361" s="115"/>
    </row>
    <row r="362" spans="2:22" x14ac:dyDescent="0.2">
      <c r="B362" s="113"/>
      <c r="C362" s="117" t="s">
        <v>144</v>
      </c>
      <c r="D362" s="118" t="s">
        <v>375</v>
      </c>
      <c r="E362" s="119">
        <v>437699.24</v>
      </c>
      <c r="F362" s="119">
        <v>151928.94000000003</v>
      </c>
      <c r="G362" s="119">
        <v>139442.61000000004</v>
      </c>
      <c r="H362" s="119">
        <v>147636.04</v>
      </c>
      <c r="I362" s="119">
        <v>153804.37000000005</v>
      </c>
      <c r="J362" s="119">
        <v>183439.80000000002</v>
      </c>
      <c r="K362" s="119">
        <v>711518.69000000006</v>
      </c>
      <c r="L362" s="119">
        <v>138066.70000000004</v>
      </c>
      <c r="M362" s="119">
        <v>166572.95000000004</v>
      </c>
      <c r="N362" s="119">
        <v>171713.59999999998</v>
      </c>
      <c r="O362" s="119">
        <v>162813.87</v>
      </c>
      <c r="P362" s="119">
        <v>175667.83</v>
      </c>
      <c r="Q362" s="119">
        <f t="shared" si="7"/>
        <v>2740304.6400000006</v>
      </c>
      <c r="R362" s="115"/>
      <c r="S362" s="116"/>
      <c r="T362" s="113"/>
      <c r="U362" s="119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729070.79</v>
      </c>
      <c r="V362" s="115"/>
    </row>
    <row r="363" spans="2:22" x14ac:dyDescent="0.2">
      <c r="B363" s="113"/>
      <c r="C363" s="117" t="s">
        <v>145</v>
      </c>
      <c r="D363" s="118" t="s">
        <v>376</v>
      </c>
      <c r="E363" s="119">
        <v>61570.210000000006</v>
      </c>
      <c r="F363" s="119">
        <v>55879.95</v>
      </c>
      <c r="G363" s="119">
        <v>34268.600000000006</v>
      </c>
      <c r="H363" s="119">
        <v>63359.729999999996</v>
      </c>
      <c r="I363" s="119">
        <v>115809.66</v>
      </c>
      <c r="J363" s="119">
        <v>91210.87</v>
      </c>
      <c r="K363" s="119">
        <v>78560.55</v>
      </c>
      <c r="L363" s="119">
        <v>33879.949999999997</v>
      </c>
      <c r="M363" s="119">
        <v>114228.63999999998</v>
      </c>
      <c r="N363" s="119">
        <v>74982.91</v>
      </c>
      <c r="O363" s="119">
        <v>44180.570000000007</v>
      </c>
      <c r="P363" s="119">
        <v>34837.69000000001</v>
      </c>
      <c r="Q363" s="119">
        <f t="shared" si="7"/>
        <v>802769.33000000019</v>
      </c>
      <c r="R363" s="115"/>
      <c r="S363" s="116"/>
      <c r="T363" s="113"/>
      <c r="U363" s="119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151718.76</v>
      </c>
      <c r="V363" s="115"/>
    </row>
    <row r="364" spans="2:22" x14ac:dyDescent="0.2">
      <c r="B364" s="113"/>
      <c r="C364" s="117" t="s">
        <v>514</v>
      </c>
      <c r="D364" s="118" t="s">
        <v>515</v>
      </c>
      <c r="E364" s="119">
        <v>129301.06999999999</v>
      </c>
      <c r="F364" s="119">
        <v>133051.06999999998</v>
      </c>
      <c r="G364" s="119">
        <v>131176.06999999998</v>
      </c>
      <c r="H364" s="119">
        <v>131176.06999999998</v>
      </c>
      <c r="I364" s="119">
        <v>131176.06999999998</v>
      </c>
      <c r="J364" s="119">
        <v>131176.06999999998</v>
      </c>
      <c r="K364" s="119">
        <v>131176.06999999998</v>
      </c>
      <c r="L364" s="119">
        <v>131176.06999999998</v>
      </c>
      <c r="M364" s="119">
        <v>131176.06999999998</v>
      </c>
      <c r="N364" s="119">
        <v>131176.06999999998</v>
      </c>
      <c r="O364" s="119">
        <v>131176.06999999998</v>
      </c>
      <c r="P364" s="119">
        <v>131175.88</v>
      </c>
      <c r="Q364" s="119">
        <f t="shared" si="7"/>
        <v>1574112.65</v>
      </c>
      <c r="R364" s="115"/>
      <c r="S364" s="116"/>
      <c r="T364" s="113"/>
      <c r="U364" s="119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393528.20999999996</v>
      </c>
      <c r="V364" s="115"/>
    </row>
    <row r="365" spans="2:22" x14ac:dyDescent="0.2">
      <c r="B365" s="113"/>
      <c r="C365" s="117" t="s">
        <v>516</v>
      </c>
      <c r="D365" s="118" t="s">
        <v>517</v>
      </c>
      <c r="E365" s="119">
        <v>232959.56000000003</v>
      </c>
      <c r="F365" s="119">
        <v>250459.55000000005</v>
      </c>
      <c r="G365" s="119">
        <v>227126.23000000004</v>
      </c>
      <c r="H365" s="119">
        <v>227126.23000000004</v>
      </c>
      <c r="I365" s="119">
        <v>227126.23000000004</v>
      </c>
      <c r="J365" s="119">
        <v>232959.56000000003</v>
      </c>
      <c r="K365" s="119">
        <v>232959.56000000003</v>
      </c>
      <c r="L365" s="119">
        <v>232959.56000000003</v>
      </c>
      <c r="M365" s="119">
        <v>232959.56000000003</v>
      </c>
      <c r="N365" s="119">
        <v>232959.56000000003</v>
      </c>
      <c r="O365" s="119">
        <v>232959.56000000003</v>
      </c>
      <c r="P365" s="119">
        <v>232959.49</v>
      </c>
      <c r="Q365" s="119">
        <f t="shared" si="7"/>
        <v>2795514.6500000004</v>
      </c>
      <c r="R365" s="115"/>
      <c r="S365" s="116"/>
      <c r="T365" s="113"/>
      <c r="U365" s="119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710545.34000000008</v>
      </c>
      <c r="V365" s="115"/>
    </row>
    <row r="366" spans="2:22" x14ac:dyDescent="0.2">
      <c r="B366" s="113"/>
      <c r="C366" s="117" t="s">
        <v>518</v>
      </c>
      <c r="D366" s="118" t="s">
        <v>519</v>
      </c>
      <c r="E366" s="119">
        <v>178054.36999999997</v>
      </c>
      <c r="F366" s="119">
        <v>63501.830000000009</v>
      </c>
      <c r="G366" s="119">
        <v>120778.1</v>
      </c>
      <c r="H366" s="119">
        <v>120778.1</v>
      </c>
      <c r="I366" s="119">
        <v>120778.1</v>
      </c>
      <c r="J366" s="119">
        <v>120778.1</v>
      </c>
      <c r="K366" s="119">
        <v>120778.1</v>
      </c>
      <c r="L366" s="119">
        <v>120778.1</v>
      </c>
      <c r="M366" s="119">
        <v>120778.1</v>
      </c>
      <c r="N366" s="119">
        <v>120778.1</v>
      </c>
      <c r="O366" s="119">
        <v>120778.1</v>
      </c>
      <c r="P366" s="119">
        <v>120778.31999999999</v>
      </c>
      <c r="Q366" s="119">
        <f t="shared" si="7"/>
        <v>1449337.4200000002</v>
      </c>
      <c r="R366" s="115"/>
      <c r="S366" s="116"/>
      <c r="T366" s="113"/>
      <c r="U366" s="119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362334.3</v>
      </c>
      <c r="V366" s="115"/>
    </row>
    <row r="367" spans="2:22" x14ac:dyDescent="0.2">
      <c r="B367" s="113"/>
      <c r="C367" s="117" t="s">
        <v>146</v>
      </c>
      <c r="D367" s="118" t="s">
        <v>377</v>
      </c>
      <c r="E367" s="119">
        <v>91474.120000000024</v>
      </c>
      <c r="F367" s="119">
        <v>94315.090000000026</v>
      </c>
      <c r="G367" s="119">
        <v>92267.440000000017</v>
      </c>
      <c r="H367" s="119">
        <v>94684.680000000022</v>
      </c>
      <c r="I367" s="119">
        <v>91839.550000000017</v>
      </c>
      <c r="J367" s="119">
        <v>97571.770000000019</v>
      </c>
      <c r="K367" s="119">
        <v>95447.24000000002</v>
      </c>
      <c r="L367" s="119">
        <v>94489.150000000023</v>
      </c>
      <c r="M367" s="119">
        <v>174690.78</v>
      </c>
      <c r="N367" s="119">
        <v>92985.74000000002</v>
      </c>
      <c r="O367" s="119">
        <v>98446.500000000015</v>
      </c>
      <c r="P367" s="119">
        <v>140991.70000000001</v>
      </c>
      <c r="Q367" s="119">
        <f t="shared" si="7"/>
        <v>1259203.7600000002</v>
      </c>
      <c r="R367" s="115"/>
      <c r="S367" s="116"/>
      <c r="T367" s="113"/>
      <c r="U367" s="119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278056.65000000008</v>
      </c>
      <c r="V367" s="115"/>
    </row>
    <row r="368" spans="2:22" x14ac:dyDescent="0.2">
      <c r="B368" s="113"/>
      <c r="C368" s="117" t="s">
        <v>147</v>
      </c>
      <c r="D368" s="118" t="s">
        <v>378</v>
      </c>
      <c r="E368" s="119">
        <v>54018.820000000014</v>
      </c>
      <c r="F368" s="119">
        <v>58065.870000000017</v>
      </c>
      <c r="G368" s="119">
        <v>56580.960000000014</v>
      </c>
      <c r="H368" s="119">
        <v>60027.330000000016</v>
      </c>
      <c r="I368" s="119">
        <v>57180.370000000017</v>
      </c>
      <c r="J368" s="119">
        <v>56110.110000000015</v>
      </c>
      <c r="K368" s="119">
        <v>55960.12000000001</v>
      </c>
      <c r="L368" s="119">
        <v>53894.600000000013</v>
      </c>
      <c r="M368" s="119">
        <v>57101.62000000001</v>
      </c>
      <c r="N368" s="119">
        <v>58418.290000000015</v>
      </c>
      <c r="O368" s="119">
        <v>53926.150000000016</v>
      </c>
      <c r="P368" s="119">
        <v>63105.920000000013</v>
      </c>
      <c r="Q368" s="119">
        <f t="shared" si="7"/>
        <v>684390.16000000015</v>
      </c>
      <c r="R368" s="115"/>
      <c r="S368" s="116"/>
      <c r="T368" s="113"/>
      <c r="U368" s="119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168665.65000000005</v>
      </c>
      <c r="V368" s="115"/>
    </row>
    <row r="369" spans="2:22" ht="25.5" x14ac:dyDescent="0.2">
      <c r="B369" s="113"/>
      <c r="C369" s="117" t="s">
        <v>148</v>
      </c>
      <c r="D369" s="118" t="s">
        <v>379</v>
      </c>
      <c r="E369" s="119">
        <v>64668.260000000009</v>
      </c>
      <c r="F369" s="119">
        <v>70376.890000000014</v>
      </c>
      <c r="G369" s="119">
        <v>68408.610000000015</v>
      </c>
      <c r="H369" s="119">
        <v>66846.490000000005</v>
      </c>
      <c r="I369" s="119">
        <v>69076.22</v>
      </c>
      <c r="J369" s="119">
        <v>69548.400000000023</v>
      </c>
      <c r="K369" s="119">
        <v>68649.300000000017</v>
      </c>
      <c r="L369" s="119">
        <v>70441.950000000012</v>
      </c>
      <c r="M369" s="119">
        <v>72389.240000000005</v>
      </c>
      <c r="N369" s="119">
        <v>69415.360000000015</v>
      </c>
      <c r="O369" s="119">
        <v>69144.070000000007</v>
      </c>
      <c r="P369" s="119">
        <v>66710.980000000025</v>
      </c>
      <c r="Q369" s="119">
        <f t="shared" si="7"/>
        <v>825675.77</v>
      </c>
      <c r="R369" s="115"/>
      <c r="S369" s="116"/>
      <c r="T369" s="113"/>
      <c r="U369" s="119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203453.76000000004</v>
      </c>
      <c r="V369" s="115"/>
    </row>
    <row r="370" spans="2:22" x14ac:dyDescent="0.2">
      <c r="B370" s="113"/>
      <c r="C370" s="117" t="s">
        <v>149</v>
      </c>
      <c r="D370" s="118" t="s">
        <v>380</v>
      </c>
      <c r="E370" s="119">
        <v>13836.07</v>
      </c>
      <c r="F370" s="119">
        <v>13836.07</v>
      </c>
      <c r="G370" s="119">
        <v>84230.71</v>
      </c>
      <c r="H370" s="119">
        <v>135496.69</v>
      </c>
      <c r="I370" s="119">
        <v>268455.56</v>
      </c>
      <c r="J370" s="119">
        <v>85703.090000000011</v>
      </c>
      <c r="K370" s="119">
        <v>91208.75</v>
      </c>
      <c r="L370" s="119">
        <v>13836.07</v>
      </c>
      <c r="M370" s="119">
        <v>13836.07</v>
      </c>
      <c r="N370" s="119">
        <v>13836.07</v>
      </c>
      <c r="O370" s="119">
        <v>105337.12</v>
      </c>
      <c r="P370" s="119">
        <v>77026.73</v>
      </c>
      <c r="Q370" s="119">
        <f t="shared" si="7"/>
        <v>916638.99999999977</v>
      </c>
      <c r="R370" s="115"/>
      <c r="S370" s="116"/>
      <c r="T370" s="113"/>
      <c r="U370" s="119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111902.85</v>
      </c>
      <c r="V370" s="115"/>
    </row>
    <row r="371" spans="2:22" x14ac:dyDescent="0.2">
      <c r="B371" s="113"/>
      <c r="C371" s="117" t="s">
        <v>150</v>
      </c>
      <c r="D371" s="118" t="s">
        <v>381</v>
      </c>
      <c r="E371" s="119">
        <v>60864.450000000012</v>
      </c>
      <c r="F371" s="119">
        <v>60864.450000000012</v>
      </c>
      <c r="G371" s="119">
        <v>60864.450000000012</v>
      </c>
      <c r="H371" s="119">
        <v>60864.450000000012</v>
      </c>
      <c r="I371" s="119">
        <v>60864.450000000012</v>
      </c>
      <c r="J371" s="119">
        <v>60864.450000000012</v>
      </c>
      <c r="K371" s="119">
        <v>60864.450000000012</v>
      </c>
      <c r="L371" s="119">
        <v>60864.450000000012</v>
      </c>
      <c r="M371" s="119">
        <v>60864.450000000012</v>
      </c>
      <c r="N371" s="119">
        <v>60864.450000000012</v>
      </c>
      <c r="O371" s="119">
        <v>60864.450000000012</v>
      </c>
      <c r="P371" s="119">
        <v>190864.55</v>
      </c>
      <c r="Q371" s="119">
        <f t="shared" si="7"/>
        <v>860373.5</v>
      </c>
      <c r="R371" s="115"/>
      <c r="S371" s="116"/>
      <c r="T371" s="113"/>
      <c r="U371" s="119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182593.35000000003</v>
      </c>
      <c r="V371" s="115"/>
    </row>
    <row r="372" spans="2:22" x14ac:dyDescent="0.2">
      <c r="B372" s="113"/>
      <c r="C372" s="117" t="s">
        <v>151</v>
      </c>
      <c r="D372" s="118" t="s">
        <v>382</v>
      </c>
      <c r="E372" s="119">
        <v>92821.849999999991</v>
      </c>
      <c r="F372" s="119">
        <v>72821.849999999991</v>
      </c>
      <c r="G372" s="119">
        <v>97821.849999999991</v>
      </c>
      <c r="H372" s="119">
        <v>72821.849999999991</v>
      </c>
      <c r="I372" s="119">
        <v>72821.849999999991</v>
      </c>
      <c r="J372" s="119">
        <v>72821.849999999991</v>
      </c>
      <c r="K372" s="119">
        <v>72821.849999999991</v>
      </c>
      <c r="L372" s="119">
        <v>72821.849999999991</v>
      </c>
      <c r="M372" s="119">
        <v>72821.849999999991</v>
      </c>
      <c r="N372" s="119">
        <v>72821.849999999991</v>
      </c>
      <c r="O372" s="119">
        <v>72821.849999999991</v>
      </c>
      <c r="P372" s="119">
        <v>97821.650000000009</v>
      </c>
      <c r="Q372" s="119">
        <f t="shared" si="7"/>
        <v>943861.99999999988</v>
      </c>
      <c r="R372" s="115"/>
      <c r="S372" s="116"/>
      <c r="T372" s="113"/>
      <c r="U372" s="119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263465.55</v>
      </c>
      <c r="V372" s="115"/>
    </row>
    <row r="373" spans="2:22" x14ac:dyDescent="0.2">
      <c r="B373" s="113"/>
      <c r="C373" s="117" t="s">
        <v>152</v>
      </c>
      <c r="D373" s="118" t="s">
        <v>383</v>
      </c>
      <c r="E373" s="119">
        <v>16333.34</v>
      </c>
      <c r="F373" s="119">
        <v>10333.34</v>
      </c>
      <c r="G373" s="119">
        <v>10333.34</v>
      </c>
      <c r="H373" s="119">
        <v>10333.34</v>
      </c>
      <c r="I373" s="119">
        <v>10333.34</v>
      </c>
      <c r="J373" s="119">
        <v>10333.34</v>
      </c>
      <c r="K373" s="119">
        <v>10333.34</v>
      </c>
      <c r="L373" s="119">
        <v>10333.34</v>
      </c>
      <c r="M373" s="119">
        <v>10333.34</v>
      </c>
      <c r="N373" s="119">
        <v>10333.34</v>
      </c>
      <c r="O373" s="119">
        <v>10333.34</v>
      </c>
      <c r="P373" s="119">
        <v>161853.26</v>
      </c>
      <c r="Q373" s="119">
        <f t="shared" si="7"/>
        <v>281520</v>
      </c>
      <c r="R373" s="115"/>
      <c r="S373" s="116"/>
      <c r="T373" s="113"/>
      <c r="U373" s="119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37000.020000000004</v>
      </c>
      <c r="V373" s="115"/>
    </row>
    <row r="374" spans="2:22" x14ac:dyDescent="0.2">
      <c r="B374" s="113"/>
      <c r="C374" s="117" t="s">
        <v>153</v>
      </c>
      <c r="D374" s="118" t="s">
        <v>384</v>
      </c>
      <c r="E374" s="119">
        <v>78213.33</v>
      </c>
      <c r="F374" s="119">
        <v>78213.33</v>
      </c>
      <c r="G374" s="119">
        <v>78213.33</v>
      </c>
      <c r="H374" s="119">
        <v>78213.33</v>
      </c>
      <c r="I374" s="119">
        <v>78213.33</v>
      </c>
      <c r="J374" s="119">
        <v>78213.33</v>
      </c>
      <c r="K374" s="119">
        <v>78213.33</v>
      </c>
      <c r="L374" s="119">
        <v>78213.33</v>
      </c>
      <c r="M374" s="119">
        <v>78213.33</v>
      </c>
      <c r="N374" s="119">
        <v>78213.33</v>
      </c>
      <c r="O374" s="119">
        <v>78213.33</v>
      </c>
      <c r="P374" s="119">
        <v>85246.52</v>
      </c>
      <c r="Q374" s="119">
        <f t="shared" si="7"/>
        <v>945593.14999999991</v>
      </c>
      <c r="R374" s="115"/>
      <c r="S374" s="116"/>
      <c r="T374" s="113"/>
      <c r="U374" s="119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234639.99</v>
      </c>
      <c r="V374" s="115"/>
    </row>
    <row r="375" spans="2:22" x14ac:dyDescent="0.2">
      <c r="B375" s="113"/>
      <c r="C375" s="117" t="s">
        <v>154</v>
      </c>
      <c r="D375" s="118" t="s">
        <v>385</v>
      </c>
      <c r="E375" s="119">
        <v>265946.59999999998</v>
      </c>
      <c r="F375" s="119">
        <v>289746.59999999998</v>
      </c>
      <c r="G375" s="119">
        <v>266403.27999999997</v>
      </c>
      <c r="H375" s="119">
        <v>264914.61</v>
      </c>
      <c r="I375" s="119">
        <v>264539.61</v>
      </c>
      <c r="J375" s="119">
        <v>260739.60999999996</v>
      </c>
      <c r="K375" s="119">
        <v>260672.92999999993</v>
      </c>
      <c r="L375" s="119">
        <v>260672.92999999993</v>
      </c>
      <c r="M375" s="119">
        <v>258021.26999999993</v>
      </c>
      <c r="N375" s="119">
        <v>258021.26999999993</v>
      </c>
      <c r="O375" s="119">
        <v>258021.26999999993</v>
      </c>
      <c r="P375" s="119">
        <v>258021.37999999998</v>
      </c>
      <c r="Q375" s="119">
        <f t="shared" si="7"/>
        <v>3165721.3599999994</v>
      </c>
      <c r="R375" s="115"/>
      <c r="S375" s="116"/>
      <c r="T375" s="113"/>
      <c r="U375" s="119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822096.48</v>
      </c>
      <c r="V375" s="115"/>
    </row>
    <row r="376" spans="2:22" x14ac:dyDescent="0.2">
      <c r="B376" s="113"/>
      <c r="C376" s="117" t="s">
        <v>155</v>
      </c>
      <c r="D376" s="118" t="s">
        <v>386</v>
      </c>
      <c r="E376" s="119">
        <v>45000.07</v>
      </c>
      <c r="F376" s="119">
        <v>517000</v>
      </c>
      <c r="G376" s="119">
        <v>768000</v>
      </c>
      <c r="H376" s="119">
        <v>843400</v>
      </c>
      <c r="I376" s="119">
        <v>1060000</v>
      </c>
      <c r="J376" s="119">
        <v>795000</v>
      </c>
      <c r="K376" s="119">
        <v>1289800</v>
      </c>
      <c r="L376" s="119">
        <v>1279000</v>
      </c>
      <c r="M376" s="119">
        <v>1565000</v>
      </c>
      <c r="N376" s="119">
        <v>1425700</v>
      </c>
      <c r="O376" s="119">
        <v>1559100</v>
      </c>
      <c r="P376" s="119">
        <v>1206208.83</v>
      </c>
      <c r="Q376" s="119">
        <f t="shared" si="7"/>
        <v>12353208.9</v>
      </c>
      <c r="R376" s="115"/>
      <c r="S376" s="116"/>
      <c r="T376" s="113"/>
      <c r="U376" s="119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1330000.0699999998</v>
      </c>
      <c r="V376" s="115"/>
    </row>
    <row r="377" spans="2:22" x14ac:dyDescent="0.2">
      <c r="B377" s="113"/>
      <c r="C377" s="117" t="s">
        <v>156</v>
      </c>
      <c r="D377" s="118" t="s">
        <v>387</v>
      </c>
      <c r="E377" s="119">
        <v>184077.15</v>
      </c>
      <c r="F377" s="119">
        <v>193100.68</v>
      </c>
      <c r="G377" s="119">
        <v>185165.15</v>
      </c>
      <c r="H377" s="119">
        <v>199077.15</v>
      </c>
      <c r="I377" s="119">
        <v>190832.15</v>
      </c>
      <c r="J377" s="119">
        <v>180934.37</v>
      </c>
      <c r="K377" s="119">
        <v>179975.85</v>
      </c>
      <c r="L377" s="119">
        <v>183026.99</v>
      </c>
      <c r="M377" s="119">
        <v>183686.5</v>
      </c>
      <c r="N377" s="119">
        <v>206158.74</v>
      </c>
      <c r="O377" s="119">
        <v>179975.85</v>
      </c>
      <c r="P377" s="119">
        <v>185772.75000000003</v>
      </c>
      <c r="Q377" s="119">
        <f t="shared" si="7"/>
        <v>2251783.33</v>
      </c>
      <c r="R377" s="115"/>
      <c r="S377" s="116"/>
      <c r="T377" s="113"/>
      <c r="U377" s="119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562342.98</v>
      </c>
      <c r="V377" s="115"/>
    </row>
    <row r="378" spans="2:22" x14ac:dyDescent="0.2">
      <c r="B378" s="113"/>
      <c r="C378" s="117" t="s">
        <v>157</v>
      </c>
      <c r="D378" s="118" t="s">
        <v>388</v>
      </c>
      <c r="E378" s="119">
        <v>1758333.33</v>
      </c>
      <c r="F378" s="119">
        <v>2158333.33</v>
      </c>
      <c r="G378" s="119">
        <v>2658333.33</v>
      </c>
      <c r="H378" s="119">
        <v>2658333.33</v>
      </c>
      <c r="I378" s="119">
        <v>2658333.33</v>
      </c>
      <c r="J378" s="119">
        <v>2658333.33</v>
      </c>
      <c r="K378" s="119">
        <v>2658333.33</v>
      </c>
      <c r="L378" s="119">
        <v>2658333.33</v>
      </c>
      <c r="M378" s="119">
        <v>958333.33000000007</v>
      </c>
      <c r="N378" s="119">
        <v>358333.33</v>
      </c>
      <c r="O378" s="119">
        <v>358333.33</v>
      </c>
      <c r="P378" s="119">
        <v>358333.37</v>
      </c>
      <c r="Q378" s="119">
        <f t="shared" si="7"/>
        <v>21899999.999999996</v>
      </c>
      <c r="R378" s="115"/>
      <c r="S378" s="116"/>
      <c r="T378" s="113"/>
      <c r="U378" s="119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6574999.9900000002</v>
      </c>
      <c r="V378" s="115"/>
    </row>
    <row r="379" spans="2:22" x14ac:dyDescent="0.2">
      <c r="B379" s="113"/>
      <c r="C379" s="117" t="s">
        <v>158</v>
      </c>
      <c r="D379" s="118" t="s">
        <v>389</v>
      </c>
      <c r="E379" s="119">
        <v>291666.74</v>
      </c>
      <c r="F379" s="119">
        <v>291666.74</v>
      </c>
      <c r="G379" s="119">
        <v>291666.74</v>
      </c>
      <c r="H379" s="119">
        <v>541666.74</v>
      </c>
      <c r="I379" s="119">
        <v>291666.74</v>
      </c>
      <c r="J379" s="119">
        <v>241666.73999999996</v>
      </c>
      <c r="K379" s="119">
        <v>241666.73999999996</v>
      </c>
      <c r="L379" s="119">
        <v>241666.73999999996</v>
      </c>
      <c r="M379" s="119">
        <v>291666.74</v>
      </c>
      <c r="N379" s="119">
        <v>291666.74</v>
      </c>
      <c r="O379" s="119">
        <v>241666.73999999996</v>
      </c>
      <c r="P379" s="119">
        <v>241666.86</v>
      </c>
      <c r="Q379" s="119">
        <f t="shared" si="7"/>
        <v>3500000.9999999991</v>
      </c>
      <c r="R379" s="115"/>
      <c r="S379" s="116"/>
      <c r="T379" s="113"/>
      <c r="U379" s="119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875000.22</v>
      </c>
      <c r="V379" s="115"/>
    </row>
    <row r="380" spans="2:22" x14ac:dyDescent="0.2">
      <c r="B380" s="113"/>
      <c r="C380" s="117" t="s">
        <v>159</v>
      </c>
      <c r="D380" s="118" t="s">
        <v>390</v>
      </c>
      <c r="E380" s="119">
        <v>383616.28000000009</v>
      </c>
      <c r="F380" s="119">
        <v>468937.93000000011</v>
      </c>
      <c r="G380" s="119">
        <v>516689.6100000001</v>
      </c>
      <c r="H380" s="119">
        <v>444831.87000000005</v>
      </c>
      <c r="I380" s="119">
        <v>467982.95000000019</v>
      </c>
      <c r="J380" s="119">
        <v>429092.7800000002</v>
      </c>
      <c r="K380" s="119">
        <v>423882.14000000007</v>
      </c>
      <c r="L380" s="119">
        <v>447774.77000000008</v>
      </c>
      <c r="M380" s="119">
        <v>453512.15000000014</v>
      </c>
      <c r="N380" s="119">
        <v>483954.17000000004</v>
      </c>
      <c r="O380" s="119">
        <v>457926.17000000016</v>
      </c>
      <c r="P380" s="119">
        <v>597457.79999999981</v>
      </c>
      <c r="Q380" s="119">
        <f t="shared" si="7"/>
        <v>5575658.620000001</v>
      </c>
      <c r="R380" s="115"/>
      <c r="S380" s="116"/>
      <c r="T380" s="113"/>
      <c r="U380" s="119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1369243.8200000003</v>
      </c>
      <c r="V380" s="115"/>
    </row>
    <row r="381" spans="2:22" x14ac:dyDescent="0.2">
      <c r="B381" s="113"/>
      <c r="C381" s="117" t="s">
        <v>160</v>
      </c>
      <c r="D381" s="118" t="s">
        <v>391</v>
      </c>
      <c r="E381" s="119">
        <v>83858.33</v>
      </c>
      <c r="F381" s="119">
        <v>83858.33</v>
      </c>
      <c r="G381" s="119">
        <v>83858.33</v>
      </c>
      <c r="H381" s="119">
        <v>83858.33</v>
      </c>
      <c r="I381" s="119">
        <v>83858.33</v>
      </c>
      <c r="J381" s="119">
        <v>83858.33</v>
      </c>
      <c r="K381" s="119">
        <v>83858.33</v>
      </c>
      <c r="L381" s="119">
        <v>83858.33</v>
      </c>
      <c r="M381" s="119">
        <v>83858.33</v>
      </c>
      <c r="N381" s="119">
        <v>83858.33</v>
      </c>
      <c r="O381" s="119">
        <v>83858.33</v>
      </c>
      <c r="P381" s="119">
        <v>83858.37</v>
      </c>
      <c r="Q381" s="119">
        <f t="shared" si="7"/>
        <v>1006299.9999999999</v>
      </c>
      <c r="R381" s="115"/>
      <c r="S381" s="116"/>
      <c r="T381" s="113"/>
      <c r="U381" s="119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251574.99</v>
      </c>
      <c r="V381" s="115"/>
    </row>
    <row r="382" spans="2:22" x14ac:dyDescent="0.2">
      <c r="B382" s="113"/>
      <c r="C382" s="117" t="s">
        <v>161</v>
      </c>
      <c r="D382" s="118" t="s">
        <v>392</v>
      </c>
      <c r="E382" s="119">
        <v>22069.870000000003</v>
      </c>
      <c r="F382" s="119">
        <v>24685.770000000004</v>
      </c>
      <c r="G382" s="119">
        <v>24112.950000000004</v>
      </c>
      <c r="H382" s="119">
        <v>24126.610000000004</v>
      </c>
      <c r="I382" s="119">
        <v>23445.200000000004</v>
      </c>
      <c r="J382" s="119">
        <v>23605.4</v>
      </c>
      <c r="K382" s="119">
        <v>23769.130000000005</v>
      </c>
      <c r="L382" s="119">
        <v>22624.320000000007</v>
      </c>
      <c r="M382" s="119">
        <v>30868.320000000007</v>
      </c>
      <c r="N382" s="119">
        <v>25456.280000000006</v>
      </c>
      <c r="O382" s="119">
        <v>29702.690000000006</v>
      </c>
      <c r="P382" s="119">
        <v>29762.82</v>
      </c>
      <c r="Q382" s="119">
        <f t="shared" si="7"/>
        <v>304229.36000000004</v>
      </c>
      <c r="R382" s="115"/>
      <c r="S382" s="116"/>
      <c r="T382" s="113"/>
      <c r="U382" s="119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70868.590000000011</v>
      </c>
      <c r="V382" s="115"/>
    </row>
    <row r="383" spans="2:22" x14ac:dyDescent="0.2">
      <c r="B383" s="113"/>
      <c r="C383" s="117" t="s">
        <v>162</v>
      </c>
      <c r="D383" s="118" t="s">
        <v>393</v>
      </c>
      <c r="E383" s="119">
        <v>26744.09</v>
      </c>
      <c r="F383" s="119">
        <v>34208.61</v>
      </c>
      <c r="G383" s="119">
        <v>28337.93</v>
      </c>
      <c r="H383" s="119">
        <v>29920.11</v>
      </c>
      <c r="I383" s="119">
        <v>30604.070000000003</v>
      </c>
      <c r="J383" s="119">
        <v>33254.909999999996</v>
      </c>
      <c r="K383" s="119">
        <v>37899.410000000003</v>
      </c>
      <c r="L383" s="119">
        <v>26424.68</v>
      </c>
      <c r="M383" s="119">
        <v>32209.040000000001</v>
      </c>
      <c r="N383" s="119">
        <v>28251.129999999997</v>
      </c>
      <c r="O383" s="119">
        <v>35239.08</v>
      </c>
      <c r="P383" s="119">
        <v>40328.299999999996</v>
      </c>
      <c r="Q383" s="119">
        <f t="shared" si="7"/>
        <v>383421.36</v>
      </c>
      <c r="R383" s="115"/>
      <c r="S383" s="116"/>
      <c r="T383" s="113"/>
      <c r="U383" s="119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89290.63</v>
      </c>
      <c r="V383" s="115"/>
    </row>
    <row r="384" spans="2:22" x14ac:dyDescent="0.2">
      <c r="B384" s="113"/>
      <c r="C384" s="117" t="s">
        <v>163</v>
      </c>
      <c r="D384" s="118" t="s">
        <v>394</v>
      </c>
      <c r="E384" s="119">
        <v>2012500</v>
      </c>
      <c r="F384" s="119">
        <v>2012500</v>
      </c>
      <c r="G384" s="119">
        <v>2012500</v>
      </c>
      <c r="H384" s="119">
        <v>2012500</v>
      </c>
      <c r="I384" s="119">
        <v>2012500</v>
      </c>
      <c r="J384" s="119">
        <v>2012500</v>
      </c>
      <c r="K384" s="119">
        <v>2012500</v>
      </c>
      <c r="L384" s="119">
        <v>2012500</v>
      </c>
      <c r="M384" s="119">
        <v>2012500</v>
      </c>
      <c r="N384" s="119">
        <v>2012500</v>
      </c>
      <c r="O384" s="119">
        <v>2012500</v>
      </c>
      <c r="P384" s="119">
        <v>2012500</v>
      </c>
      <c r="Q384" s="119">
        <f t="shared" si="7"/>
        <v>24150000</v>
      </c>
      <c r="R384" s="115"/>
      <c r="S384" s="116"/>
      <c r="T384" s="113"/>
      <c r="U384" s="119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6037500</v>
      </c>
      <c r="V384" s="115"/>
    </row>
    <row r="385" spans="2:22" x14ac:dyDescent="0.2">
      <c r="B385" s="113"/>
      <c r="C385" s="117" t="s">
        <v>164</v>
      </c>
      <c r="D385" s="118" t="s">
        <v>396</v>
      </c>
      <c r="E385" s="119">
        <v>40600.960000000014</v>
      </c>
      <c r="F385" s="119">
        <v>49415.710000000014</v>
      </c>
      <c r="G385" s="119">
        <v>47716.650000000016</v>
      </c>
      <c r="H385" s="119">
        <v>47692.050000000017</v>
      </c>
      <c r="I385" s="119">
        <v>45662.35000000002</v>
      </c>
      <c r="J385" s="119">
        <v>44847.460000000021</v>
      </c>
      <c r="K385" s="119">
        <v>42754.290000000015</v>
      </c>
      <c r="L385" s="119">
        <v>42754.290000000015</v>
      </c>
      <c r="M385" s="119">
        <v>42969.290000000015</v>
      </c>
      <c r="N385" s="119">
        <v>42753.270000000011</v>
      </c>
      <c r="O385" s="119">
        <v>42753.4</v>
      </c>
      <c r="P385" s="119">
        <v>43848.570000000007</v>
      </c>
      <c r="Q385" s="119">
        <f t="shared" si="7"/>
        <v>533768.29000000027</v>
      </c>
      <c r="R385" s="115"/>
      <c r="S385" s="116"/>
      <c r="T385" s="113"/>
      <c r="U385" s="119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137733.32000000004</v>
      </c>
      <c r="V385" s="115"/>
    </row>
    <row r="386" spans="2:22" ht="25.5" x14ac:dyDescent="0.2">
      <c r="B386" s="113"/>
      <c r="C386" s="117" t="s">
        <v>165</v>
      </c>
      <c r="D386" s="118" t="s">
        <v>397</v>
      </c>
      <c r="E386" s="119">
        <v>8925.9600000000009</v>
      </c>
      <c r="F386" s="119">
        <v>54705.07</v>
      </c>
      <c r="G386" s="119">
        <v>54766.080000000002</v>
      </c>
      <c r="H386" s="119">
        <v>8954.16</v>
      </c>
      <c r="I386" s="119">
        <v>9179.760000000002</v>
      </c>
      <c r="J386" s="119">
        <v>9151.5600000000013</v>
      </c>
      <c r="K386" s="119">
        <v>14044.24</v>
      </c>
      <c r="L386" s="119">
        <v>8950.4700000000012</v>
      </c>
      <c r="M386" s="119">
        <v>8954.16</v>
      </c>
      <c r="N386" s="119">
        <v>9127.2800000000007</v>
      </c>
      <c r="O386" s="119">
        <v>8925.9600000000009</v>
      </c>
      <c r="P386" s="119">
        <v>8925.81</v>
      </c>
      <c r="Q386" s="119">
        <f t="shared" si="7"/>
        <v>204610.50999999998</v>
      </c>
      <c r="R386" s="115"/>
      <c r="S386" s="116"/>
      <c r="T386" s="113"/>
      <c r="U386" s="119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118397.11</v>
      </c>
      <c r="V386" s="115"/>
    </row>
    <row r="387" spans="2:22" x14ac:dyDescent="0.2">
      <c r="B387" s="113"/>
      <c r="C387" s="117" t="s">
        <v>166</v>
      </c>
      <c r="D387" s="118" t="s">
        <v>398</v>
      </c>
      <c r="E387" s="119">
        <v>80942.16</v>
      </c>
      <c r="F387" s="119">
        <v>81442.16</v>
      </c>
      <c r="G387" s="119">
        <v>94442.16</v>
      </c>
      <c r="H387" s="119">
        <v>81242.16</v>
      </c>
      <c r="I387" s="119">
        <v>118892.16</v>
      </c>
      <c r="J387" s="119">
        <v>108542.16</v>
      </c>
      <c r="K387" s="119">
        <v>81242.16</v>
      </c>
      <c r="L387" s="119">
        <v>81142.16</v>
      </c>
      <c r="M387" s="119">
        <v>97642.16</v>
      </c>
      <c r="N387" s="119">
        <v>85142.16</v>
      </c>
      <c r="O387" s="119">
        <v>81442.16</v>
      </c>
      <c r="P387" s="119">
        <v>86192.24</v>
      </c>
      <c r="Q387" s="119">
        <f t="shared" si="7"/>
        <v>1078306.0000000002</v>
      </c>
      <c r="R387" s="115"/>
      <c r="S387" s="116"/>
      <c r="T387" s="113"/>
      <c r="U387" s="119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256826.48</v>
      </c>
      <c r="V387" s="115"/>
    </row>
    <row r="388" spans="2:22" x14ac:dyDescent="0.2">
      <c r="B388" s="113"/>
      <c r="C388" s="117" t="s">
        <v>167</v>
      </c>
      <c r="D388" s="118" t="s">
        <v>399</v>
      </c>
      <c r="E388" s="119">
        <v>58270.570000000007</v>
      </c>
      <c r="F388" s="119">
        <v>68589.55</v>
      </c>
      <c r="G388" s="119">
        <v>72130.430000000008</v>
      </c>
      <c r="H388" s="119">
        <v>70657.78</v>
      </c>
      <c r="I388" s="119">
        <v>74495.85000000002</v>
      </c>
      <c r="J388" s="119">
        <v>71407.180000000008</v>
      </c>
      <c r="K388" s="119">
        <v>68233.490000000005</v>
      </c>
      <c r="L388" s="119">
        <v>62455.020000000004</v>
      </c>
      <c r="M388" s="119">
        <v>65789.88</v>
      </c>
      <c r="N388" s="119">
        <v>65803.060000000012</v>
      </c>
      <c r="O388" s="119">
        <v>72151.350000000006</v>
      </c>
      <c r="P388" s="119">
        <v>68755.180000000008</v>
      </c>
      <c r="Q388" s="119">
        <f t="shared" si="7"/>
        <v>818739.34000000008</v>
      </c>
      <c r="R388" s="115"/>
      <c r="S388" s="116"/>
      <c r="T388" s="113"/>
      <c r="U388" s="119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198990.55000000002</v>
      </c>
      <c r="V388" s="115"/>
    </row>
    <row r="389" spans="2:22" ht="25.5" x14ac:dyDescent="0.2">
      <c r="B389" s="113"/>
      <c r="C389" s="117" t="s">
        <v>168</v>
      </c>
      <c r="D389" s="118" t="s">
        <v>400</v>
      </c>
      <c r="E389" s="119">
        <v>118374.99</v>
      </c>
      <c r="F389" s="119">
        <v>118374.99</v>
      </c>
      <c r="G389" s="119">
        <v>118374.99</v>
      </c>
      <c r="H389" s="119">
        <v>118374.99</v>
      </c>
      <c r="I389" s="119">
        <v>118374.99</v>
      </c>
      <c r="J389" s="119">
        <v>119736.48</v>
      </c>
      <c r="K389" s="119">
        <v>118522.74</v>
      </c>
      <c r="L389" s="119">
        <v>118374.99</v>
      </c>
      <c r="M389" s="119">
        <v>118374.99</v>
      </c>
      <c r="N389" s="119">
        <v>120407.84</v>
      </c>
      <c r="O389" s="119">
        <v>118374.99</v>
      </c>
      <c r="P389" s="119">
        <v>118671.31</v>
      </c>
      <c r="Q389" s="119">
        <f t="shared" ref="Q389:Q452" si="8">SUM(E389:P389)</f>
        <v>1424338.2900000003</v>
      </c>
      <c r="R389" s="115"/>
      <c r="S389" s="116"/>
      <c r="T389" s="113"/>
      <c r="U389" s="119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355124.97000000003</v>
      </c>
      <c r="V389" s="115"/>
    </row>
    <row r="390" spans="2:22" ht="25.5" x14ac:dyDescent="0.2">
      <c r="B390" s="113"/>
      <c r="C390" s="117" t="s">
        <v>169</v>
      </c>
      <c r="D390" s="118" t="s">
        <v>401</v>
      </c>
      <c r="E390" s="119">
        <v>20964.939999999991</v>
      </c>
      <c r="F390" s="119">
        <v>20473.719999999994</v>
      </c>
      <c r="G390" s="119">
        <v>57773.849999999991</v>
      </c>
      <c r="H390" s="119">
        <v>20719.329999999991</v>
      </c>
      <c r="I390" s="119">
        <v>20809.46999999999</v>
      </c>
      <c r="J390" s="119">
        <v>40451.429999999993</v>
      </c>
      <c r="K390" s="119">
        <v>20719.329999999991</v>
      </c>
      <c r="L390" s="119">
        <v>20719.329999999991</v>
      </c>
      <c r="M390" s="119">
        <v>20723.549999999992</v>
      </c>
      <c r="N390" s="119">
        <v>21416.839999999989</v>
      </c>
      <c r="O390" s="119">
        <v>21013.279999999992</v>
      </c>
      <c r="P390" s="119">
        <v>1225485.3999999999</v>
      </c>
      <c r="Q390" s="119">
        <f t="shared" si="8"/>
        <v>1511270.4699999997</v>
      </c>
      <c r="R390" s="115"/>
      <c r="S390" s="116"/>
      <c r="T390" s="113"/>
      <c r="U390" s="119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99212.50999999998</v>
      </c>
      <c r="V390" s="115"/>
    </row>
    <row r="391" spans="2:22" ht="25.5" x14ac:dyDescent="0.2">
      <c r="B391" s="113"/>
      <c r="C391" s="117" t="s">
        <v>170</v>
      </c>
      <c r="D391" s="118" t="s">
        <v>402</v>
      </c>
      <c r="E391" s="119">
        <v>9445.7099999999991</v>
      </c>
      <c r="F391" s="119">
        <v>9445.7099999999991</v>
      </c>
      <c r="G391" s="119">
        <v>10524.55</v>
      </c>
      <c r="H391" s="119">
        <v>10586.66</v>
      </c>
      <c r="I391" s="119">
        <v>27870.620000000006</v>
      </c>
      <c r="J391" s="119">
        <v>10580.939999999999</v>
      </c>
      <c r="K391" s="119">
        <v>9445.7099999999991</v>
      </c>
      <c r="L391" s="119">
        <v>9445.7099999999991</v>
      </c>
      <c r="M391" s="119">
        <v>9696.0099999999984</v>
      </c>
      <c r="N391" s="119">
        <v>14125.48</v>
      </c>
      <c r="O391" s="119">
        <v>10618.15</v>
      </c>
      <c r="P391" s="119">
        <v>11347.64</v>
      </c>
      <c r="Q391" s="119">
        <f t="shared" si="8"/>
        <v>143132.88999999996</v>
      </c>
      <c r="R391" s="115"/>
      <c r="S391" s="116"/>
      <c r="T391" s="113"/>
      <c r="U391" s="119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29415.969999999998</v>
      </c>
      <c r="V391" s="115"/>
    </row>
    <row r="392" spans="2:22" x14ac:dyDescent="0.2">
      <c r="B392" s="113"/>
      <c r="C392" s="117" t="s">
        <v>171</v>
      </c>
      <c r="D392" s="118" t="s">
        <v>403</v>
      </c>
      <c r="E392" s="119">
        <v>58300</v>
      </c>
      <c r="F392" s="119">
        <v>1240200</v>
      </c>
      <c r="G392" s="119">
        <v>317200</v>
      </c>
      <c r="H392" s="119">
        <v>548000</v>
      </c>
      <c r="I392" s="119">
        <v>470000</v>
      </c>
      <c r="J392" s="119">
        <v>656000</v>
      </c>
      <c r="K392" s="119">
        <v>703400</v>
      </c>
      <c r="L392" s="119">
        <v>832000</v>
      </c>
      <c r="M392" s="119">
        <v>785000</v>
      </c>
      <c r="N392" s="119">
        <v>849000</v>
      </c>
      <c r="O392" s="119">
        <v>1094900</v>
      </c>
      <c r="P392" s="119">
        <v>946000</v>
      </c>
      <c r="Q392" s="119">
        <f t="shared" si="8"/>
        <v>8500000</v>
      </c>
      <c r="R392" s="115"/>
      <c r="S392" s="116"/>
      <c r="T392" s="113"/>
      <c r="U392" s="119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1615700</v>
      </c>
      <c r="V392" s="115"/>
    </row>
    <row r="393" spans="2:22" x14ac:dyDescent="0.2">
      <c r="B393" s="113"/>
      <c r="C393" s="117" t="s">
        <v>172</v>
      </c>
      <c r="D393" s="118" t="s">
        <v>404</v>
      </c>
      <c r="E393" s="119">
        <v>70288.590000000011</v>
      </c>
      <c r="F393" s="119">
        <v>95313.080000000031</v>
      </c>
      <c r="G393" s="119">
        <v>84126.029999999984</v>
      </c>
      <c r="H393" s="119">
        <v>85378.450000000012</v>
      </c>
      <c r="I393" s="119">
        <v>82224.810000000012</v>
      </c>
      <c r="J393" s="119">
        <v>91823.13</v>
      </c>
      <c r="K393" s="119">
        <v>81727.81</v>
      </c>
      <c r="L393" s="119">
        <v>100654.73000000001</v>
      </c>
      <c r="M393" s="119">
        <v>86033.11</v>
      </c>
      <c r="N393" s="119">
        <v>106268.47</v>
      </c>
      <c r="O393" s="119">
        <v>96539.8</v>
      </c>
      <c r="P393" s="119">
        <v>106475.07</v>
      </c>
      <c r="Q393" s="119">
        <f t="shared" si="8"/>
        <v>1086853.08</v>
      </c>
      <c r="R393" s="115"/>
      <c r="S393" s="116"/>
      <c r="T393" s="113"/>
      <c r="U393" s="119">
        <f>IF($E$5=Master!$D$4,E393,
IF($F$5=Master!$D$4,SUM(E393:F393),
IF($G$5=Master!$D$4,SUM(E393:G393),
IF($H$5=Master!$D$4,SUM(E393:H393),
IF($I$5=Master!$D$4,SUM(E393:I393),
IF($J$5=Master!$D$4,SUM(E393:J393),
IF($K$5=Master!$D$4,SUM(E393:K393),
IF($L$5=Master!$D$4,SUM(E393:L393),
IF($M$5=Master!$D$4,SUM(E393:M393),
IF($N$5=Master!$D$4,SUM(E393:N393),
IF($O$5=Master!$D$4,SUM(E393:O393),
IF($P$5=Master!$D$4,SUM(E393:P393),0))))))))))))</f>
        <v>249727.7</v>
      </c>
      <c r="V393" s="115"/>
    </row>
    <row r="394" spans="2:22" x14ac:dyDescent="0.2">
      <c r="B394" s="113"/>
      <c r="C394" s="117" t="s">
        <v>173</v>
      </c>
      <c r="D394" s="118" t="s">
        <v>405</v>
      </c>
      <c r="E394" s="119">
        <v>49820.350000000028</v>
      </c>
      <c r="F394" s="119">
        <v>68495.35000000002</v>
      </c>
      <c r="G394" s="119">
        <v>54162.020000000026</v>
      </c>
      <c r="H394" s="119">
        <v>48788.870000000024</v>
      </c>
      <c r="I394" s="119">
        <v>45988.870000000024</v>
      </c>
      <c r="J394" s="119">
        <v>43988.870000000024</v>
      </c>
      <c r="K394" s="119">
        <v>43788.870000000024</v>
      </c>
      <c r="L394" s="119">
        <v>42522.200000000026</v>
      </c>
      <c r="M394" s="119">
        <v>42822.210000000021</v>
      </c>
      <c r="N394" s="119">
        <v>43888.870000000024</v>
      </c>
      <c r="O394" s="119">
        <v>43889.470000000023</v>
      </c>
      <c r="P394" s="119">
        <v>293196.62000000005</v>
      </c>
      <c r="Q394" s="119">
        <f t="shared" si="8"/>
        <v>821352.57000000007</v>
      </c>
      <c r="R394" s="115"/>
      <c r="S394" s="116"/>
      <c r="T394" s="113"/>
      <c r="U394" s="119">
        <f>IF($E$5=Master!$D$4,E394,
IF($F$5=Master!$D$4,SUM(E394:F394),
IF($G$5=Master!$D$4,SUM(E394:G394),
IF($H$5=Master!$D$4,SUM(E394:H394),
IF($I$5=Master!$D$4,SUM(E394:I394),
IF($J$5=Master!$D$4,SUM(E394:J394),
IF($K$5=Master!$D$4,SUM(E394:K394),
IF($L$5=Master!$D$4,SUM(E394:L394),
IF($M$5=Master!$D$4,SUM(E394:M394),
IF($N$5=Master!$D$4,SUM(E394:N394),
IF($O$5=Master!$D$4,SUM(E394:O394),
IF($P$5=Master!$D$4,SUM(E394:P394),0))))))))))))</f>
        <v>172477.72000000006</v>
      </c>
      <c r="V394" s="115"/>
    </row>
    <row r="395" spans="2:22" x14ac:dyDescent="0.2">
      <c r="B395" s="113"/>
      <c r="C395" s="117" t="s">
        <v>174</v>
      </c>
      <c r="D395" s="118" t="s">
        <v>406</v>
      </c>
      <c r="E395" s="119">
        <v>61279.05</v>
      </c>
      <c r="F395" s="119">
        <v>61779.05</v>
      </c>
      <c r="G395" s="119">
        <v>61509.05</v>
      </c>
      <c r="H395" s="119">
        <v>60779.05</v>
      </c>
      <c r="I395" s="119">
        <v>60779.05</v>
      </c>
      <c r="J395" s="119">
        <v>61049.05</v>
      </c>
      <c r="K395" s="119">
        <v>60779.05</v>
      </c>
      <c r="L395" s="119">
        <v>60779.05</v>
      </c>
      <c r="M395" s="119">
        <v>61779.05</v>
      </c>
      <c r="N395" s="119">
        <v>60779.05</v>
      </c>
      <c r="O395" s="119">
        <v>60779.05</v>
      </c>
      <c r="P395" s="119">
        <v>60779.040000000001</v>
      </c>
      <c r="Q395" s="119">
        <f t="shared" si="8"/>
        <v>732848.59000000008</v>
      </c>
      <c r="R395" s="115"/>
      <c r="S395" s="116"/>
      <c r="T395" s="113"/>
      <c r="U395" s="119">
        <f>IF($E$5=Master!$D$4,E395,
IF($F$5=Master!$D$4,SUM(E395:F395),
IF($G$5=Master!$D$4,SUM(E395:G395),
IF($H$5=Master!$D$4,SUM(E395:H395),
IF($I$5=Master!$D$4,SUM(E395:I395),
IF($J$5=Master!$D$4,SUM(E395:J395),
IF($K$5=Master!$D$4,SUM(E395:K395),
IF($L$5=Master!$D$4,SUM(E395:L395),
IF($M$5=Master!$D$4,SUM(E395:M395),
IF($N$5=Master!$D$4,SUM(E395:N395),
IF($O$5=Master!$D$4,SUM(E395:O395),
IF($P$5=Master!$D$4,SUM(E395:P395),0))))))))))))</f>
        <v>184567.15000000002</v>
      </c>
      <c r="V395" s="115"/>
    </row>
    <row r="396" spans="2:22" x14ac:dyDescent="0.2">
      <c r="B396" s="113"/>
      <c r="C396" s="117" t="s">
        <v>175</v>
      </c>
      <c r="D396" s="118" t="s">
        <v>407</v>
      </c>
      <c r="E396" s="119">
        <v>44461.960000000006</v>
      </c>
      <c r="F396" s="119">
        <v>52596.960000000006</v>
      </c>
      <c r="G396" s="119">
        <v>43061.960000000006</v>
      </c>
      <c r="H396" s="119">
        <v>45012.960000000006</v>
      </c>
      <c r="I396" s="119">
        <v>45238.460000000006</v>
      </c>
      <c r="J396" s="119">
        <v>45324.460000000006</v>
      </c>
      <c r="K396" s="119">
        <v>45324.460000000006</v>
      </c>
      <c r="L396" s="119">
        <v>45324.460000000006</v>
      </c>
      <c r="M396" s="119">
        <v>45324.460000000006</v>
      </c>
      <c r="N396" s="119">
        <v>45324.460000000006</v>
      </c>
      <c r="O396" s="119">
        <v>45324.460000000006</v>
      </c>
      <c r="P396" s="119">
        <v>45324.710000000006</v>
      </c>
      <c r="Q396" s="119">
        <f t="shared" si="8"/>
        <v>547643.77000000014</v>
      </c>
      <c r="R396" s="115"/>
      <c r="S396" s="116"/>
      <c r="T396" s="113"/>
      <c r="U396" s="119">
        <f>IF($E$5=Master!$D$4,E396,
IF($F$5=Master!$D$4,SUM(E396:F396),
IF($G$5=Master!$D$4,SUM(E396:G396),
IF($H$5=Master!$D$4,SUM(E396:H396),
IF($I$5=Master!$D$4,SUM(E396:I396),
IF($J$5=Master!$D$4,SUM(E396:J396),
IF($K$5=Master!$D$4,SUM(E396:K396),
IF($L$5=Master!$D$4,SUM(E396:L396),
IF($M$5=Master!$D$4,SUM(E396:M396),
IF($N$5=Master!$D$4,SUM(E396:N396),
IF($O$5=Master!$D$4,SUM(E396:O396),
IF($P$5=Master!$D$4,SUM(E396:P396),0))))))))))))</f>
        <v>140120.88</v>
      </c>
      <c r="V396" s="115"/>
    </row>
    <row r="397" spans="2:22" x14ac:dyDescent="0.2">
      <c r="B397" s="113"/>
      <c r="C397" s="117" t="s">
        <v>176</v>
      </c>
      <c r="D397" s="118" t="s">
        <v>408</v>
      </c>
      <c r="E397" s="119">
        <v>19386.330000000009</v>
      </c>
      <c r="F397" s="119">
        <v>19386.330000000009</v>
      </c>
      <c r="G397" s="119">
        <v>19386.330000000009</v>
      </c>
      <c r="H397" s="119">
        <v>19386.330000000009</v>
      </c>
      <c r="I397" s="119">
        <v>19855.080000000009</v>
      </c>
      <c r="J397" s="119">
        <v>19845.240000000009</v>
      </c>
      <c r="K397" s="119">
        <v>19386.330000000009</v>
      </c>
      <c r="L397" s="119">
        <v>19386.330000000009</v>
      </c>
      <c r="M397" s="119">
        <v>19896.330000000009</v>
      </c>
      <c r="N397" s="119">
        <v>19462.80000000001</v>
      </c>
      <c r="O397" s="119">
        <v>19420.320000000011</v>
      </c>
      <c r="P397" s="119">
        <v>21280.739999999998</v>
      </c>
      <c r="Q397" s="119">
        <f t="shared" si="8"/>
        <v>236078.49000000011</v>
      </c>
      <c r="R397" s="115"/>
      <c r="S397" s="116"/>
      <c r="T397" s="113"/>
      <c r="U397" s="119">
        <f>IF($E$5=Master!$D$4,E397,
IF($F$5=Master!$D$4,SUM(E397:F397),
IF($G$5=Master!$D$4,SUM(E397:G397),
IF($H$5=Master!$D$4,SUM(E397:H397),
IF($I$5=Master!$D$4,SUM(E397:I397),
IF($J$5=Master!$D$4,SUM(E397:J397),
IF($K$5=Master!$D$4,SUM(E397:K397),
IF($L$5=Master!$D$4,SUM(E397:L397),
IF($M$5=Master!$D$4,SUM(E397:M397),
IF($N$5=Master!$D$4,SUM(E397:N397),
IF($O$5=Master!$D$4,SUM(E397:O397),
IF($P$5=Master!$D$4,SUM(E397:P397),0))))))))))))</f>
        <v>58158.990000000027</v>
      </c>
      <c r="V397" s="115"/>
    </row>
    <row r="398" spans="2:22" x14ac:dyDescent="0.2">
      <c r="B398" s="113"/>
      <c r="C398" s="117" t="s">
        <v>177</v>
      </c>
      <c r="D398" s="118" t="s">
        <v>409</v>
      </c>
      <c r="E398" s="119">
        <v>267816.99</v>
      </c>
      <c r="F398" s="119">
        <v>267817.24</v>
      </c>
      <c r="G398" s="119">
        <v>268700.34000000003</v>
      </c>
      <c r="H398" s="119">
        <v>267817.37</v>
      </c>
      <c r="I398" s="119">
        <v>267817.91000000003</v>
      </c>
      <c r="J398" s="119">
        <v>267817.07</v>
      </c>
      <c r="K398" s="119">
        <v>267816.99</v>
      </c>
      <c r="L398" s="119">
        <v>270479.60000000003</v>
      </c>
      <c r="M398" s="119">
        <v>277163.46000000002</v>
      </c>
      <c r="N398" s="119">
        <v>267817.16000000003</v>
      </c>
      <c r="O398" s="119">
        <v>267816.99</v>
      </c>
      <c r="P398" s="119">
        <v>404925.52</v>
      </c>
      <c r="Q398" s="119">
        <f t="shared" si="8"/>
        <v>3363806.64</v>
      </c>
      <c r="R398" s="115"/>
      <c r="S398" s="116"/>
      <c r="T398" s="113"/>
      <c r="U398" s="119">
        <f>IF($E$5=Master!$D$4,E398,
IF($F$5=Master!$D$4,SUM(E398:F398),
IF($G$5=Master!$D$4,SUM(E398:G398),
IF($H$5=Master!$D$4,SUM(E398:H398),
IF($I$5=Master!$D$4,SUM(E398:I398),
IF($J$5=Master!$D$4,SUM(E398:J398),
IF($K$5=Master!$D$4,SUM(E398:K398),
IF($L$5=Master!$D$4,SUM(E398:L398),
IF($M$5=Master!$D$4,SUM(E398:M398),
IF($N$5=Master!$D$4,SUM(E398:N398),
IF($O$5=Master!$D$4,SUM(E398:O398),
IF($P$5=Master!$D$4,SUM(E398:P398),0))))))))))))</f>
        <v>804334.57000000007</v>
      </c>
      <c r="V398" s="115"/>
    </row>
    <row r="399" spans="2:22" ht="25.5" x14ac:dyDescent="0.2">
      <c r="B399" s="113"/>
      <c r="C399" s="117" t="s">
        <v>178</v>
      </c>
      <c r="D399" s="118" t="s">
        <v>410</v>
      </c>
      <c r="E399" s="119">
        <v>1797.5</v>
      </c>
      <c r="F399" s="119">
        <v>1797.5</v>
      </c>
      <c r="G399" s="119">
        <v>1797.5</v>
      </c>
      <c r="H399" s="119">
        <v>1797.5</v>
      </c>
      <c r="I399" s="119">
        <v>6536.18</v>
      </c>
      <c r="J399" s="119">
        <v>1884.25</v>
      </c>
      <c r="K399" s="119">
        <v>3203.21</v>
      </c>
      <c r="L399" s="119">
        <v>2247.5</v>
      </c>
      <c r="M399" s="119">
        <v>1948.6100000000001</v>
      </c>
      <c r="N399" s="119">
        <v>2337.0500000000002</v>
      </c>
      <c r="O399" s="119">
        <v>1797.5</v>
      </c>
      <c r="P399" s="119">
        <v>6770.5</v>
      </c>
      <c r="Q399" s="119">
        <f t="shared" si="8"/>
        <v>33914.800000000003</v>
      </c>
      <c r="R399" s="115"/>
      <c r="S399" s="116"/>
      <c r="T399" s="113"/>
      <c r="U399" s="119">
        <f>IF($E$5=Master!$D$4,E399,
IF($F$5=Master!$D$4,SUM(E399:F399),
IF($G$5=Master!$D$4,SUM(E399:G399),
IF($H$5=Master!$D$4,SUM(E399:H399),
IF($I$5=Master!$D$4,SUM(E399:I399),
IF($J$5=Master!$D$4,SUM(E399:J399),
IF($K$5=Master!$D$4,SUM(E399:K399),
IF($L$5=Master!$D$4,SUM(E399:L399),
IF($M$5=Master!$D$4,SUM(E399:M399),
IF($N$5=Master!$D$4,SUM(E399:N399),
IF($O$5=Master!$D$4,SUM(E399:O399),
IF($P$5=Master!$D$4,SUM(E399:P399),0))))))))))))</f>
        <v>5392.5</v>
      </c>
      <c r="V399" s="115"/>
    </row>
    <row r="400" spans="2:22" x14ac:dyDescent="0.2">
      <c r="B400" s="113"/>
      <c r="C400" s="117" t="s">
        <v>179</v>
      </c>
      <c r="D400" s="118" t="s">
        <v>411</v>
      </c>
      <c r="E400" s="119">
        <v>12658.93</v>
      </c>
      <c r="F400" s="119">
        <v>28473.98</v>
      </c>
      <c r="G400" s="119">
        <v>43082.31</v>
      </c>
      <c r="H400" s="119">
        <v>76873.98</v>
      </c>
      <c r="I400" s="119">
        <v>56873.979999999996</v>
      </c>
      <c r="J400" s="119">
        <v>26873.98</v>
      </c>
      <c r="K400" s="119">
        <v>36873.979999999996</v>
      </c>
      <c r="L400" s="119">
        <v>46873.979999999996</v>
      </c>
      <c r="M400" s="119">
        <v>226873.98</v>
      </c>
      <c r="N400" s="119">
        <v>43873.979999999996</v>
      </c>
      <c r="O400" s="119">
        <v>27165.649999999998</v>
      </c>
      <c r="P400" s="119">
        <v>126689.05</v>
      </c>
      <c r="Q400" s="119">
        <f t="shared" si="8"/>
        <v>753187.78</v>
      </c>
      <c r="R400" s="115"/>
      <c r="S400" s="116"/>
      <c r="T400" s="113"/>
      <c r="U400" s="119">
        <f>IF($E$5=Master!$D$4,E400,
IF($F$5=Master!$D$4,SUM(E400:F400),
IF($G$5=Master!$D$4,SUM(E400:G400),
IF($H$5=Master!$D$4,SUM(E400:H400),
IF($I$5=Master!$D$4,SUM(E400:I400),
IF($J$5=Master!$D$4,SUM(E400:J400),
IF($K$5=Master!$D$4,SUM(E400:K400),
IF($L$5=Master!$D$4,SUM(E400:L400),
IF($M$5=Master!$D$4,SUM(E400:M400),
IF($N$5=Master!$D$4,SUM(E400:N400),
IF($O$5=Master!$D$4,SUM(E400:O400),
IF($P$5=Master!$D$4,SUM(E400:P400),0))))))))))))</f>
        <v>84215.22</v>
      </c>
      <c r="V400" s="115"/>
    </row>
    <row r="401" spans="2:22" ht="25.5" x14ac:dyDescent="0.2">
      <c r="B401" s="113"/>
      <c r="C401" s="117" t="s">
        <v>180</v>
      </c>
      <c r="D401" s="118" t="s">
        <v>412</v>
      </c>
      <c r="E401" s="119">
        <v>0</v>
      </c>
      <c r="F401" s="119">
        <v>0</v>
      </c>
      <c r="G401" s="119">
        <v>0</v>
      </c>
      <c r="H401" s="119">
        <v>0</v>
      </c>
      <c r="I401" s="119">
        <v>3800000</v>
      </c>
      <c r="J401" s="119">
        <v>0</v>
      </c>
      <c r="K401" s="119">
        <v>0</v>
      </c>
      <c r="L401" s="119">
        <v>0</v>
      </c>
      <c r="M401" s="119">
        <v>0</v>
      </c>
      <c r="N401" s="119">
        <v>0</v>
      </c>
      <c r="O401" s="119">
        <v>0</v>
      </c>
      <c r="P401" s="119">
        <v>0</v>
      </c>
      <c r="Q401" s="119">
        <f t="shared" si="8"/>
        <v>3800000</v>
      </c>
      <c r="R401" s="115"/>
      <c r="S401" s="116"/>
      <c r="T401" s="113"/>
      <c r="U401" s="119">
        <f>IF($E$5=Master!$D$4,E401,
IF($F$5=Master!$D$4,SUM(E401:F401),
IF($G$5=Master!$D$4,SUM(E401:G401),
IF($H$5=Master!$D$4,SUM(E401:H401),
IF($I$5=Master!$D$4,SUM(E401:I401),
IF($J$5=Master!$D$4,SUM(E401:J401),
IF($K$5=Master!$D$4,SUM(E401:K401),
IF($L$5=Master!$D$4,SUM(E401:L401),
IF($M$5=Master!$D$4,SUM(E401:M401),
IF($N$5=Master!$D$4,SUM(E401:N401),
IF($O$5=Master!$D$4,SUM(E401:O401),
IF($P$5=Master!$D$4,SUM(E401:P401),0))))))))))))</f>
        <v>0</v>
      </c>
      <c r="V401" s="115"/>
    </row>
    <row r="402" spans="2:22" x14ac:dyDescent="0.2">
      <c r="B402" s="113"/>
      <c r="C402" s="117" t="s">
        <v>181</v>
      </c>
      <c r="D402" s="118" t="s">
        <v>413</v>
      </c>
      <c r="E402" s="119">
        <v>14598.859999999999</v>
      </c>
      <c r="F402" s="119">
        <v>14598.859999999999</v>
      </c>
      <c r="G402" s="119">
        <v>34794.720000000001</v>
      </c>
      <c r="H402" s="119">
        <v>36294.17</v>
      </c>
      <c r="I402" s="119">
        <v>49696.41</v>
      </c>
      <c r="J402" s="119">
        <v>15245.239999999998</v>
      </c>
      <c r="K402" s="119">
        <v>44089.400000000009</v>
      </c>
      <c r="L402" s="119">
        <v>14654.819999999998</v>
      </c>
      <c r="M402" s="119">
        <v>14636.169999999998</v>
      </c>
      <c r="N402" s="119">
        <v>15758.8</v>
      </c>
      <c r="O402" s="119">
        <v>15248.82</v>
      </c>
      <c r="P402" s="119">
        <v>32620.01</v>
      </c>
      <c r="Q402" s="119">
        <f t="shared" si="8"/>
        <v>302236.28000000003</v>
      </c>
      <c r="R402" s="115"/>
      <c r="S402" s="116"/>
      <c r="T402" s="113"/>
      <c r="U402" s="119">
        <f>IF($E$5=Master!$D$4,E402,
IF($F$5=Master!$D$4,SUM(E402:F402),
IF($G$5=Master!$D$4,SUM(E402:G402),
IF($H$5=Master!$D$4,SUM(E402:H402),
IF($I$5=Master!$D$4,SUM(E402:I402),
IF($J$5=Master!$D$4,SUM(E402:J402),
IF($K$5=Master!$D$4,SUM(E402:K402),
IF($L$5=Master!$D$4,SUM(E402:L402),
IF($M$5=Master!$D$4,SUM(E402:M402),
IF($N$5=Master!$D$4,SUM(E402:N402),
IF($O$5=Master!$D$4,SUM(E402:O402),
IF($P$5=Master!$D$4,SUM(E402:P402),0))))))))))))</f>
        <v>63992.44</v>
      </c>
      <c r="V402" s="115"/>
    </row>
    <row r="403" spans="2:22" x14ac:dyDescent="0.2">
      <c r="B403" s="113"/>
      <c r="C403" s="117" t="s">
        <v>182</v>
      </c>
      <c r="D403" s="118" t="s">
        <v>414</v>
      </c>
      <c r="E403" s="119">
        <v>61246.67</v>
      </c>
      <c r="F403" s="119">
        <v>61246.67</v>
      </c>
      <c r="G403" s="119">
        <v>62380.229999999996</v>
      </c>
      <c r="H403" s="119">
        <v>63435.32</v>
      </c>
      <c r="I403" s="119">
        <v>62610.83</v>
      </c>
      <c r="J403" s="119">
        <v>52080.92</v>
      </c>
      <c r="K403" s="119">
        <v>52261.46</v>
      </c>
      <c r="L403" s="119">
        <v>66607.929999999993</v>
      </c>
      <c r="M403" s="119">
        <v>51577.62</v>
      </c>
      <c r="N403" s="119">
        <v>52974.27</v>
      </c>
      <c r="O403" s="119">
        <v>52919.81</v>
      </c>
      <c r="P403" s="119">
        <v>67853.27</v>
      </c>
      <c r="Q403" s="119">
        <f t="shared" si="8"/>
        <v>707195</v>
      </c>
      <c r="R403" s="115"/>
      <c r="S403" s="116"/>
      <c r="T403" s="113"/>
      <c r="U403" s="119">
        <f>IF($E$5=Master!$D$4,E403,
IF($F$5=Master!$D$4,SUM(E403:F403),
IF($G$5=Master!$D$4,SUM(E403:G403),
IF($H$5=Master!$D$4,SUM(E403:H403),
IF($I$5=Master!$D$4,SUM(E403:I403),
IF($J$5=Master!$D$4,SUM(E403:J403),
IF($K$5=Master!$D$4,SUM(E403:K403),
IF($L$5=Master!$D$4,SUM(E403:L403),
IF($M$5=Master!$D$4,SUM(E403:M403),
IF($N$5=Master!$D$4,SUM(E403:N403),
IF($O$5=Master!$D$4,SUM(E403:O403),
IF($P$5=Master!$D$4,SUM(E403:P403),0))))))))))))</f>
        <v>184873.57</v>
      </c>
      <c r="V403" s="115"/>
    </row>
    <row r="404" spans="2:22" x14ac:dyDescent="0.2">
      <c r="B404" s="113"/>
      <c r="C404" s="117" t="s">
        <v>520</v>
      </c>
      <c r="D404" s="118" t="s">
        <v>521</v>
      </c>
      <c r="E404" s="119">
        <v>61540.659999999989</v>
      </c>
      <c r="F404" s="119">
        <v>86939.66</v>
      </c>
      <c r="G404" s="119">
        <v>93180.160000000018</v>
      </c>
      <c r="H404" s="119">
        <v>51550.159999999996</v>
      </c>
      <c r="I404" s="119">
        <v>49835.159999999996</v>
      </c>
      <c r="J404" s="119">
        <v>49835.159999999996</v>
      </c>
      <c r="K404" s="119">
        <v>43935.159999999996</v>
      </c>
      <c r="L404" s="119">
        <v>43935.159999999996</v>
      </c>
      <c r="M404" s="119">
        <v>43935.159999999996</v>
      </c>
      <c r="N404" s="119">
        <v>43935.159999999996</v>
      </c>
      <c r="O404" s="119">
        <v>43935.159999999996</v>
      </c>
      <c r="P404" s="119">
        <v>136898.07000000004</v>
      </c>
      <c r="Q404" s="119">
        <f t="shared" si="8"/>
        <v>749454.83000000007</v>
      </c>
      <c r="R404" s="115"/>
      <c r="S404" s="116"/>
      <c r="T404" s="113"/>
      <c r="U404" s="119">
        <f>IF($E$5=Master!$D$4,E404,
IF($F$5=Master!$D$4,SUM(E404:F404),
IF($G$5=Master!$D$4,SUM(E404:G404),
IF($H$5=Master!$D$4,SUM(E404:H404),
IF($I$5=Master!$D$4,SUM(E404:I404),
IF($J$5=Master!$D$4,SUM(E404:J404),
IF($K$5=Master!$D$4,SUM(E404:K404),
IF($L$5=Master!$D$4,SUM(E404:L404),
IF($M$5=Master!$D$4,SUM(E404:M404),
IF($N$5=Master!$D$4,SUM(E404:N404),
IF($O$5=Master!$D$4,SUM(E404:O404),
IF($P$5=Master!$D$4,SUM(E404:P404),0))))))))))))</f>
        <v>241660.48000000004</v>
      </c>
      <c r="V404" s="115"/>
    </row>
    <row r="405" spans="2:22" x14ac:dyDescent="0.2">
      <c r="B405" s="113"/>
      <c r="C405" s="117" t="s">
        <v>522</v>
      </c>
      <c r="D405" s="118" t="s">
        <v>523</v>
      </c>
      <c r="E405" s="119">
        <v>102483.98</v>
      </c>
      <c r="F405" s="119">
        <v>121022.33999999997</v>
      </c>
      <c r="G405" s="119">
        <v>103779.85999999997</v>
      </c>
      <c r="H405" s="119">
        <v>165871.53</v>
      </c>
      <c r="I405" s="119">
        <v>85943.2</v>
      </c>
      <c r="J405" s="119">
        <v>225395.5</v>
      </c>
      <c r="K405" s="119">
        <v>82964.86</v>
      </c>
      <c r="L405" s="119">
        <v>82964.86</v>
      </c>
      <c r="M405" s="119">
        <v>82964.86</v>
      </c>
      <c r="N405" s="119">
        <v>210187.07999999996</v>
      </c>
      <c r="O405" s="119">
        <v>67464.710000000006</v>
      </c>
      <c r="P405" s="119">
        <v>80339.589999999982</v>
      </c>
      <c r="Q405" s="119">
        <f t="shared" si="8"/>
        <v>1411382.3699999999</v>
      </c>
      <c r="R405" s="115"/>
      <c r="S405" s="116"/>
      <c r="T405" s="113"/>
      <c r="U405" s="119">
        <f>IF($E$5=Master!$D$4,E405,
IF($F$5=Master!$D$4,SUM(E405:F405),
IF($G$5=Master!$D$4,SUM(E405:G405),
IF($H$5=Master!$D$4,SUM(E405:H405),
IF($I$5=Master!$D$4,SUM(E405:I405),
IF($J$5=Master!$D$4,SUM(E405:J405),
IF($K$5=Master!$D$4,SUM(E405:K405),
IF($L$5=Master!$D$4,SUM(E405:L405),
IF($M$5=Master!$D$4,SUM(E405:M405),
IF($N$5=Master!$D$4,SUM(E405:N405),
IF($O$5=Master!$D$4,SUM(E405:O405),
IF($P$5=Master!$D$4,SUM(E405:P405),0))))))))))))</f>
        <v>327286.17999999993</v>
      </c>
      <c r="V405" s="115"/>
    </row>
    <row r="406" spans="2:22" ht="25.5" x14ac:dyDescent="0.2">
      <c r="B406" s="113"/>
      <c r="C406" s="117" t="s">
        <v>524</v>
      </c>
      <c r="D406" s="118" t="s">
        <v>525</v>
      </c>
      <c r="E406" s="119">
        <v>126771.74</v>
      </c>
      <c r="F406" s="119">
        <v>137159.6</v>
      </c>
      <c r="G406" s="119">
        <v>108634.89</v>
      </c>
      <c r="H406" s="119">
        <v>188334.89</v>
      </c>
      <c r="I406" s="119">
        <v>108634.89</v>
      </c>
      <c r="J406" s="119">
        <v>1108634.8900000001</v>
      </c>
      <c r="K406" s="119">
        <v>108634.89</v>
      </c>
      <c r="L406" s="119">
        <v>110974.89</v>
      </c>
      <c r="M406" s="119">
        <v>110134.89</v>
      </c>
      <c r="N406" s="119">
        <v>108634.89</v>
      </c>
      <c r="O406" s="119">
        <v>108134.88</v>
      </c>
      <c r="P406" s="119">
        <v>1242667.77</v>
      </c>
      <c r="Q406" s="119">
        <f t="shared" si="8"/>
        <v>3567353.1100000003</v>
      </c>
      <c r="R406" s="115"/>
      <c r="S406" s="116"/>
      <c r="T406" s="113"/>
      <c r="U406" s="119">
        <f>IF($E$5=Master!$D$4,E406,
IF($F$5=Master!$D$4,SUM(E406:F406),
IF($G$5=Master!$D$4,SUM(E406:G406),
IF($H$5=Master!$D$4,SUM(E406:H406),
IF($I$5=Master!$D$4,SUM(E406:I406),
IF($J$5=Master!$D$4,SUM(E406:J406),
IF($K$5=Master!$D$4,SUM(E406:K406),
IF($L$5=Master!$D$4,SUM(E406:L406),
IF($M$5=Master!$D$4,SUM(E406:M406),
IF($N$5=Master!$D$4,SUM(E406:N406),
IF($O$5=Master!$D$4,SUM(E406:O406),
IF($P$5=Master!$D$4,SUM(E406:P406),0))))))))))))</f>
        <v>372566.23000000004</v>
      </c>
      <c r="V406" s="115"/>
    </row>
    <row r="407" spans="2:22" x14ac:dyDescent="0.2">
      <c r="B407" s="113"/>
      <c r="C407" s="117" t="s">
        <v>526</v>
      </c>
      <c r="D407" s="118" t="s">
        <v>527</v>
      </c>
      <c r="E407" s="119">
        <v>37221.799999999988</v>
      </c>
      <c r="F407" s="119">
        <v>48817.479999999989</v>
      </c>
      <c r="G407" s="119">
        <v>41144.639999999992</v>
      </c>
      <c r="H407" s="119">
        <v>38344.639999999992</v>
      </c>
      <c r="I407" s="119">
        <v>38044.639999999992</v>
      </c>
      <c r="J407" s="119">
        <v>36894.639999999999</v>
      </c>
      <c r="K407" s="119">
        <v>37369.639999999992</v>
      </c>
      <c r="L407" s="119">
        <v>38069.639999999992</v>
      </c>
      <c r="M407" s="119">
        <v>38694.639999999992</v>
      </c>
      <c r="N407" s="119">
        <v>37744.639999999992</v>
      </c>
      <c r="O407" s="119">
        <v>37919.639999999992</v>
      </c>
      <c r="P407" s="119">
        <v>37069.80000000001</v>
      </c>
      <c r="Q407" s="119">
        <f t="shared" si="8"/>
        <v>467335.83999999997</v>
      </c>
      <c r="R407" s="115"/>
      <c r="S407" s="116"/>
      <c r="T407" s="113"/>
      <c r="U407" s="119">
        <f>IF($E$5=Master!$D$4,E407,
IF($F$5=Master!$D$4,SUM(E407:F407),
IF($G$5=Master!$D$4,SUM(E407:G407),
IF($H$5=Master!$D$4,SUM(E407:H407),
IF($I$5=Master!$D$4,SUM(E407:I407),
IF($J$5=Master!$D$4,SUM(E407:J407),
IF($K$5=Master!$D$4,SUM(E407:K407),
IF($L$5=Master!$D$4,SUM(E407:L407),
IF($M$5=Master!$D$4,SUM(E407:M407),
IF($N$5=Master!$D$4,SUM(E407:N407),
IF($O$5=Master!$D$4,SUM(E407:O407),
IF($P$5=Master!$D$4,SUM(E407:P407),0))))))))))))</f>
        <v>127183.91999999995</v>
      </c>
      <c r="V407" s="115"/>
    </row>
    <row r="408" spans="2:22" x14ac:dyDescent="0.2">
      <c r="B408" s="113"/>
      <c r="C408" s="117" t="s">
        <v>183</v>
      </c>
      <c r="D408" s="118" t="s">
        <v>415</v>
      </c>
      <c r="E408" s="119">
        <v>1200682.23</v>
      </c>
      <c r="F408" s="119">
        <v>1266948.3600000001</v>
      </c>
      <c r="G408" s="119">
        <v>1961492.6900000002</v>
      </c>
      <c r="H408" s="119">
        <v>1694333.58</v>
      </c>
      <c r="I408" s="119">
        <v>1761955.9300000002</v>
      </c>
      <c r="J408" s="119">
        <v>1779130</v>
      </c>
      <c r="K408" s="119">
        <v>2809963.98</v>
      </c>
      <c r="L408" s="119">
        <v>1803437.61</v>
      </c>
      <c r="M408" s="119">
        <v>5221360.17</v>
      </c>
      <c r="N408" s="119">
        <v>3322062.23</v>
      </c>
      <c r="O408" s="119">
        <v>3424658.18</v>
      </c>
      <c r="P408" s="119">
        <v>4612271.24</v>
      </c>
      <c r="Q408" s="119">
        <f t="shared" si="8"/>
        <v>30858296.200000003</v>
      </c>
      <c r="R408" s="115"/>
      <c r="S408" s="116"/>
      <c r="T408" s="113"/>
      <c r="U408" s="119">
        <f>IF($E$5=Master!$D$4,E408,
IF($F$5=Master!$D$4,SUM(E408:F408),
IF($G$5=Master!$D$4,SUM(E408:G408),
IF($H$5=Master!$D$4,SUM(E408:H408),
IF($I$5=Master!$D$4,SUM(E408:I408),
IF($J$5=Master!$D$4,SUM(E408:J408),
IF($K$5=Master!$D$4,SUM(E408:K408),
IF($L$5=Master!$D$4,SUM(E408:L408),
IF($M$5=Master!$D$4,SUM(E408:M408),
IF($N$5=Master!$D$4,SUM(E408:N408),
IF($O$5=Master!$D$4,SUM(E408:O408),
IF($P$5=Master!$D$4,SUM(E408:P408),0))))))))))))</f>
        <v>4429123.28</v>
      </c>
      <c r="V408" s="115"/>
    </row>
    <row r="409" spans="2:22" x14ac:dyDescent="0.2">
      <c r="B409" s="113"/>
      <c r="C409" s="117" t="s">
        <v>184</v>
      </c>
      <c r="D409" s="118" t="s">
        <v>416</v>
      </c>
      <c r="E409" s="119">
        <v>373008.4</v>
      </c>
      <c r="F409" s="119">
        <v>447873.20000000007</v>
      </c>
      <c r="G409" s="119">
        <v>420403.56999999995</v>
      </c>
      <c r="H409" s="119">
        <v>413805.54000000004</v>
      </c>
      <c r="I409" s="119">
        <v>417086.70999999996</v>
      </c>
      <c r="J409" s="119">
        <v>428658.45</v>
      </c>
      <c r="K409" s="119">
        <v>412106.06999999995</v>
      </c>
      <c r="L409" s="119">
        <v>408372.49</v>
      </c>
      <c r="M409" s="119">
        <v>406309.58999999997</v>
      </c>
      <c r="N409" s="119">
        <v>399900.65</v>
      </c>
      <c r="O409" s="119">
        <v>403162.16</v>
      </c>
      <c r="P409" s="119">
        <v>426393.72</v>
      </c>
      <c r="Q409" s="119">
        <f t="shared" si="8"/>
        <v>4957080.5499999989</v>
      </c>
      <c r="R409" s="115"/>
      <c r="S409" s="116"/>
      <c r="T409" s="113"/>
      <c r="U409" s="119">
        <f>IF($E$5=Master!$D$4,E409,
IF($F$5=Master!$D$4,SUM(E409:F409),
IF($G$5=Master!$D$4,SUM(E409:G409),
IF($H$5=Master!$D$4,SUM(E409:H409),
IF($I$5=Master!$D$4,SUM(E409:I409),
IF($J$5=Master!$D$4,SUM(E409:J409),
IF($K$5=Master!$D$4,SUM(E409:K409),
IF($L$5=Master!$D$4,SUM(E409:L409),
IF($M$5=Master!$D$4,SUM(E409:M409),
IF($N$5=Master!$D$4,SUM(E409:N409),
IF($O$5=Master!$D$4,SUM(E409:O409),
IF($P$5=Master!$D$4,SUM(E409:P409),0))))))))))))</f>
        <v>1241285.17</v>
      </c>
      <c r="V409" s="115"/>
    </row>
    <row r="410" spans="2:22" x14ac:dyDescent="0.2">
      <c r="B410" s="113"/>
      <c r="C410" s="117" t="s">
        <v>185</v>
      </c>
      <c r="D410" s="118" t="s">
        <v>417</v>
      </c>
      <c r="E410" s="119">
        <v>19545.770000000004</v>
      </c>
      <c r="F410" s="119">
        <v>25817.320000000003</v>
      </c>
      <c r="G410" s="119">
        <v>78281.83</v>
      </c>
      <c r="H410" s="119">
        <v>51540.58</v>
      </c>
      <c r="I410" s="119">
        <v>1217190.6099999999</v>
      </c>
      <c r="J410" s="119">
        <v>594912.15</v>
      </c>
      <c r="K410" s="119">
        <v>675841.35</v>
      </c>
      <c r="L410" s="119">
        <v>368592.67000000004</v>
      </c>
      <c r="M410" s="119">
        <v>473736.2</v>
      </c>
      <c r="N410" s="119">
        <v>610113.01</v>
      </c>
      <c r="O410" s="119">
        <v>1774024.54</v>
      </c>
      <c r="P410" s="119">
        <v>892707.99</v>
      </c>
      <c r="Q410" s="119">
        <f t="shared" si="8"/>
        <v>6782304.0200000005</v>
      </c>
      <c r="R410" s="115"/>
      <c r="S410" s="116"/>
      <c r="T410" s="113"/>
      <c r="U410" s="119">
        <f>IF($E$5=Master!$D$4,E410,
IF($F$5=Master!$D$4,SUM(E410:F410),
IF($G$5=Master!$D$4,SUM(E410:G410),
IF($H$5=Master!$D$4,SUM(E410:H410),
IF($I$5=Master!$D$4,SUM(E410:I410),
IF($J$5=Master!$D$4,SUM(E410:J410),
IF($K$5=Master!$D$4,SUM(E410:K410),
IF($L$5=Master!$D$4,SUM(E410:L410),
IF($M$5=Master!$D$4,SUM(E410:M410),
IF($N$5=Master!$D$4,SUM(E410:N410),
IF($O$5=Master!$D$4,SUM(E410:O410),
IF($P$5=Master!$D$4,SUM(E410:P410),0))))))))))))</f>
        <v>123644.92000000001</v>
      </c>
      <c r="V410" s="115"/>
    </row>
    <row r="411" spans="2:22" x14ac:dyDescent="0.2">
      <c r="B411" s="113"/>
      <c r="C411" s="117" t="s">
        <v>186</v>
      </c>
      <c r="D411" s="118" t="s">
        <v>418</v>
      </c>
      <c r="E411" s="119">
        <v>902489.91</v>
      </c>
      <c r="F411" s="119">
        <v>1051384.54</v>
      </c>
      <c r="G411" s="119">
        <v>1236729.6100000001</v>
      </c>
      <c r="H411" s="119">
        <v>1202744.6300000001</v>
      </c>
      <c r="I411" s="119">
        <v>2617373.23</v>
      </c>
      <c r="J411" s="119">
        <v>1079579.56</v>
      </c>
      <c r="K411" s="119">
        <v>1442170.68</v>
      </c>
      <c r="L411" s="119">
        <v>1180119.7899999998</v>
      </c>
      <c r="M411" s="119">
        <v>1480391.93</v>
      </c>
      <c r="N411" s="119">
        <v>1152231.06</v>
      </c>
      <c r="O411" s="119">
        <v>1100054.0899999999</v>
      </c>
      <c r="P411" s="119">
        <v>3278674.3200000003</v>
      </c>
      <c r="Q411" s="119">
        <f t="shared" si="8"/>
        <v>17723943.350000001</v>
      </c>
      <c r="R411" s="115"/>
      <c r="S411" s="116"/>
      <c r="T411" s="113"/>
      <c r="U411" s="119">
        <f>IF($E$5=Master!$D$4,E411,
IF($F$5=Master!$D$4,SUM(E411:F411),
IF($G$5=Master!$D$4,SUM(E411:G411),
IF($H$5=Master!$D$4,SUM(E411:H411),
IF($I$5=Master!$D$4,SUM(E411:I411),
IF($J$5=Master!$D$4,SUM(E411:J411),
IF($K$5=Master!$D$4,SUM(E411:K411),
IF($L$5=Master!$D$4,SUM(E411:L411),
IF($M$5=Master!$D$4,SUM(E411:M411),
IF($N$5=Master!$D$4,SUM(E411:N411),
IF($O$5=Master!$D$4,SUM(E411:O411),
IF($P$5=Master!$D$4,SUM(E411:P411),0))))))))))))</f>
        <v>3190604.0600000005</v>
      </c>
      <c r="V411" s="115"/>
    </row>
    <row r="412" spans="2:22" ht="25.5" x14ac:dyDescent="0.2">
      <c r="B412" s="113"/>
      <c r="C412" s="117" t="s">
        <v>187</v>
      </c>
      <c r="D412" s="118" t="s">
        <v>420</v>
      </c>
      <c r="E412" s="119">
        <v>0</v>
      </c>
      <c r="F412" s="119">
        <v>0</v>
      </c>
      <c r="G412" s="119">
        <v>0</v>
      </c>
      <c r="H412" s="119">
        <v>0</v>
      </c>
      <c r="I412" s="119">
        <v>0</v>
      </c>
      <c r="J412" s="119">
        <v>0</v>
      </c>
      <c r="K412" s="119">
        <v>18425</v>
      </c>
      <c r="L412" s="119">
        <v>0</v>
      </c>
      <c r="M412" s="119">
        <v>0</v>
      </c>
      <c r="N412" s="119">
        <v>0</v>
      </c>
      <c r="O412" s="119">
        <v>0</v>
      </c>
      <c r="P412" s="119">
        <v>2000</v>
      </c>
      <c r="Q412" s="119">
        <f t="shared" si="8"/>
        <v>20425</v>
      </c>
      <c r="R412" s="115"/>
      <c r="S412" s="116"/>
      <c r="T412" s="113"/>
      <c r="U412" s="119">
        <f>IF($E$5=Master!$D$4,E412,
IF($F$5=Master!$D$4,SUM(E412:F412),
IF($G$5=Master!$D$4,SUM(E412:G412),
IF($H$5=Master!$D$4,SUM(E412:H412),
IF($I$5=Master!$D$4,SUM(E412:I412),
IF($J$5=Master!$D$4,SUM(E412:J412),
IF($K$5=Master!$D$4,SUM(E412:K412),
IF($L$5=Master!$D$4,SUM(E412:L412),
IF($M$5=Master!$D$4,SUM(E412:M412),
IF($N$5=Master!$D$4,SUM(E412:N412),
IF($O$5=Master!$D$4,SUM(E412:O412),
IF($P$5=Master!$D$4,SUM(E412:P412),0))))))))))))</f>
        <v>0</v>
      </c>
      <c r="V412" s="115"/>
    </row>
    <row r="413" spans="2:22" x14ac:dyDescent="0.2">
      <c r="B413" s="113"/>
      <c r="C413" s="117" t="s">
        <v>188</v>
      </c>
      <c r="D413" s="118" t="s">
        <v>421</v>
      </c>
      <c r="E413" s="119">
        <v>14260.369999999999</v>
      </c>
      <c r="F413" s="119">
        <v>19000.210000000003</v>
      </c>
      <c r="G413" s="119">
        <v>17161.329999999998</v>
      </c>
      <c r="H413" s="119">
        <v>33249.29</v>
      </c>
      <c r="I413" s="119">
        <v>37915.24</v>
      </c>
      <c r="J413" s="119">
        <v>104899.18</v>
      </c>
      <c r="K413" s="119">
        <v>30766.46</v>
      </c>
      <c r="L413" s="119">
        <v>121029.74</v>
      </c>
      <c r="M413" s="119">
        <v>166382.91999999998</v>
      </c>
      <c r="N413" s="119">
        <v>67092.350000000006</v>
      </c>
      <c r="O413" s="119">
        <v>311309.07</v>
      </c>
      <c r="P413" s="119">
        <v>507041.19999999995</v>
      </c>
      <c r="Q413" s="119">
        <f t="shared" si="8"/>
        <v>1430107.3599999999</v>
      </c>
      <c r="R413" s="115"/>
      <c r="S413" s="116"/>
      <c r="T413" s="113"/>
      <c r="U413" s="119">
        <f>IF($E$5=Master!$D$4,E413,
IF($F$5=Master!$D$4,SUM(E413:F413),
IF($G$5=Master!$D$4,SUM(E413:G413),
IF($H$5=Master!$D$4,SUM(E413:H413),
IF($I$5=Master!$D$4,SUM(E413:I413),
IF($J$5=Master!$D$4,SUM(E413:J413),
IF($K$5=Master!$D$4,SUM(E413:K413),
IF($L$5=Master!$D$4,SUM(E413:L413),
IF($M$5=Master!$D$4,SUM(E413:M413),
IF($N$5=Master!$D$4,SUM(E413:N413),
IF($O$5=Master!$D$4,SUM(E413:O413),
IF($P$5=Master!$D$4,SUM(E413:P413),0))))))))))))</f>
        <v>50421.91</v>
      </c>
      <c r="V413" s="115"/>
    </row>
    <row r="414" spans="2:22" x14ac:dyDescent="0.2">
      <c r="B414" s="113"/>
      <c r="C414" s="117" t="s">
        <v>189</v>
      </c>
      <c r="D414" s="118" t="s">
        <v>422</v>
      </c>
      <c r="E414" s="119">
        <v>17478.349999999999</v>
      </c>
      <c r="F414" s="119">
        <v>28762.929999999993</v>
      </c>
      <c r="G414" s="119">
        <v>27881.17</v>
      </c>
      <c r="H414" s="119">
        <v>36108.569999999992</v>
      </c>
      <c r="I414" s="119">
        <v>29751.46</v>
      </c>
      <c r="J414" s="119">
        <v>34741.29</v>
      </c>
      <c r="K414" s="119">
        <v>18663.599999999999</v>
      </c>
      <c r="L414" s="119">
        <v>19213.839999999997</v>
      </c>
      <c r="M414" s="119">
        <v>39836.129999999997</v>
      </c>
      <c r="N414" s="119">
        <v>26670.179999999993</v>
      </c>
      <c r="O414" s="119">
        <v>37950.340000000004</v>
      </c>
      <c r="P414" s="119">
        <v>104024.15</v>
      </c>
      <c r="Q414" s="119">
        <f t="shared" si="8"/>
        <v>421082.01</v>
      </c>
      <c r="R414" s="115"/>
      <c r="S414" s="116"/>
      <c r="T414" s="113"/>
      <c r="U414" s="119">
        <f>IF($E$5=Master!$D$4,E414,
IF($F$5=Master!$D$4,SUM(E414:F414),
IF($G$5=Master!$D$4,SUM(E414:G414),
IF($H$5=Master!$D$4,SUM(E414:H414),
IF($I$5=Master!$D$4,SUM(E414:I414),
IF($J$5=Master!$D$4,SUM(E414:J414),
IF($K$5=Master!$D$4,SUM(E414:K414),
IF($L$5=Master!$D$4,SUM(E414:L414),
IF($M$5=Master!$D$4,SUM(E414:M414),
IF($N$5=Master!$D$4,SUM(E414:N414),
IF($O$5=Master!$D$4,SUM(E414:O414),
IF($P$5=Master!$D$4,SUM(E414:P414),0))))))))))))</f>
        <v>74122.449999999983</v>
      </c>
      <c r="V414" s="115"/>
    </row>
    <row r="415" spans="2:22" x14ac:dyDescent="0.2">
      <c r="B415" s="113"/>
      <c r="C415" s="117" t="s">
        <v>190</v>
      </c>
      <c r="D415" s="118" t="s">
        <v>423</v>
      </c>
      <c r="E415" s="119">
        <v>398639.41000000003</v>
      </c>
      <c r="F415" s="119">
        <v>511316.77000000019</v>
      </c>
      <c r="G415" s="119">
        <v>506467.49000000005</v>
      </c>
      <c r="H415" s="119">
        <v>508477.32</v>
      </c>
      <c r="I415" s="119">
        <v>509327.15000000014</v>
      </c>
      <c r="J415" s="119">
        <v>508062.6100000001</v>
      </c>
      <c r="K415" s="119">
        <v>685254.71000000008</v>
      </c>
      <c r="L415" s="119">
        <v>584316.47</v>
      </c>
      <c r="M415" s="119">
        <v>596887.12000000011</v>
      </c>
      <c r="N415" s="119">
        <v>584273.84999999986</v>
      </c>
      <c r="O415" s="119">
        <v>585132.52999999991</v>
      </c>
      <c r="P415" s="119">
        <v>699747.81000000017</v>
      </c>
      <c r="Q415" s="119">
        <f t="shared" si="8"/>
        <v>6677903.2400000012</v>
      </c>
      <c r="R415" s="115"/>
      <c r="S415" s="116"/>
      <c r="T415" s="113"/>
      <c r="U415" s="119">
        <f>IF($E$5=Master!$D$4,E415,
IF($F$5=Master!$D$4,SUM(E415:F415),
IF($G$5=Master!$D$4,SUM(E415:G415),
IF($H$5=Master!$D$4,SUM(E415:H415),
IF($I$5=Master!$D$4,SUM(E415:I415),
IF($J$5=Master!$D$4,SUM(E415:J415),
IF($K$5=Master!$D$4,SUM(E415:K415),
IF($L$5=Master!$D$4,SUM(E415:L415),
IF($M$5=Master!$D$4,SUM(E415:M415),
IF($N$5=Master!$D$4,SUM(E415:N415),
IF($O$5=Master!$D$4,SUM(E415:O415),
IF($P$5=Master!$D$4,SUM(E415:P415),0))))))))))))</f>
        <v>1416423.6700000002</v>
      </c>
      <c r="V415" s="115"/>
    </row>
    <row r="416" spans="2:22" x14ac:dyDescent="0.2">
      <c r="B416" s="113"/>
      <c r="C416" s="117" t="s">
        <v>191</v>
      </c>
      <c r="D416" s="118" t="s">
        <v>424</v>
      </c>
      <c r="E416" s="119">
        <v>12962.080000000002</v>
      </c>
      <c r="F416" s="119">
        <v>18583.780000000002</v>
      </c>
      <c r="G416" s="119">
        <v>1521238.77</v>
      </c>
      <c r="H416" s="119">
        <v>30366.670000000009</v>
      </c>
      <c r="I416" s="119">
        <v>17548.270000000004</v>
      </c>
      <c r="J416" s="119">
        <v>16377.230000000001</v>
      </c>
      <c r="K416" s="119">
        <v>24545.47</v>
      </c>
      <c r="L416" s="119">
        <v>19732.04</v>
      </c>
      <c r="M416" s="119">
        <v>61590.950000000004</v>
      </c>
      <c r="N416" s="119">
        <v>29255.380000000005</v>
      </c>
      <c r="O416" s="119">
        <v>15733.560000000001</v>
      </c>
      <c r="P416" s="119">
        <v>16103.050000000005</v>
      </c>
      <c r="Q416" s="119">
        <f t="shared" si="8"/>
        <v>1784037.2500000002</v>
      </c>
      <c r="R416" s="115"/>
      <c r="S416" s="116"/>
      <c r="T416" s="113"/>
      <c r="U416" s="119">
        <f>IF($E$5=Master!$D$4,E416,
IF($F$5=Master!$D$4,SUM(E416:F416),
IF($G$5=Master!$D$4,SUM(E416:G416),
IF($H$5=Master!$D$4,SUM(E416:H416),
IF($I$5=Master!$D$4,SUM(E416:I416),
IF($J$5=Master!$D$4,SUM(E416:J416),
IF($K$5=Master!$D$4,SUM(E416:K416),
IF($L$5=Master!$D$4,SUM(E416:L416),
IF($M$5=Master!$D$4,SUM(E416:M416),
IF($N$5=Master!$D$4,SUM(E416:N416),
IF($O$5=Master!$D$4,SUM(E416:O416),
IF($P$5=Master!$D$4,SUM(E416:P416),0))))))))))))</f>
        <v>1552784.6300000001</v>
      </c>
      <c r="V416" s="115"/>
    </row>
    <row r="417" spans="2:22" x14ac:dyDescent="0.2">
      <c r="B417" s="113"/>
      <c r="C417" s="117" t="s">
        <v>192</v>
      </c>
      <c r="D417" s="118" t="s">
        <v>425</v>
      </c>
      <c r="E417" s="119">
        <v>20028.910000000003</v>
      </c>
      <c r="F417" s="119">
        <v>21722.600000000002</v>
      </c>
      <c r="G417" s="119">
        <v>22109.880000000005</v>
      </c>
      <c r="H417" s="119">
        <v>21556.820000000003</v>
      </c>
      <c r="I417" s="119">
        <v>70019.77</v>
      </c>
      <c r="J417" s="119">
        <v>70441.77</v>
      </c>
      <c r="K417" s="119">
        <v>124612.05</v>
      </c>
      <c r="L417" s="119">
        <v>70723.960000000006</v>
      </c>
      <c r="M417" s="119">
        <v>70084.47</v>
      </c>
      <c r="N417" s="119">
        <v>70017.150000000009</v>
      </c>
      <c r="O417" s="119">
        <v>125864.18000000001</v>
      </c>
      <c r="P417" s="119">
        <v>74543.320000000007</v>
      </c>
      <c r="Q417" s="119">
        <f t="shared" si="8"/>
        <v>761724.88000000012</v>
      </c>
      <c r="R417" s="115"/>
      <c r="S417" s="116"/>
      <c r="T417" s="113"/>
      <c r="U417" s="119">
        <f>IF($E$5=Master!$D$4,E417,
IF($F$5=Master!$D$4,SUM(E417:F417),
IF($G$5=Master!$D$4,SUM(E417:G417),
IF($H$5=Master!$D$4,SUM(E417:H417),
IF($I$5=Master!$D$4,SUM(E417:I417),
IF($J$5=Master!$D$4,SUM(E417:J417),
IF($K$5=Master!$D$4,SUM(E417:K417),
IF($L$5=Master!$D$4,SUM(E417:L417),
IF($M$5=Master!$D$4,SUM(E417:M417),
IF($N$5=Master!$D$4,SUM(E417:N417),
IF($O$5=Master!$D$4,SUM(E417:O417),
IF($P$5=Master!$D$4,SUM(E417:P417),0))))))))))))</f>
        <v>63861.390000000014</v>
      </c>
      <c r="V417" s="115"/>
    </row>
    <row r="418" spans="2:22" ht="25.5" x14ac:dyDescent="0.2">
      <c r="B418" s="113"/>
      <c r="C418" s="117" t="s">
        <v>193</v>
      </c>
      <c r="D418" s="118" t="s">
        <v>419</v>
      </c>
      <c r="E418" s="119">
        <v>74928.10000000002</v>
      </c>
      <c r="F418" s="119">
        <v>123158.81000000004</v>
      </c>
      <c r="G418" s="119">
        <v>121266.20000000001</v>
      </c>
      <c r="H418" s="119">
        <v>97453.430000000008</v>
      </c>
      <c r="I418" s="119">
        <v>81173.56</v>
      </c>
      <c r="J418" s="119">
        <v>89632.45</v>
      </c>
      <c r="K418" s="119">
        <v>76098.570000000007</v>
      </c>
      <c r="L418" s="119">
        <v>69326.740000000005</v>
      </c>
      <c r="M418" s="119">
        <v>68018.819999999992</v>
      </c>
      <c r="N418" s="119">
        <v>89771.62000000001</v>
      </c>
      <c r="O418" s="119">
        <v>94015.590000000011</v>
      </c>
      <c r="P418" s="119">
        <v>101181.32999999997</v>
      </c>
      <c r="Q418" s="119">
        <f t="shared" si="8"/>
        <v>1086025.22</v>
      </c>
      <c r="R418" s="115"/>
      <c r="S418" s="116"/>
      <c r="T418" s="113"/>
      <c r="U418" s="119">
        <f>IF($E$5=Master!$D$4,E418,
IF($F$5=Master!$D$4,SUM(E418:F418),
IF($G$5=Master!$D$4,SUM(E418:G418),
IF($H$5=Master!$D$4,SUM(E418:H418),
IF($I$5=Master!$D$4,SUM(E418:I418),
IF($J$5=Master!$D$4,SUM(E418:J418),
IF($K$5=Master!$D$4,SUM(E418:K418),
IF($L$5=Master!$D$4,SUM(E418:L418),
IF($M$5=Master!$D$4,SUM(E418:M418),
IF($N$5=Master!$D$4,SUM(E418:N418),
IF($O$5=Master!$D$4,SUM(E418:O418),
IF($P$5=Master!$D$4,SUM(E418:P418),0))))))))))))</f>
        <v>319353.1100000001</v>
      </c>
      <c r="V418" s="115"/>
    </row>
    <row r="419" spans="2:22" x14ac:dyDescent="0.2">
      <c r="B419" s="113"/>
      <c r="C419" s="117" t="s">
        <v>194</v>
      </c>
      <c r="D419" s="118" t="s">
        <v>426</v>
      </c>
      <c r="E419" s="119">
        <v>60830.12999999999</v>
      </c>
      <c r="F419" s="119">
        <v>59285.12999999999</v>
      </c>
      <c r="G419" s="119">
        <v>62830.12999999999</v>
      </c>
      <c r="H419" s="119">
        <v>58815.12999999999</v>
      </c>
      <c r="I419" s="119">
        <v>59065.12999999999</v>
      </c>
      <c r="J419" s="119">
        <v>60815.12999999999</v>
      </c>
      <c r="K419" s="119">
        <v>58940.12999999999</v>
      </c>
      <c r="L419" s="119">
        <v>58940.12999999999</v>
      </c>
      <c r="M419" s="119">
        <v>58940.12999999999</v>
      </c>
      <c r="N419" s="119">
        <v>58940.12999999999</v>
      </c>
      <c r="O419" s="119">
        <v>58940.12999999999</v>
      </c>
      <c r="P419" s="119">
        <v>58939.680000000015</v>
      </c>
      <c r="Q419" s="119">
        <f t="shared" si="8"/>
        <v>715281.11</v>
      </c>
      <c r="R419" s="115"/>
      <c r="S419" s="116"/>
      <c r="T419" s="113"/>
      <c r="U419" s="119">
        <f>IF($E$5=Master!$D$4,E419,
IF($F$5=Master!$D$4,SUM(E419:F419),
IF($G$5=Master!$D$4,SUM(E419:G419),
IF($H$5=Master!$D$4,SUM(E419:H419),
IF($I$5=Master!$D$4,SUM(E419:I419),
IF($J$5=Master!$D$4,SUM(E419:J419),
IF($K$5=Master!$D$4,SUM(E419:K419),
IF($L$5=Master!$D$4,SUM(E419:L419),
IF($M$5=Master!$D$4,SUM(E419:M419),
IF($N$5=Master!$D$4,SUM(E419:N419),
IF($O$5=Master!$D$4,SUM(E419:O419),
IF($P$5=Master!$D$4,SUM(E419:P419),0))))))))))))</f>
        <v>182945.38999999996</v>
      </c>
      <c r="V419" s="115"/>
    </row>
    <row r="420" spans="2:22" x14ac:dyDescent="0.2">
      <c r="B420" s="113"/>
      <c r="C420" s="117" t="s">
        <v>195</v>
      </c>
      <c r="D420" s="118" t="s">
        <v>427</v>
      </c>
      <c r="E420" s="119">
        <v>11829.25</v>
      </c>
      <c r="F420" s="119">
        <v>11099.12</v>
      </c>
      <c r="G420" s="119">
        <v>20329.25</v>
      </c>
      <c r="H420" s="119">
        <v>10884.03</v>
      </c>
      <c r="I420" s="119">
        <v>10994.3</v>
      </c>
      <c r="J420" s="119">
        <v>11994.91</v>
      </c>
      <c r="K420" s="119">
        <v>11198.05</v>
      </c>
      <c r="L420" s="119">
        <v>10897.05</v>
      </c>
      <c r="M420" s="119">
        <v>11219.67</v>
      </c>
      <c r="N420" s="119">
        <v>11486.56</v>
      </c>
      <c r="O420" s="119">
        <v>10829.25</v>
      </c>
      <c r="P420" s="119">
        <v>13009.560000000001</v>
      </c>
      <c r="Q420" s="119">
        <f t="shared" si="8"/>
        <v>145771</v>
      </c>
      <c r="R420" s="115"/>
      <c r="S420" s="116"/>
      <c r="T420" s="113"/>
      <c r="U420" s="119">
        <f>IF($E$5=Master!$D$4,E420,
IF($F$5=Master!$D$4,SUM(E420:F420),
IF($G$5=Master!$D$4,SUM(E420:G420),
IF($H$5=Master!$D$4,SUM(E420:H420),
IF($I$5=Master!$D$4,SUM(E420:I420),
IF($J$5=Master!$D$4,SUM(E420:J420),
IF($K$5=Master!$D$4,SUM(E420:K420),
IF($L$5=Master!$D$4,SUM(E420:L420),
IF($M$5=Master!$D$4,SUM(E420:M420),
IF($N$5=Master!$D$4,SUM(E420:N420),
IF($O$5=Master!$D$4,SUM(E420:O420),
IF($P$5=Master!$D$4,SUM(E420:P420),0))))))))))))</f>
        <v>43257.62</v>
      </c>
      <c r="V420" s="115"/>
    </row>
    <row r="421" spans="2:22" x14ac:dyDescent="0.2">
      <c r="B421" s="113"/>
      <c r="C421" s="117" t="s">
        <v>196</v>
      </c>
      <c r="D421" s="118" t="s">
        <v>428</v>
      </c>
      <c r="E421" s="119">
        <v>87948.3</v>
      </c>
      <c r="F421" s="119">
        <v>92826.210000000021</v>
      </c>
      <c r="G421" s="119">
        <v>89498.98000000001</v>
      </c>
      <c r="H421" s="119">
        <v>84740.540000000023</v>
      </c>
      <c r="I421" s="119">
        <v>87579.010000000009</v>
      </c>
      <c r="J421" s="119">
        <v>79498.67</v>
      </c>
      <c r="K421" s="119">
        <v>83342.37</v>
      </c>
      <c r="L421" s="119">
        <v>140808.16</v>
      </c>
      <c r="M421" s="119">
        <v>174376.79</v>
      </c>
      <c r="N421" s="119">
        <v>134681.60000000001</v>
      </c>
      <c r="O421" s="119">
        <v>74504.900000000009</v>
      </c>
      <c r="P421" s="119">
        <v>180824.47</v>
      </c>
      <c r="Q421" s="119">
        <f t="shared" si="8"/>
        <v>1310630</v>
      </c>
      <c r="R421" s="115"/>
      <c r="S421" s="116"/>
      <c r="T421" s="113"/>
      <c r="U421" s="119">
        <f>IF($E$5=Master!$D$4,E421,
IF($F$5=Master!$D$4,SUM(E421:F421),
IF($G$5=Master!$D$4,SUM(E421:G421),
IF($H$5=Master!$D$4,SUM(E421:H421),
IF($I$5=Master!$D$4,SUM(E421:I421),
IF($J$5=Master!$D$4,SUM(E421:J421),
IF($K$5=Master!$D$4,SUM(E421:K421),
IF($L$5=Master!$D$4,SUM(E421:L421),
IF($M$5=Master!$D$4,SUM(E421:M421),
IF($N$5=Master!$D$4,SUM(E421:N421),
IF($O$5=Master!$D$4,SUM(E421:O421),
IF($P$5=Master!$D$4,SUM(E421:P421),0))))))))))))</f>
        <v>270273.49</v>
      </c>
      <c r="V421" s="115"/>
    </row>
    <row r="422" spans="2:22" x14ac:dyDescent="0.2">
      <c r="B422" s="113"/>
      <c r="C422" s="117" t="s">
        <v>197</v>
      </c>
      <c r="D422" s="118" t="s">
        <v>429</v>
      </c>
      <c r="E422" s="119">
        <v>27173.96</v>
      </c>
      <c r="F422" s="119">
        <v>58253.83</v>
      </c>
      <c r="G422" s="119">
        <v>24653.96</v>
      </c>
      <c r="H422" s="119">
        <v>24653.96</v>
      </c>
      <c r="I422" s="119">
        <v>24653.96</v>
      </c>
      <c r="J422" s="119">
        <v>24653.96</v>
      </c>
      <c r="K422" s="119">
        <v>49653.96</v>
      </c>
      <c r="L422" s="119">
        <v>25653.96</v>
      </c>
      <c r="M422" s="119">
        <v>24653.96</v>
      </c>
      <c r="N422" s="119">
        <v>24653.96</v>
      </c>
      <c r="O422" s="119">
        <v>24653.96</v>
      </c>
      <c r="P422" s="119">
        <v>24653.78</v>
      </c>
      <c r="Q422" s="119">
        <f t="shared" si="8"/>
        <v>357967.20999999996</v>
      </c>
      <c r="R422" s="115"/>
      <c r="S422" s="116"/>
      <c r="T422" s="113"/>
      <c r="U422" s="119">
        <f>IF($E$5=Master!$D$4,E422,
IF($F$5=Master!$D$4,SUM(E422:F422),
IF($G$5=Master!$D$4,SUM(E422:G422),
IF($H$5=Master!$D$4,SUM(E422:H422),
IF($I$5=Master!$D$4,SUM(E422:I422),
IF($J$5=Master!$D$4,SUM(E422:J422),
IF($K$5=Master!$D$4,SUM(E422:K422),
IF($L$5=Master!$D$4,SUM(E422:L422),
IF($M$5=Master!$D$4,SUM(E422:M422),
IF($N$5=Master!$D$4,SUM(E422:N422),
IF($O$5=Master!$D$4,SUM(E422:O422),
IF($P$5=Master!$D$4,SUM(E422:P422),0))))))))))))</f>
        <v>110081.75</v>
      </c>
      <c r="V422" s="115"/>
    </row>
    <row r="423" spans="2:22" x14ac:dyDescent="0.2">
      <c r="B423" s="113"/>
      <c r="C423" s="117" t="s">
        <v>198</v>
      </c>
      <c r="D423" s="118" t="s">
        <v>430</v>
      </c>
      <c r="E423" s="119">
        <v>33137.42</v>
      </c>
      <c r="F423" s="119">
        <v>34411.64</v>
      </c>
      <c r="G423" s="119">
        <v>32860.400000000009</v>
      </c>
      <c r="H423" s="119">
        <v>33962.57</v>
      </c>
      <c r="I423" s="119">
        <v>70314.58</v>
      </c>
      <c r="J423" s="119">
        <v>34291.300000000003</v>
      </c>
      <c r="K423" s="119">
        <v>35842.120000000003</v>
      </c>
      <c r="L423" s="119">
        <v>31171.420000000002</v>
      </c>
      <c r="M423" s="119">
        <v>33402.370000000003</v>
      </c>
      <c r="N423" s="119">
        <v>34567.85</v>
      </c>
      <c r="O423" s="119">
        <v>30171.420000000002</v>
      </c>
      <c r="P423" s="119">
        <v>41218.229999999996</v>
      </c>
      <c r="Q423" s="119">
        <f t="shared" si="8"/>
        <v>445351.31999999989</v>
      </c>
      <c r="R423" s="115"/>
      <c r="S423" s="116"/>
      <c r="T423" s="113"/>
      <c r="U423" s="119">
        <f>IF($E$5=Master!$D$4,E423,
IF($F$5=Master!$D$4,SUM(E423:F423),
IF($G$5=Master!$D$4,SUM(E423:G423),
IF($H$5=Master!$D$4,SUM(E423:H423),
IF($I$5=Master!$D$4,SUM(E423:I423),
IF($J$5=Master!$D$4,SUM(E423:J423),
IF($K$5=Master!$D$4,SUM(E423:K423),
IF($L$5=Master!$D$4,SUM(E423:L423),
IF($M$5=Master!$D$4,SUM(E423:M423),
IF($N$5=Master!$D$4,SUM(E423:N423),
IF($O$5=Master!$D$4,SUM(E423:O423),
IF($P$5=Master!$D$4,SUM(E423:P423),0))))))))))))</f>
        <v>100409.46</v>
      </c>
      <c r="V423" s="115"/>
    </row>
    <row r="424" spans="2:22" x14ac:dyDescent="0.2">
      <c r="B424" s="113"/>
      <c r="C424" s="117" t="s">
        <v>199</v>
      </c>
      <c r="D424" s="118" t="s">
        <v>431</v>
      </c>
      <c r="E424" s="119">
        <v>124600.92000000004</v>
      </c>
      <c r="F424" s="119">
        <v>140109.43</v>
      </c>
      <c r="G424" s="119">
        <v>143070.88</v>
      </c>
      <c r="H424" s="119">
        <v>148518.78</v>
      </c>
      <c r="I424" s="119">
        <v>136251.79999999999</v>
      </c>
      <c r="J424" s="119">
        <v>137733.13999999998</v>
      </c>
      <c r="K424" s="119">
        <v>135104.75999999998</v>
      </c>
      <c r="L424" s="119">
        <v>135785.07999999999</v>
      </c>
      <c r="M424" s="119">
        <v>135369.32999999999</v>
      </c>
      <c r="N424" s="119">
        <v>134928.40999999997</v>
      </c>
      <c r="O424" s="119">
        <v>134836.24999999997</v>
      </c>
      <c r="P424" s="119">
        <v>137162.44999999995</v>
      </c>
      <c r="Q424" s="119">
        <f t="shared" si="8"/>
        <v>1643471.23</v>
      </c>
      <c r="R424" s="115"/>
      <c r="S424" s="116"/>
      <c r="T424" s="113"/>
      <c r="U424" s="119">
        <f>IF($E$5=Master!$D$4,E424,
IF($F$5=Master!$D$4,SUM(E424:F424),
IF($G$5=Master!$D$4,SUM(E424:G424),
IF($H$5=Master!$D$4,SUM(E424:H424),
IF($I$5=Master!$D$4,SUM(E424:I424),
IF($J$5=Master!$D$4,SUM(E424:J424),
IF($K$5=Master!$D$4,SUM(E424:K424),
IF($L$5=Master!$D$4,SUM(E424:L424),
IF($M$5=Master!$D$4,SUM(E424:M424),
IF($N$5=Master!$D$4,SUM(E424:N424),
IF($O$5=Master!$D$4,SUM(E424:O424),
IF($P$5=Master!$D$4,SUM(E424:P424),0))))))))))))</f>
        <v>407781.23000000004</v>
      </c>
      <c r="V424" s="115"/>
    </row>
    <row r="425" spans="2:22" x14ac:dyDescent="0.2">
      <c r="B425" s="113"/>
      <c r="C425" s="117" t="s">
        <v>200</v>
      </c>
      <c r="D425" s="118" t="s">
        <v>432</v>
      </c>
      <c r="E425" s="119">
        <v>1146140.6500000001</v>
      </c>
      <c r="F425" s="119">
        <v>2153963.75</v>
      </c>
      <c r="G425" s="119">
        <v>1151057.6300000001</v>
      </c>
      <c r="H425" s="119">
        <v>1157449.8</v>
      </c>
      <c r="I425" s="119">
        <v>1176510.3700000003</v>
      </c>
      <c r="J425" s="119">
        <v>1162365.7999999998</v>
      </c>
      <c r="K425" s="119">
        <v>1151805.9000000001</v>
      </c>
      <c r="L425" s="119">
        <v>1144777.04</v>
      </c>
      <c r="M425" s="119">
        <v>1166959.02</v>
      </c>
      <c r="N425" s="119">
        <v>1154274.26</v>
      </c>
      <c r="O425" s="119">
        <v>1165264.1500000001</v>
      </c>
      <c r="P425" s="119">
        <v>1186864.6300000001</v>
      </c>
      <c r="Q425" s="119">
        <f t="shared" si="8"/>
        <v>14917433.000000002</v>
      </c>
      <c r="R425" s="115"/>
      <c r="S425" s="116"/>
      <c r="T425" s="113"/>
      <c r="U425" s="119">
        <f>IF($E$5=Master!$D$4,E425,
IF($F$5=Master!$D$4,SUM(E425:F425),
IF($G$5=Master!$D$4,SUM(E425:G425),
IF($H$5=Master!$D$4,SUM(E425:H425),
IF($I$5=Master!$D$4,SUM(E425:I425),
IF($J$5=Master!$D$4,SUM(E425:J425),
IF($K$5=Master!$D$4,SUM(E425:K425),
IF($L$5=Master!$D$4,SUM(E425:L425),
IF($M$5=Master!$D$4,SUM(E425:M425),
IF($N$5=Master!$D$4,SUM(E425:N425),
IF($O$5=Master!$D$4,SUM(E425:O425),
IF($P$5=Master!$D$4,SUM(E425:P425),0))))))))))))</f>
        <v>4451162.03</v>
      </c>
      <c r="V425" s="115"/>
    </row>
    <row r="426" spans="2:22" x14ac:dyDescent="0.2">
      <c r="B426" s="113"/>
      <c r="C426" s="117" t="s">
        <v>201</v>
      </c>
      <c r="D426" s="118" t="s">
        <v>433</v>
      </c>
      <c r="E426" s="119">
        <v>19865.54</v>
      </c>
      <c r="F426" s="119">
        <v>917432.67999999993</v>
      </c>
      <c r="G426" s="119">
        <v>4865967.87</v>
      </c>
      <c r="H426" s="119">
        <v>611330.89000000013</v>
      </c>
      <c r="I426" s="119">
        <v>1147970.8</v>
      </c>
      <c r="J426" s="119">
        <v>1383945.9099999997</v>
      </c>
      <c r="K426" s="119">
        <v>1745142.0900000003</v>
      </c>
      <c r="L426" s="119">
        <v>2536569.69</v>
      </c>
      <c r="M426" s="119">
        <v>2805999.63</v>
      </c>
      <c r="N426" s="119">
        <v>2211795.91</v>
      </c>
      <c r="O426" s="119">
        <v>1390452.4899999998</v>
      </c>
      <c r="P426" s="119">
        <v>3935924.54</v>
      </c>
      <c r="Q426" s="119">
        <f t="shared" si="8"/>
        <v>23572398.039999995</v>
      </c>
      <c r="R426" s="115"/>
      <c r="S426" s="116"/>
      <c r="T426" s="113"/>
      <c r="U426" s="119">
        <f>IF($E$5=Master!$D$4,E426,
IF($F$5=Master!$D$4,SUM(E426:F426),
IF($G$5=Master!$D$4,SUM(E426:G426),
IF($H$5=Master!$D$4,SUM(E426:H426),
IF($I$5=Master!$D$4,SUM(E426:I426),
IF($J$5=Master!$D$4,SUM(E426:J426),
IF($K$5=Master!$D$4,SUM(E426:K426),
IF($L$5=Master!$D$4,SUM(E426:L426),
IF($M$5=Master!$D$4,SUM(E426:M426),
IF($N$5=Master!$D$4,SUM(E426:N426),
IF($O$5=Master!$D$4,SUM(E426:O426),
IF($P$5=Master!$D$4,SUM(E426:P426),0))))))))))))</f>
        <v>5803266.0899999999</v>
      </c>
      <c r="V426" s="115"/>
    </row>
    <row r="427" spans="2:22" x14ac:dyDescent="0.2">
      <c r="B427" s="113"/>
      <c r="C427" s="117" t="s">
        <v>202</v>
      </c>
      <c r="D427" s="118" t="s">
        <v>434</v>
      </c>
      <c r="E427" s="119">
        <v>4084.93</v>
      </c>
      <c r="F427" s="119">
        <v>6703.1899999999987</v>
      </c>
      <c r="G427" s="119">
        <v>4947.2699999999995</v>
      </c>
      <c r="H427" s="119">
        <v>4410.62</v>
      </c>
      <c r="I427" s="119">
        <v>5932.98</v>
      </c>
      <c r="J427" s="119">
        <v>4589.0999999999995</v>
      </c>
      <c r="K427" s="119">
        <v>5097.4699999999993</v>
      </c>
      <c r="L427" s="119">
        <v>5851.1200000000008</v>
      </c>
      <c r="M427" s="119">
        <v>5818.869999999999</v>
      </c>
      <c r="N427" s="119">
        <v>5420.77</v>
      </c>
      <c r="O427" s="119">
        <v>7422.74</v>
      </c>
      <c r="P427" s="119">
        <v>14971.630000000003</v>
      </c>
      <c r="Q427" s="119">
        <f t="shared" si="8"/>
        <v>75250.69</v>
      </c>
      <c r="R427" s="115"/>
      <c r="S427" s="116"/>
      <c r="T427" s="113"/>
      <c r="U427" s="119">
        <f>IF($E$5=Master!$D$4,E427,
IF($F$5=Master!$D$4,SUM(E427:F427),
IF($G$5=Master!$D$4,SUM(E427:G427),
IF($H$5=Master!$D$4,SUM(E427:H427),
IF($I$5=Master!$D$4,SUM(E427:I427),
IF($J$5=Master!$D$4,SUM(E427:J427),
IF($K$5=Master!$D$4,SUM(E427:K427),
IF($L$5=Master!$D$4,SUM(E427:L427),
IF($M$5=Master!$D$4,SUM(E427:M427),
IF($N$5=Master!$D$4,SUM(E427:N427),
IF($O$5=Master!$D$4,SUM(E427:O427),
IF($P$5=Master!$D$4,SUM(E427:P427),0))))))))))))</f>
        <v>15735.39</v>
      </c>
      <c r="V427" s="115"/>
    </row>
    <row r="428" spans="2:22" x14ac:dyDescent="0.2">
      <c r="B428" s="113"/>
      <c r="C428" s="117" t="s">
        <v>203</v>
      </c>
      <c r="D428" s="118" t="s">
        <v>435</v>
      </c>
      <c r="E428" s="119">
        <v>0</v>
      </c>
      <c r="F428" s="119">
        <v>0</v>
      </c>
      <c r="G428" s="119">
        <v>25000</v>
      </c>
      <c r="H428" s="119">
        <v>50000</v>
      </c>
      <c r="I428" s="119">
        <v>55000</v>
      </c>
      <c r="J428" s="119">
        <v>455</v>
      </c>
      <c r="K428" s="119">
        <v>60866.869999999995</v>
      </c>
      <c r="L428" s="119">
        <v>50000</v>
      </c>
      <c r="M428" s="119">
        <v>25000</v>
      </c>
      <c r="N428" s="119">
        <v>25000</v>
      </c>
      <c r="O428" s="119">
        <v>25000</v>
      </c>
      <c r="P428" s="119">
        <v>65405.3</v>
      </c>
      <c r="Q428" s="119">
        <f t="shared" si="8"/>
        <v>381727.17</v>
      </c>
      <c r="R428" s="115"/>
      <c r="S428" s="116"/>
      <c r="T428" s="113"/>
      <c r="U428" s="119">
        <f>IF($E$5=Master!$D$4,E428,
IF($F$5=Master!$D$4,SUM(E428:F428),
IF($G$5=Master!$D$4,SUM(E428:G428),
IF($H$5=Master!$D$4,SUM(E428:H428),
IF($I$5=Master!$D$4,SUM(E428:I428),
IF($J$5=Master!$D$4,SUM(E428:J428),
IF($K$5=Master!$D$4,SUM(E428:K428),
IF($L$5=Master!$D$4,SUM(E428:L428),
IF($M$5=Master!$D$4,SUM(E428:M428),
IF($N$5=Master!$D$4,SUM(E428:N428),
IF($O$5=Master!$D$4,SUM(E428:O428),
IF($P$5=Master!$D$4,SUM(E428:P428),0))))))))))))</f>
        <v>25000</v>
      </c>
      <c r="V428" s="115"/>
    </row>
    <row r="429" spans="2:22" x14ac:dyDescent="0.2">
      <c r="B429" s="113"/>
      <c r="C429" s="117" t="s">
        <v>204</v>
      </c>
      <c r="D429" s="118" t="s">
        <v>436</v>
      </c>
      <c r="E429" s="119">
        <v>435572.41</v>
      </c>
      <c r="F429" s="119">
        <v>5926188.0999999996</v>
      </c>
      <c r="G429" s="119">
        <v>5746111.7199999997</v>
      </c>
      <c r="H429" s="119">
        <v>6773352.4100000001</v>
      </c>
      <c r="I429" s="119">
        <v>6839239.4100000001</v>
      </c>
      <c r="J429" s="119">
        <v>7035283.0899999999</v>
      </c>
      <c r="K429" s="119">
        <v>3760855.7399999998</v>
      </c>
      <c r="L429" s="119">
        <v>1759771.52</v>
      </c>
      <c r="M429" s="119">
        <v>2790514.08</v>
      </c>
      <c r="N429" s="119">
        <v>2650397.41</v>
      </c>
      <c r="O429" s="119">
        <v>2689127.41</v>
      </c>
      <c r="P429" s="119">
        <v>2368286.38</v>
      </c>
      <c r="Q429" s="119">
        <f t="shared" si="8"/>
        <v>48774699.68</v>
      </c>
      <c r="R429" s="115"/>
      <c r="S429" s="116"/>
      <c r="T429" s="113"/>
      <c r="U429" s="119">
        <f>IF($E$5=Master!$D$4,E429,
IF($F$5=Master!$D$4,SUM(E429:F429),
IF($G$5=Master!$D$4,SUM(E429:G429),
IF($H$5=Master!$D$4,SUM(E429:H429),
IF($I$5=Master!$D$4,SUM(E429:I429),
IF($J$5=Master!$D$4,SUM(E429:J429),
IF($K$5=Master!$D$4,SUM(E429:K429),
IF($L$5=Master!$D$4,SUM(E429:L429),
IF($M$5=Master!$D$4,SUM(E429:M429),
IF($N$5=Master!$D$4,SUM(E429:N429),
IF($O$5=Master!$D$4,SUM(E429:O429),
IF($P$5=Master!$D$4,SUM(E429:P429),0))))))))))))</f>
        <v>12107872.23</v>
      </c>
      <c r="V429" s="115"/>
    </row>
    <row r="430" spans="2:22" x14ac:dyDescent="0.2">
      <c r="B430" s="113"/>
      <c r="C430" s="117" t="s">
        <v>205</v>
      </c>
      <c r="D430" s="118" t="s">
        <v>437</v>
      </c>
      <c r="E430" s="119">
        <v>0</v>
      </c>
      <c r="F430" s="119">
        <v>30840</v>
      </c>
      <c r="G430" s="119">
        <v>41000</v>
      </c>
      <c r="H430" s="119">
        <v>1006000</v>
      </c>
      <c r="I430" s="119">
        <v>127600</v>
      </c>
      <c r="J430" s="119">
        <v>37000</v>
      </c>
      <c r="K430" s="119">
        <v>0</v>
      </c>
      <c r="L430" s="119">
        <v>0</v>
      </c>
      <c r="M430" s="119">
        <v>0</v>
      </c>
      <c r="N430" s="119">
        <v>0</v>
      </c>
      <c r="O430" s="119">
        <v>0</v>
      </c>
      <c r="P430" s="119">
        <v>112140</v>
      </c>
      <c r="Q430" s="119">
        <f t="shared" si="8"/>
        <v>1354580</v>
      </c>
      <c r="R430" s="115"/>
      <c r="S430" s="116"/>
      <c r="T430" s="113"/>
      <c r="U430" s="119">
        <f>IF($E$5=Master!$D$4,E430,
IF($F$5=Master!$D$4,SUM(E430:F430),
IF($G$5=Master!$D$4,SUM(E430:G430),
IF($H$5=Master!$D$4,SUM(E430:H430),
IF($I$5=Master!$D$4,SUM(E430:I430),
IF($J$5=Master!$D$4,SUM(E430:J430),
IF($K$5=Master!$D$4,SUM(E430:K430),
IF($L$5=Master!$D$4,SUM(E430:L430),
IF($M$5=Master!$D$4,SUM(E430:M430),
IF($N$5=Master!$D$4,SUM(E430:N430),
IF($O$5=Master!$D$4,SUM(E430:O430),
IF($P$5=Master!$D$4,SUM(E430:P430),0))))))))))))</f>
        <v>71840</v>
      </c>
      <c r="V430" s="115"/>
    </row>
    <row r="431" spans="2:22" x14ac:dyDescent="0.2">
      <c r="B431" s="113"/>
      <c r="C431" s="117" t="s">
        <v>206</v>
      </c>
      <c r="D431" s="118" t="s">
        <v>438</v>
      </c>
      <c r="E431" s="119">
        <v>166.67</v>
      </c>
      <c r="F431" s="119">
        <v>651100</v>
      </c>
      <c r="G431" s="119">
        <v>758100</v>
      </c>
      <c r="H431" s="119">
        <v>613700</v>
      </c>
      <c r="I431" s="119">
        <v>1011700</v>
      </c>
      <c r="J431" s="119">
        <v>1514200</v>
      </c>
      <c r="K431" s="119">
        <v>6722700</v>
      </c>
      <c r="L431" s="119">
        <v>6813200</v>
      </c>
      <c r="M431" s="119">
        <v>6910700</v>
      </c>
      <c r="N431" s="119">
        <v>7114200</v>
      </c>
      <c r="O431" s="119">
        <v>27212700</v>
      </c>
      <c r="P431" s="119">
        <v>30913533.329999998</v>
      </c>
      <c r="Q431" s="119">
        <f t="shared" si="8"/>
        <v>90236000</v>
      </c>
      <c r="R431" s="115"/>
      <c r="S431" s="116"/>
      <c r="T431" s="113"/>
      <c r="U431" s="119">
        <f>IF($E$5=Master!$D$4,E431,
IF($F$5=Master!$D$4,SUM(E431:F431),
IF($G$5=Master!$D$4,SUM(E431:G431),
IF($H$5=Master!$D$4,SUM(E431:H431),
IF($I$5=Master!$D$4,SUM(E431:I431),
IF($J$5=Master!$D$4,SUM(E431:J431),
IF($K$5=Master!$D$4,SUM(E431:K431),
IF($L$5=Master!$D$4,SUM(E431:L431),
IF($M$5=Master!$D$4,SUM(E431:M431),
IF($N$5=Master!$D$4,SUM(E431:N431),
IF($O$5=Master!$D$4,SUM(E431:O431),
IF($P$5=Master!$D$4,SUM(E431:P431),0))))))))))))</f>
        <v>1409366.67</v>
      </c>
      <c r="V431" s="115"/>
    </row>
    <row r="432" spans="2:22" x14ac:dyDescent="0.2">
      <c r="B432" s="113"/>
      <c r="C432" s="117" t="s">
        <v>207</v>
      </c>
      <c r="D432" s="118" t="s">
        <v>439</v>
      </c>
      <c r="E432" s="119">
        <v>1109200.56</v>
      </c>
      <c r="F432" s="119">
        <v>1416000</v>
      </c>
      <c r="G432" s="119">
        <v>1175000</v>
      </c>
      <c r="H432" s="119">
        <v>1750550</v>
      </c>
      <c r="I432" s="119">
        <v>1603999.1099999999</v>
      </c>
      <c r="J432" s="119">
        <v>1870850.46</v>
      </c>
      <c r="K432" s="119">
        <v>2691090.7800000003</v>
      </c>
      <c r="L432" s="119">
        <v>2897501.67</v>
      </c>
      <c r="M432" s="119">
        <v>3858091.67</v>
      </c>
      <c r="N432" s="119">
        <v>4540741.67</v>
      </c>
      <c r="O432" s="119">
        <v>4455991.67</v>
      </c>
      <c r="P432" s="119">
        <v>3924542.31</v>
      </c>
      <c r="Q432" s="119">
        <f t="shared" si="8"/>
        <v>31293559.900000002</v>
      </c>
      <c r="R432" s="115"/>
      <c r="S432" s="116"/>
      <c r="T432" s="113"/>
      <c r="U432" s="119">
        <f>IF($E$5=Master!$D$4,E432,
IF($F$5=Master!$D$4,SUM(E432:F432),
IF($G$5=Master!$D$4,SUM(E432:G432),
IF($H$5=Master!$D$4,SUM(E432:H432),
IF($I$5=Master!$D$4,SUM(E432:I432),
IF($J$5=Master!$D$4,SUM(E432:J432),
IF($K$5=Master!$D$4,SUM(E432:K432),
IF($L$5=Master!$D$4,SUM(E432:L432),
IF($M$5=Master!$D$4,SUM(E432:M432),
IF($N$5=Master!$D$4,SUM(E432:N432),
IF($O$5=Master!$D$4,SUM(E432:O432),
IF($P$5=Master!$D$4,SUM(E432:P432),0))))))))))))</f>
        <v>3700200.56</v>
      </c>
      <c r="V432" s="115"/>
    </row>
    <row r="433" spans="2:22" ht="25.5" x14ac:dyDescent="0.2">
      <c r="B433" s="113"/>
      <c r="C433" s="117" t="s">
        <v>208</v>
      </c>
      <c r="D433" s="118" t="s">
        <v>440</v>
      </c>
      <c r="E433" s="119">
        <v>133968.91999999998</v>
      </c>
      <c r="F433" s="119">
        <v>463948.42</v>
      </c>
      <c r="G433" s="119">
        <v>428179.17</v>
      </c>
      <c r="H433" s="119">
        <v>423429.17</v>
      </c>
      <c r="I433" s="119">
        <v>992479.16999999993</v>
      </c>
      <c r="J433" s="119">
        <v>1960379.17</v>
      </c>
      <c r="K433" s="119">
        <v>1005499.1699999999</v>
      </c>
      <c r="L433" s="119">
        <v>774099.16999999993</v>
      </c>
      <c r="M433" s="119">
        <v>682279.16999999993</v>
      </c>
      <c r="N433" s="119">
        <v>316159.17</v>
      </c>
      <c r="O433" s="119">
        <v>94079.17</v>
      </c>
      <c r="P433" s="119">
        <v>72539.13</v>
      </c>
      <c r="Q433" s="119">
        <f t="shared" si="8"/>
        <v>7347038.9999999991</v>
      </c>
      <c r="R433" s="115"/>
      <c r="S433" s="116"/>
      <c r="T433" s="113"/>
      <c r="U433" s="119">
        <f>IF($E$5=Master!$D$4,E433,
IF($F$5=Master!$D$4,SUM(E433:F433),
IF($G$5=Master!$D$4,SUM(E433:G433),
IF($H$5=Master!$D$4,SUM(E433:H433),
IF($I$5=Master!$D$4,SUM(E433:I433),
IF($J$5=Master!$D$4,SUM(E433:J433),
IF($K$5=Master!$D$4,SUM(E433:K433),
IF($L$5=Master!$D$4,SUM(E433:L433),
IF($M$5=Master!$D$4,SUM(E433:M433),
IF($N$5=Master!$D$4,SUM(E433:N433),
IF($O$5=Master!$D$4,SUM(E433:O433),
IF($P$5=Master!$D$4,SUM(E433:P433),0))))))))))))</f>
        <v>1026096.51</v>
      </c>
      <c r="V433" s="115"/>
    </row>
    <row r="434" spans="2:22" x14ac:dyDescent="0.2">
      <c r="B434" s="113"/>
      <c r="C434" s="117" t="s">
        <v>209</v>
      </c>
      <c r="D434" s="118" t="s">
        <v>441</v>
      </c>
      <c r="E434" s="119">
        <v>53014.680000000008</v>
      </c>
      <c r="F434" s="119">
        <v>65014.680000000008</v>
      </c>
      <c r="G434" s="119">
        <v>54014.680000000008</v>
      </c>
      <c r="H434" s="119">
        <v>53014.680000000008</v>
      </c>
      <c r="I434" s="119">
        <v>53014.680000000008</v>
      </c>
      <c r="J434" s="119">
        <v>53014.680000000008</v>
      </c>
      <c r="K434" s="119">
        <v>53014.680000000008</v>
      </c>
      <c r="L434" s="119">
        <v>52014.680000000008</v>
      </c>
      <c r="M434" s="119">
        <v>54014.680000000008</v>
      </c>
      <c r="N434" s="119">
        <v>53014.680000000008</v>
      </c>
      <c r="O434" s="119">
        <v>53014.680000000008</v>
      </c>
      <c r="P434" s="119">
        <v>438014.69999999995</v>
      </c>
      <c r="Q434" s="119">
        <f t="shared" si="8"/>
        <v>1034176.18</v>
      </c>
      <c r="R434" s="115"/>
      <c r="S434" s="116"/>
      <c r="T434" s="113"/>
      <c r="U434" s="119">
        <f>IF($E$5=Master!$D$4,E434,
IF($F$5=Master!$D$4,SUM(E434:F434),
IF($G$5=Master!$D$4,SUM(E434:G434),
IF($H$5=Master!$D$4,SUM(E434:H434),
IF($I$5=Master!$D$4,SUM(E434:I434),
IF($J$5=Master!$D$4,SUM(E434:J434),
IF($K$5=Master!$D$4,SUM(E434:K434),
IF($L$5=Master!$D$4,SUM(E434:L434),
IF($M$5=Master!$D$4,SUM(E434:M434),
IF($N$5=Master!$D$4,SUM(E434:N434),
IF($O$5=Master!$D$4,SUM(E434:O434),
IF($P$5=Master!$D$4,SUM(E434:P434),0))))))))))))</f>
        <v>172044.04000000004</v>
      </c>
      <c r="V434" s="115"/>
    </row>
    <row r="435" spans="2:22" x14ac:dyDescent="0.2">
      <c r="B435" s="113"/>
      <c r="C435" s="117" t="s">
        <v>210</v>
      </c>
      <c r="D435" s="118" t="s">
        <v>442</v>
      </c>
      <c r="E435" s="119">
        <v>271489.07</v>
      </c>
      <c r="F435" s="119">
        <v>274489.07</v>
      </c>
      <c r="G435" s="119">
        <v>271489.07</v>
      </c>
      <c r="H435" s="119">
        <v>21489.07</v>
      </c>
      <c r="I435" s="119">
        <v>21489.07</v>
      </c>
      <c r="J435" s="119">
        <v>21489.07</v>
      </c>
      <c r="K435" s="119">
        <v>24489.07</v>
      </c>
      <c r="L435" s="119">
        <v>21489.07</v>
      </c>
      <c r="M435" s="119">
        <v>21489.07</v>
      </c>
      <c r="N435" s="119">
        <v>24489.07</v>
      </c>
      <c r="O435" s="119">
        <v>71489.070000000007</v>
      </c>
      <c r="P435" s="119">
        <v>137989.29</v>
      </c>
      <c r="Q435" s="119">
        <f t="shared" si="8"/>
        <v>1183369.0599999996</v>
      </c>
      <c r="R435" s="115"/>
      <c r="S435" s="116"/>
      <c r="T435" s="113"/>
      <c r="U435" s="119">
        <f>IF($E$5=Master!$D$4,E435,
IF($F$5=Master!$D$4,SUM(E435:F435),
IF($G$5=Master!$D$4,SUM(E435:G435),
IF($H$5=Master!$D$4,SUM(E435:H435),
IF($I$5=Master!$D$4,SUM(E435:I435),
IF($J$5=Master!$D$4,SUM(E435:J435),
IF($K$5=Master!$D$4,SUM(E435:K435),
IF($L$5=Master!$D$4,SUM(E435:L435),
IF($M$5=Master!$D$4,SUM(E435:M435),
IF($N$5=Master!$D$4,SUM(E435:N435),
IF($O$5=Master!$D$4,SUM(E435:O435),
IF($P$5=Master!$D$4,SUM(E435:P435),0))))))))))))</f>
        <v>817467.21</v>
      </c>
      <c r="V435" s="115"/>
    </row>
    <row r="436" spans="2:22" x14ac:dyDescent="0.2">
      <c r="B436" s="113"/>
      <c r="C436" s="117" t="s">
        <v>211</v>
      </c>
      <c r="D436" s="118" t="s">
        <v>443</v>
      </c>
      <c r="E436" s="119">
        <v>221022.25999999992</v>
      </c>
      <c r="F436" s="119">
        <v>220686.03999999995</v>
      </c>
      <c r="G436" s="119">
        <v>220854.14999999994</v>
      </c>
      <c r="H436" s="119">
        <v>220854.14999999994</v>
      </c>
      <c r="I436" s="119">
        <v>220854.14999999994</v>
      </c>
      <c r="J436" s="119">
        <v>220854.14999999994</v>
      </c>
      <c r="K436" s="119">
        <v>220854.14999999994</v>
      </c>
      <c r="L436" s="119">
        <v>220854.14999999994</v>
      </c>
      <c r="M436" s="119">
        <v>220854.14999999994</v>
      </c>
      <c r="N436" s="119">
        <v>220854.14999999994</v>
      </c>
      <c r="O436" s="119">
        <v>220854.14999999994</v>
      </c>
      <c r="P436" s="119">
        <v>220854.08</v>
      </c>
      <c r="Q436" s="119">
        <f t="shared" si="8"/>
        <v>2650249.7299999995</v>
      </c>
      <c r="R436" s="115"/>
      <c r="S436" s="116"/>
      <c r="T436" s="113"/>
      <c r="U436" s="119">
        <f>IF($E$5=Master!$D$4,E436,
IF($F$5=Master!$D$4,SUM(E436:F436),
IF($G$5=Master!$D$4,SUM(E436:G436),
IF($H$5=Master!$D$4,SUM(E436:H436),
IF($I$5=Master!$D$4,SUM(E436:I436),
IF($J$5=Master!$D$4,SUM(E436:J436),
IF($K$5=Master!$D$4,SUM(E436:K436),
IF($L$5=Master!$D$4,SUM(E436:L436),
IF($M$5=Master!$D$4,SUM(E436:M436),
IF($N$5=Master!$D$4,SUM(E436:N436),
IF($O$5=Master!$D$4,SUM(E436:O436),
IF($P$5=Master!$D$4,SUM(E436:P436),0))))))))))))</f>
        <v>662562.44999999984</v>
      </c>
      <c r="V436" s="115"/>
    </row>
    <row r="437" spans="2:22" x14ac:dyDescent="0.2">
      <c r="B437" s="113"/>
      <c r="C437" s="117" t="s">
        <v>212</v>
      </c>
      <c r="D437" s="118" t="s">
        <v>444</v>
      </c>
      <c r="E437" s="119">
        <v>0</v>
      </c>
      <c r="F437" s="119">
        <v>744900</v>
      </c>
      <c r="G437" s="119">
        <v>439500</v>
      </c>
      <c r="H437" s="119">
        <v>426100</v>
      </c>
      <c r="I437" s="119">
        <v>501000</v>
      </c>
      <c r="J437" s="119">
        <v>660700</v>
      </c>
      <c r="K437" s="119">
        <v>938780</v>
      </c>
      <c r="L437" s="119">
        <v>918000</v>
      </c>
      <c r="M437" s="119">
        <v>840220</v>
      </c>
      <c r="N437" s="119">
        <v>790000</v>
      </c>
      <c r="O437" s="119">
        <v>907000</v>
      </c>
      <c r="P437" s="119">
        <v>977308.12</v>
      </c>
      <c r="Q437" s="119">
        <f t="shared" si="8"/>
        <v>8143508.1200000001</v>
      </c>
      <c r="R437" s="115"/>
      <c r="S437" s="116"/>
      <c r="T437" s="113"/>
      <c r="U437" s="119">
        <f>IF($E$5=Master!$D$4,E437,
IF($F$5=Master!$D$4,SUM(E437:F437),
IF($G$5=Master!$D$4,SUM(E437:G437),
IF($H$5=Master!$D$4,SUM(E437:H437),
IF($I$5=Master!$D$4,SUM(E437:I437),
IF($J$5=Master!$D$4,SUM(E437:J437),
IF($K$5=Master!$D$4,SUM(E437:K437),
IF($L$5=Master!$D$4,SUM(E437:L437),
IF($M$5=Master!$D$4,SUM(E437:M437),
IF($N$5=Master!$D$4,SUM(E437:N437),
IF($O$5=Master!$D$4,SUM(E437:O437),
IF($P$5=Master!$D$4,SUM(E437:P437),0))))))))))))</f>
        <v>1184400</v>
      </c>
      <c r="V437" s="115"/>
    </row>
    <row r="438" spans="2:22" x14ac:dyDescent="0.2">
      <c r="B438" s="113"/>
      <c r="C438" s="117" t="s">
        <v>213</v>
      </c>
      <c r="D438" s="118" t="s">
        <v>445</v>
      </c>
      <c r="E438" s="119">
        <v>530</v>
      </c>
      <c r="F438" s="119">
        <v>25000</v>
      </c>
      <c r="G438" s="119">
        <v>0</v>
      </c>
      <c r="H438" s="119">
        <v>50500</v>
      </c>
      <c r="I438" s="119">
        <v>150500</v>
      </c>
      <c r="J438" s="119">
        <v>76599.97</v>
      </c>
      <c r="K438" s="119">
        <v>163000</v>
      </c>
      <c r="L438" s="119">
        <v>242712.39</v>
      </c>
      <c r="M438" s="119">
        <v>100000</v>
      </c>
      <c r="N438" s="119">
        <v>250000</v>
      </c>
      <c r="O438" s="119">
        <v>150000</v>
      </c>
      <c r="P438" s="119">
        <v>226996.49</v>
      </c>
      <c r="Q438" s="119">
        <f t="shared" si="8"/>
        <v>1435838.8499999999</v>
      </c>
      <c r="R438" s="115"/>
      <c r="S438" s="116"/>
      <c r="T438" s="113"/>
      <c r="U438" s="119">
        <f>IF($E$5=Master!$D$4,E438,
IF($F$5=Master!$D$4,SUM(E438:F438),
IF($G$5=Master!$D$4,SUM(E438:G438),
IF($H$5=Master!$D$4,SUM(E438:H438),
IF($I$5=Master!$D$4,SUM(E438:I438),
IF($J$5=Master!$D$4,SUM(E438:J438),
IF($K$5=Master!$D$4,SUM(E438:K438),
IF($L$5=Master!$D$4,SUM(E438:L438),
IF($M$5=Master!$D$4,SUM(E438:M438),
IF($N$5=Master!$D$4,SUM(E438:N438),
IF($O$5=Master!$D$4,SUM(E438:O438),
IF($P$5=Master!$D$4,SUM(E438:P438),0))))))))))))</f>
        <v>25530</v>
      </c>
      <c r="V438" s="115"/>
    </row>
    <row r="439" spans="2:22" x14ac:dyDescent="0.2">
      <c r="B439" s="113"/>
      <c r="C439" s="117" t="s">
        <v>214</v>
      </c>
      <c r="D439" s="118" t="s">
        <v>446</v>
      </c>
      <c r="E439" s="119">
        <v>88518.690000000017</v>
      </c>
      <c r="F439" s="119">
        <v>388560.63000000006</v>
      </c>
      <c r="G439" s="119">
        <v>201058.36999999994</v>
      </c>
      <c r="H439" s="119">
        <v>310291.51000000007</v>
      </c>
      <c r="I439" s="119">
        <v>267187.11</v>
      </c>
      <c r="J439" s="119">
        <v>190451.16999999995</v>
      </c>
      <c r="K439" s="119">
        <v>350259.5400000001</v>
      </c>
      <c r="L439" s="119">
        <v>308664.59000000008</v>
      </c>
      <c r="M439" s="119">
        <v>216293.55999999994</v>
      </c>
      <c r="N439" s="119">
        <v>334994.50000000006</v>
      </c>
      <c r="O439" s="119">
        <v>168685.35999999996</v>
      </c>
      <c r="P439" s="119">
        <v>212259.51999999996</v>
      </c>
      <c r="Q439" s="119">
        <f t="shared" si="8"/>
        <v>3037224.5500000003</v>
      </c>
      <c r="R439" s="115"/>
      <c r="S439" s="116"/>
      <c r="T439" s="113"/>
      <c r="U439" s="119">
        <f>IF($E$5=Master!$D$4,E439,
IF($F$5=Master!$D$4,SUM(E439:F439),
IF($G$5=Master!$D$4,SUM(E439:G439),
IF($H$5=Master!$D$4,SUM(E439:H439),
IF($I$5=Master!$D$4,SUM(E439:I439),
IF($J$5=Master!$D$4,SUM(E439:J439),
IF($K$5=Master!$D$4,SUM(E439:K439),
IF($L$5=Master!$D$4,SUM(E439:L439),
IF($M$5=Master!$D$4,SUM(E439:M439),
IF($N$5=Master!$D$4,SUM(E439:N439),
IF($O$5=Master!$D$4,SUM(E439:O439),
IF($P$5=Master!$D$4,SUM(E439:P439),0))))))))))))</f>
        <v>678137.69</v>
      </c>
      <c r="V439" s="115"/>
    </row>
    <row r="440" spans="2:22" x14ac:dyDescent="0.2">
      <c r="B440" s="113"/>
      <c r="C440" s="117" t="s">
        <v>215</v>
      </c>
      <c r="D440" s="118" t="s">
        <v>447</v>
      </c>
      <c r="E440" s="119">
        <v>73290.94</v>
      </c>
      <c r="F440" s="119">
        <v>75653.25</v>
      </c>
      <c r="G440" s="119">
        <v>92582.9</v>
      </c>
      <c r="H440" s="119">
        <v>74441.350000000006</v>
      </c>
      <c r="I440" s="119">
        <v>155015.72999999998</v>
      </c>
      <c r="J440" s="119">
        <v>73554.900000000009</v>
      </c>
      <c r="K440" s="119">
        <v>99146.21</v>
      </c>
      <c r="L440" s="119">
        <v>86153.96</v>
      </c>
      <c r="M440" s="119">
        <v>116092.69</v>
      </c>
      <c r="N440" s="119">
        <v>107385.32</v>
      </c>
      <c r="O440" s="119">
        <v>73024.58</v>
      </c>
      <c r="P440" s="119">
        <v>309953.13</v>
      </c>
      <c r="Q440" s="119">
        <f t="shared" si="8"/>
        <v>1336294.96</v>
      </c>
      <c r="R440" s="115"/>
      <c r="S440" s="116"/>
      <c r="T440" s="113"/>
      <c r="U440" s="119">
        <f>IF($E$5=Master!$D$4,E440,
IF($F$5=Master!$D$4,SUM(E440:F440),
IF($G$5=Master!$D$4,SUM(E440:G440),
IF($H$5=Master!$D$4,SUM(E440:H440),
IF($I$5=Master!$D$4,SUM(E440:I440),
IF($J$5=Master!$D$4,SUM(E440:J440),
IF($K$5=Master!$D$4,SUM(E440:K440),
IF($L$5=Master!$D$4,SUM(E440:L440),
IF($M$5=Master!$D$4,SUM(E440:M440),
IF($N$5=Master!$D$4,SUM(E440:N440),
IF($O$5=Master!$D$4,SUM(E440:O440),
IF($P$5=Master!$D$4,SUM(E440:P440),0))))))))))))</f>
        <v>241527.09</v>
      </c>
      <c r="V440" s="115"/>
    </row>
    <row r="441" spans="2:22" x14ac:dyDescent="0.2">
      <c r="B441" s="113"/>
      <c r="C441" s="117" t="s">
        <v>216</v>
      </c>
      <c r="D441" s="118" t="s">
        <v>448</v>
      </c>
      <c r="E441" s="119">
        <v>101338.69000000002</v>
      </c>
      <c r="F441" s="119">
        <v>131925.31</v>
      </c>
      <c r="G441" s="119">
        <v>105052.06000000001</v>
      </c>
      <c r="H441" s="119">
        <v>104505.43000000002</v>
      </c>
      <c r="I441" s="119">
        <v>103705.36000000002</v>
      </c>
      <c r="J441" s="119">
        <v>103005.36000000002</v>
      </c>
      <c r="K441" s="119">
        <v>103005.36000000002</v>
      </c>
      <c r="L441" s="119">
        <v>104172.03000000001</v>
      </c>
      <c r="M441" s="119">
        <v>104588.70000000001</v>
      </c>
      <c r="N441" s="119">
        <v>104588.70000000001</v>
      </c>
      <c r="O441" s="119">
        <v>104588.70000000001</v>
      </c>
      <c r="P441" s="119">
        <v>104588.62999999999</v>
      </c>
      <c r="Q441" s="119">
        <f t="shared" si="8"/>
        <v>1275064.3299999998</v>
      </c>
      <c r="R441" s="115"/>
      <c r="S441" s="116"/>
      <c r="T441" s="113"/>
      <c r="U441" s="119">
        <f>IF($E$5=Master!$D$4,E441,
IF($F$5=Master!$D$4,SUM(E441:F441),
IF($G$5=Master!$D$4,SUM(E441:G441),
IF($H$5=Master!$D$4,SUM(E441:H441),
IF($I$5=Master!$D$4,SUM(E441:I441),
IF($J$5=Master!$D$4,SUM(E441:J441),
IF($K$5=Master!$D$4,SUM(E441:K441),
IF($L$5=Master!$D$4,SUM(E441:L441),
IF($M$5=Master!$D$4,SUM(E441:M441),
IF($N$5=Master!$D$4,SUM(E441:N441),
IF($O$5=Master!$D$4,SUM(E441:O441),
IF($P$5=Master!$D$4,SUM(E441:P441),0))))))))))))</f>
        <v>338316.06</v>
      </c>
      <c r="V441" s="115"/>
    </row>
    <row r="442" spans="2:22" x14ac:dyDescent="0.2">
      <c r="B442" s="113"/>
      <c r="C442" s="117" t="s">
        <v>217</v>
      </c>
      <c r="D442" s="118" t="s">
        <v>449</v>
      </c>
      <c r="E442" s="119">
        <v>151750.73000000001</v>
      </c>
      <c r="F442" s="119">
        <v>174776.67</v>
      </c>
      <c r="G442" s="119">
        <v>148263.37</v>
      </c>
      <c r="H442" s="119">
        <v>146480.36999999997</v>
      </c>
      <c r="I442" s="119">
        <v>146763.36999999997</v>
      </c>
      <c r="J442" s="119">
        <v>146763.69999999998</v>
      </c>
      <c r="K442" s="119">
        <v>146763.69999999998</v>
      </c>
      <c r="L442" s="119">
        <v>146763.69999999998</v>
      </c>
      <c r="M442" s="119">
        <v>146763.69999999998</v>
      </c>
      <c r="N442" s="119">
        <v>146547.02999999997</v>
      </c>
      <c r="O442" s="119">
        <v>146264.72999999998</v>
      </c>
      <c r="P442" s="119">
        <v>146263.06</v>
      </c>
      <c r="Q442" s="119">
        <f t="shared" si="8"/>
        <v>1794164.13</v>
      </c>
      <c r="R442" s="115"/>
      <c r="S442" s="116"/>
      <c r="T442" s="113"/>
      <c r="U442" s="119">
        <f>IF($E$5=Master!$D$4,E442,
IF($F$5=Master!$D$4,SUM(E442:F442),
IF($G$5=Master!$D$4,SUM(E442:G442),
IF($H$5=Master!$D$4,SUM(E442:H442),
IF($I$5=Master!$D$4,SUM(E442:I442),
IF($J$5=Master!$D$4,SUM(E442:J442),
IF($K$5=Master!$D$4,SUM(E442:K442),
IF($L$5=Master!$D$4,SUM(E442:L442),
IF($M$5=Master!$D$4,SUM(E442:M442),
IF($N$5=Master!$D$4,SUM(E442:N442),
IF($O$5=Master!$D$4,SUM(E442:O442),
IF($P$5=Master!$D$4,SUM(E442:P442),0))))))))))))</f>
        <v>474790.77</v>
      </c>
      <c r="V442" s="115"/>
    </row>
    <row r="443" spans="2:22" x14ac:dyDescent="0.2">
      <c r="B443" s="113"/>
      <c r="C443" s="117" t="s">
        <v>218</v>
      </c>
      <c r="D443" s="118" t="s">
        <v>450</v>
      </c>
      <c r="E443" s="119">
        <v>14070.58</v>
      </c>
      <c r="F443" s="119">
        <v>13423.439999999999</v>
      </c>
      <c r="G443" s="119">
        <v>13747.009999999998</v>
      </c>
      <c r="H443" s="119">
        <v>13747.009999999998</v>
      </c>
      <c r="I443" s="119">
        <v>13747.009999999998</v>
      </c>
      <c r="J443" s="119">
        <v>13747.009999999998</v>
      </c>
      <c r="K443" s="119">
        <v>13747.009999999998</v>
      </c>
      <c r="L443" s="119">
        <v>13747.009999999998</v>
      </c>
      <c r="M443" s="119">
        <v>13747.009999999998</v>
      </c>
      <c r="N443" s="119">
        <v>13747.009999999998</v>
      </c>
      <c r="O443" s="119">
        <v>13747.009999999998</v>
      </c>
      <c r="P443" s="119">
        <v>13746.759999999997</v>
      </c>
      <c r="Q443" s="119">
        <f t="shared" si="8"/>
        <v>164963.87</v>
      </c>
      <c r="R443" s="115"/>
      <c r="S443" s="116"/>
      <c r="T443" s="113"/>
      <c r="U443" s="119">
        <f>IF($E$5=Master!$D$4,E443,
IF($F$5=Master!$D$4,SUM(E443:F443),
IF($G$5=Master!$D$4,SUM(E443:G443),
IF($H$5=Master!$D$4,SUM(E443:H443),
IF($I$5=Master!$D$4,SUM(E443:I443),
IF($J$5=Master!$D$4,SUM(E443:J443),
IF($K$5=Master!$D$4,SUM(E443:K443),
IF($L$5=Master!$D$4,SUM(E443:L443),
IF($M$5=Master!$D$4,SUM(E443:M443),
IF($N$5=Master!$D$4,SUM(E443:N443),
IF($O$5=Master!$D$4,SUM(E443:O443),
IF($P$5=Master!$D$4,SUM(E443:P443),0))))))))))))</f>
        <v>41241.03</v>
      </c>
      <c r="V443" s="115"/>
    </row>
    <row r="444" spans="2:22" ht="25.5" x14ac:dyDescent="0.2">
      <c r="B444" s="113"/>
      <c r="C444" s="117" t="s">
        <v>528</v>
      </c>
      <c r="D444" s="118" t="s">
        <v>529</v>
      </c>
      <c r="E444" s="119">
        <v>86708.65</v>
      </c>
      <c r="F444" s="119">
        <v>66833.38</v>
      </c>
      <c r="G444" s="119">
        <v>64619.080000000024</v>
      </c>
      <c r="H444" s="119">
        <v>63379.080000000024</v>
      </c>
      <c r="I444" s="119">
        <v>68579.080000000016</v>
      </c>
      <c r="J444" s="119">
        <v>63379.080000000024</v>
      </c>
      <c r="K444" s="119">
        <v>63079.080000000024</v>
      </c>
      <c r="L444" s="119">
        <v>63879.080000000024</v>
      </c>
      <c r="M444" s="119">
        <v>67829.080000000016</v>
      </c>
      <c r="N444" s="119">
        <v>57316.580000000024</v>
      </c>
      <c r="O444" s="119">
        <v>76866.58</v>
      </c>
      <c r="P444" s="119">
        <v>62867.869999999995</v>
      </c>
      <c r="Q444" s="119">
        <f t="shared" si="8"/>
        <v>805336.62000000011</v>
      </c>
      <c r="R444" s="115"/>
      <c r="S444" s="116"/>
      <c r="T444" s="113"/>
      <c r="U444" s="119">
        <f>IF($E$5=Master!$D$4,E444,
IF($F$5=Master!$D$4,SUM(E444:F444),
IF($G$5=Master!$D$4,SUM(E444:G444),
IF($H$5=Master!$D$4,SUM(E444:H444),
IF($I$5=Master!$D$4,SUM(E444:I444),
IF($J$5=Master!$D$4,SUM(E444:J444),
IF($K$5=Master!$D$4,SUM(E444:K444),
IF($L$5=Master!$D$4,SUM(E444:L444),
IF($M$5=Master!$D$4,SUM(E444:M444),
IF($N$5=Master!$D$4,SUM(E444:N444),
IF($O$5=Master!$D$4,SUM(E444:O444),
IF($P$5=Master!$D$4,SUM(E444:P444),0))))))))))))</f>
        <v>218161.11000000002</v>
      </c>
      <c r="V444" s="115"/>
    </row>
    <row r="445" spans="2:22" x14ac:dyDescent="0.2">
      <c r="B445" s="113"/>
      <c r="C445" s="117" t="s">
        <v>530</v>
      </c>
      <c r="D445" s="118" t="s">
        <v>531</v>
      </c>
      <c r="E445" s="119">
        <v>139029.73000000004</v>
      </c>
      <c r="F445" s="119">
        <v>139029.73000000004</v>
      </c>
      <c r="G445" s="119">
        <v>127029.73000000003</v>
      </c>
      <c r="H445" s="119">
        <v>127029.73000000003</v>
      </c>
      <c r="I445" s="119">
        <v>127021.40000000002</v>
      </c>
      <c r="J445" s="119">
        <v>127021.40000000002</v>
      </c>
      <c r="K445" s="119">
        <v>127021.40000000002</v>
      </c>
      <c r="L445" s="119">
        <v>127021.40000000002</v>
      </c>
      <c r="M445" s="119">
        <v>126971.40000000002</v>
      </c>
      <c r="N445" s="119">
        <v>126909.73000000003</v>
      </c>
      <c r="O445" s="119">
        <v>126889.73000000003</v>
      </c>
      <c r="P445" s="119">
        <v>104997.01</v>
      </c>
      <c r="Q445" s="119">
        <f t="shared" si="8"/>
        <v>1525972.3900000004</v>
      </c>
      <c r="R445" s="115"/>
      <c r="S445" s="116"/>
      <c r="T445" s="113"/>
      <c r="U445" s="119">
        <f>IF($E$5=Master!$D$4,E445,
IF($F$5=Master!$D$4,SUM(E445:F445),
IF($G$5=Master!$D$4,SUM(E445:G445),
IF($H$5=Master!$D$4,SUM(E445:H445),
IF($I$5=Master!$D$4,SUM(E445:I445),
IF($J$5=Master!$D$4,SUM(E445:J445),
IF($K$5=Master!$D$4,SUM(E445:K445),
IF($L$5=Master!$D$4,SUM(E445:L445),
IF($M$5=Master!$D$4,SUM(E445:M445),
IF($N$5=Master!$D$4,SUM(E445:N445),
IF($O$5=Master!$D$4,SUM(E445:O445),
IF($P$5=Master!$D$4,SUM(E445:P445),0))))))))))))</f>
        <v>405089.19000000012</v>
      </c>
      <c r="V445" s="115"/>
    </row>
    <row r="446" spans="2:22" x14ac:dyDescent="0.2">
      <c r="B446" s="113"/>
      <c r="C446" s="117" t="s">
        <v>532</v>
      </c>
      <c r="D446" s="118" t="s">
        <v>373</v>
      </c>
      <c r="E446" s="119">
        <v>116854.68000000001</v>
      </c>
      <c r="F446" s="119">
        <v>116854.68000000001</v>
      </c>
      <c r="G446" s="119">
        <v>116854.68000000001</v>
      </c>
      <c r="H446" s="119">
        <v>116854.68000000001</v>
      </c>
      <c r="I446" s="119">
        <v>116854.68000000001</v>
      </c>
      <c r="J446" s="119">
        <v>116854.68000000001</v>
      </c>
      <c r="K446" s="119">
        <v>116854.68000000001</v>
      </c>
      <c r="L446" s="119">
        <v>116854.68000000001</v>
      </c>
      <c r="M446" s="119">
        <v>116854.68000000001</v>
      </c>
      <c r="N446" s="119">
        <v>116854.68000000001</v>
      </c>
      <c r="O446" s="119">
        <v>116854.68000000001</v>
      </c>
      <c r="P446" s="119">
        <v>116854.52</v>
      </c>
      <c r="Q446" s="119">
        <f t="shared" si="8"/>
        <v>1402256</v>
      </c>
      <c r="R446" s="115"/>
      <c r="S446" s="116"/>
      <c r="T446" s="113"/>
      <c r="U446" s="119">
        <f>IF($E$5=Master!$D$4,E446,
IF($F$5=Master!$D$4,SUM(E446:F446),
IF($G$5=Master!$D$4,SUM(E446:G446),
IF($H$5=Master!$D$4,SUM(E446:H446),
IF($I$5=Master!$D$4,SUM(E446:I446),
IF($J$5=Master!$D$4,SUM(E446:J446),
IF($K$5=Master!$D$4,SUM(E446:K446),
IF($L$5=Master!$D$4,SUM(E446:L446),
IF($M$5=Master!$D$4,SUM(E446:M446),
IF($N$5=Master!$D$4,SUM(E446:N446),
IF($O$5=Master!$D$4,SUM(E446:O446),
IF($P$5=Master!$D$4,SUM(E446:P446),0))))))))))))</f>
        <v>350564.04000000004</v>
      </c>
      <c r="V446" s="115"/>
    </row>
    <row r="447" spans="2:22" x14ac:dyDescent="0.2">
      <c r="B447" s="113"/>
      <c r="C447" s="117" t="s">
        <v>533</v>
      </c>
      <c r="D447" s="118" t="s">
        <v>534</v>
      </c>
      <c r="E447" s="119">
        <v>341064.15</v>
      </c>
      <c r="F447" s="119">
        <v>341064.15</v>
      </c>
      <c r="G447" s="119">
        <v>341064.15</v>
      </c>
      <c r="H447" s="119">
        <v>341064.15</v>
      </c>
      <c r="I447" s="119">
        <v>341064.15</v>
      </c>
      <c r="J447" s="119">
        <v>341064.15</v>
      </c>
      <c r="K447" s="119">
        <v>341064.15</v>
      </c>
      <c r="L447" s="119">
        <v>341064.15</v>
      </c>
      <c r="M447" s="119">
        <v>341064.15</v>
      </c>
      <c r="N447" s="119">
        <v>341064.15</v>
      </c>
      <c r="O447" s="119">
        <v>341064.15</v>
      </c>
      <c r="P447" s="119">
        <v>341064.16000000003</v>
      </c>
      <c r="Q447" s="119">
        <f t="shared" si="8"/>
        <v>4092769.8099999996</v>
      </c>
      <c r="R447" s="115"/>
      <c r="S447" s="116"/>
      <c r="T447" s="113"/>
      <c r="U447" s="119">
        <f>IF($E$5=Master!$D$4,E447,
IF($F$5=Master!$D$4,SUM(E447:F447),
IF($G$5=Master!$D$4,SUM(E447:G447),
IF($H$5=Master!$D$4,SUM(E447:H447),
IF($I$5=Master!$D$4,SUM(E447:I447),
IF($J$5=Master!$D$4,SUM(E447:J447),
IF($K$5=Master!$D$4,SUM(E447:K447),
IF($L$5=Master!$D$4,SUM(E447:L447),
IF($M$5=Master!$D$4,SUM(E447:M447),
IF($N$5=Master!$D$4,SUM(E447:N447),
IF($O$5=Master!$D$4,SUM(E447:O447),
IF($P$5=Master!$D$4,SUM(E447:P447),0))))))))))))</f>
        <v>1023192.4500000001</v>
      </c>
      <c r="V447" s="115"/>
    </row>
    <row r="448" spans="2:22" x14ac:dyDescent="0.2">
      <c r="B448" s="113"/>
      <c r="C448" s="117" t="s">
        <v>219</v>
      </c>
      <c r="D448" s="118" t="s">
        <v>451</v>
      </c>
      <c r="E448" s="119">
        <v>820214.20000000007</v>
      </c>
      <c r="F448" s="119">
        <v>829007.91000000015</v>
      </c>
      <c r="G448" s="119">
        <v>838861.06000000017</v>
      </c>
      <c r="H448" s="119">
        <v>834527.72000000009</v>
      </c>
      <c r="I448" s="119">
        <v>827938.16000000015</v>
      </c>
      <c r="J448" s="119">
        <v>824861.06000000017</v>
      </c>
      <c r="K448" s="119">
        <v>2046994.3900000001</v>
      </c>
      <c r="L448" s="119">
        <v>824361.06000000017</v>
      </c>
      <c r="M448" s="119">
        <v>2524936.06</v>
      </c>
      <c r="N448" s="119">
        <v>839361.06000000017</v>
      </c>
      <c r="O448" s="119">
        <v>824361.04000000015</v>
      </c>
      <c r="P448" s="119">
        <v>837033.88</v>
      </c>
      <c r="Q448" s="119">
        <f t="shared" si="8"/>
        <v>12872457.600000005</v>
      </c>
      <c r="R448" s="115"/>
      <c r="S448" s="116"/>
      <c r="T448" s="113"/>
      <c r="U448" s="119">
        <f>IF($E$5=Master!$D$4,E448,
IF($F$5=Master!$D$4,SUM(E448:F448),
IF($G$5=Master!$D$4,SUM(E448:G448),
IF($H$5=Master!$D$4,SUM(E448:H448),
IF($I$5=Master!$D$4,SUM(E448:I448),
IF($J$5=Master!$D$4,SUM(E448:J448),
IF($K$5=Master!$D$4,SUM(E448:K448),
IF($L$5=Master!$D$4,SUM(E448:L448),
IF($M$5=Master!$D$4,SUM(E448:M448),
IF($N$5=Master!$D$4,SUM(E448:N448),
IF($O$5=Master!$D$4,SUM(E448:O448),
IF($P$5=Master!$D$4,SUM(E448:P448),0))))))))))))</f>
        <v>2488083.1700000004</v>
      </c>
      <c r="V448" s="115"/>
    </row>
    <row r="449" spans="2:22" x14ac:dyDescent="0.2">
      <c r="B449" s="113"/>
      <c r="C449" s="117" t="s">
        <v>220</v>
      </c>
      <c r="D449" s="118" t="s">
        <v>452</v>
      </c>
      <c r="E449" s="119">
        <v>105255.95999999999</v>
      </c>
      <c r="F449" s="119">
        <v>120255.95999999999</v>
      </c>
      <c r="G449" s="119">
        <v>120255.95999999999</v>
      </c>
      <c r="H449" s="119">
        <v>126255.95999999999</v>
      </c>
      <c r="I449" s="119">
        <v>611255.96</v>
      </c>
      <c r="J449" s="119">
        <v>611255.98</v>
      </c>
      <c r="K449" s="119">
        <v>659172.63</v>
      </c>
      <c r="L449" s="119">
        <v>1181672.6299999999</v>
      </c>
      <c r="M449" s="119">
        <v>1131672.6299999999</v>
      </c>
      <c r="N449" s="119">
        <v>441672.62999999995</v>
      </c>
      <c r="O449" s="119">
        <v>335672.63</v>
      </c>
      <c r="P449" s="119">
        <v>100672.53000000001</v>
      </c>
      <c r="Q449" s="119">
        <f t="shared" si="8"/>
        <v>5545071.46</v>
      </c>
      <c r="R449" s="115"/>
      <c r="S449" s="116"/>
      <c r="T449" s="113"/>
      <c r="U449" s="119">
        <f>IF($E$5=Master!$D$4,E449,
IF($F$5=Master!$D$4,SUM(E449:F449),
IF($G$5=Master!$D$4,SUM(E449:G449),
IF($H$5=Master!$D$4,SUM(E449:H449),
IF($I$5=Master!$D$4,SUM(E449:I449),
IF($J$5=Master!$D$4,SUM(E449:J449),
IF($K$5=Master!$D$4,SUM(E449:K449),
IF($L$5=Master!$D$4,SUM(E449:L449),
IF($M$5=Master!$D$4,SUM(E449:M449),
IF($N$5=Master!$D$4,SUM(E449:N449),
IF($O$5=Master!$D$4,SUM(E449:O449),
IF($P$5=Master!$D$4,SUM(E449:P449),0))))))))))))</f>
        <v>345767.88</v>
      </c>
      <c r="V449" s="115"/>
    </row>
    <row r="450" spans="2:22" x14ac:dyDescent="0.2">
      <c r="B450" s="113"/>
      <c r="C450" s="117" t="s">
        <v>221</v>
      </c>
      <c r="D450" s="118" t="s">
        <v>453</v>
      </c>
      <c r="E450" s="119">
        <v>147666.7099999999</v>
      </c>
      <c r="F450" s="119">
        <v>179025.37999999992</v>
      </c>
      <c r="G450" s="119">
        <v>170026.63999999993</v>
      </c>
      <c r="H450" s="119">
        <v>173652.6399999999</v>
      </c>
      <c r="I450" s="119">
        <v>154052.7099999999</v>
      </c>
      <c r="J450" s="119">
        <v>153481.5499999999</v>
      </c>
      <c r="K450" s="119">
        <v>107616.51000000004</v>
      </c>
      <c r="L450" s="119">
        <v>82996.710000000036</v>
      </c>
      <c r="M450" s="119">
        <v>171857.22999999989</v>
      </c>
      <c r="N450" s="119">
        <v>169897.24999999991</v>
      </c>
      <c r="O450" s="119">
        <v>169758.27999999991</v>
      </c>
      <c r="P450" s="119">
        <v>169473.52999999997</v>
      </c>
      <c r="Q450" s="119">
        <f t="shared" si="8"/>
        <v>1849505.1399999994</v>
      </c>
      <c r="R450" s="115"/>
      <c r="S450" s="116"/>
      <c r="T450" s="113"/>
      <c r="U450" s="119">
        <f>IF($E$5=Master!$D$4,E450,
IF($F$5=Master!$D$4,SUM(E450:F450),
IF($G$5=Master!$D$4,SUM(E450:G450),
IF($H$5=Master!$D$4,SUM(E450:H450),
IF($I$5=Master!$D$4,SUM(E450:I450),
IF($J$5=Master!$D$4,SUM(E450:J450),
IF($K$5=Master!$D$4,SUM(E450:K450),
IF($L$5=Master!$D$4,SUM(E450:L450),
IF($M$5=Master!$D$4,SUM(E450:M450),
IF($N$5=Master!$D$4,SUM(E450:N450),
IF($O$5=Master!$D$4,SUM(E450:O450),
IF($P$5=Master!$D$4,SUM(E450:P450),0))))))))))))</f>
        <v>496718.72999999975</v>
      </c>
      <c r="V450" s="115"/>
    </row>
    <row r="451" spans="2:22" x14ac:dyDescent="0.2">
      <c r="B451" s="113"/>
      <c r="C451" s="117" t="s">
        <v>222</v>
      </c>
      <c r="D451" s="118" t="s">
        <v>454</v>
      </c>
      <c r="E451" s="119">
        <v>98689.13</v>
      </c>
      <c r="F451" s="119">
        <v>83538.920000000013</v>
      </c>
      <c r="G451" s="119">
        <v>110192.32000000001</v>
      </c>
      <c r="H451" s="119">
        <v>106002.70000000001</v>
      </c>
      <c r="I451" s="119">
        <v>106050.86000000002</v>
      </c>
      <c r="J451" s="119">
        <v>124538.76000000001</v>
      </c>
      <c r="K451" s="119">
        <v>117027.96</v>
      </c>
      <c r="L451" s="119">
        <v>108564.05</v>
      </c>
      <c r="M451" s="119">
        <v>102234.59</v>
      </c>
      <c r="N451" s="119">
        <v>104657.65999999999</v>
      </c>
      <c r="O451" s="119">
        <v>117124.06999999999</v>
      </c>
      <c r="P451" s="119">
        <v>123948.76999999999</v>
      </c>
      <c r="Q451" s="119">
        <f t="shared" si="8"/>
        <v>1302569.79</v>
      </c>
      <c r="R451" s="115"/>
      <c r="S451" s="116"/>
      <c r="T451" s="113"/>
      <c r="U451" s="119">
        <f>IF($E$5=Master!$D$4,E451,
IF($F$5=Master!$D$4,SUM(E451:F451),
IF($G$5=Master!$D$4,SUM(E451:G451),
IF($H$5=Master!$D$4,SUM(E451:H451),
IF($I$5=Master!$D$4,SUM(E451:I451),
IF($J$5=Master!$D$4,SUM(E451:J451),
IF($K$5=Master!$D$4,SUM(E451:K451),
IF($L$5=Master!$D$4,SUM(E451:L451),
IF($M$5=Master!$D$4,SUM(E451:M451),
IF($N$5=Master!$D$4,SUM(E451:N451),
IF($O$5=Master!$D$4,SUM(E451:O451),
IF($P$5=Master!$D$4,SUM(E451:P451),0))))))))))))</f>
        <v>292420.37</v>
      </c>
      <c r="V451" s="115"/>
    </row>
    <row r="452" spans="2:22" x14ac:dyDescent="0.2">
      <c r="B452" s="113"/>
      <c r="C452" s="117" t="s">
        <v>223</v>
      </c>
      <c r="D452" s="118" t="s">
        <v>455</v>
      </c>
      <c r="E452" s="119">
        <v>53780.37000000001</v>
      </c>
      <c r="F452" s="119">
        <v>59211.740000000013</v>
      </c>
      <c r="G452" s="119">
        <v>77800.560000000012</v>
      </c>
      <c r="H452" s="119">
        <v>67284.039999999994</v>
      </c>
      <c r="I452" s="119">
        <v>78797.160000000018</v>
      </c>
      <c r="J452" s="119">
        <v>66798.290000000008</v>
      </c>
      <c r="K452" s="119">
        <v>71607.569999999992</v>
      </c>
      <c r="L452" s="119">
        <v>54715.23</v>
      </c>
      <c r="M452" s="119">
        <v>59083.250000000007</v>
      </c>
      <c r="N452" s="119">
        <v>54533.330000000009</v>
      </c>
      <c r="O452" s="119">
        <v>59693.11</v>
      </c>
      <c r="P452" s="119">
        <v>59312.55000000001</v>
      </c>
      <c r="Q452" s="119">
        <f t="shared" si="8"/>
        <v>762617.20000000007</v>
      </c>
      <c r="R452" s="115"/>
      <c r="S452" s="116"/>
      <c r="T452" s="113"/>
      <c r="U452" s="119">
        <f>IF($E$5=Master!$D$4,E452,
IF($F$5=Master!$D$4,SUM(E452:F452),
IF($G$5=Master!$D$4,SUM(E452:G452),
IF($H$5=Master!$D$4,SUM(E452:H452),
IF($I$5=Master!$D$4,SUM(E452:I452),
IF($J$5=Master!$D$4,SUM(E452:J452),
IF($K$5=Master!$D$4,SUM(E452:K452),
IF($L$5=Master!$D$4,SUM(E452:L452),
IF($M$5=Master!$D$4,SUM(E452:M452),
IF($N$5=Master!$D$4,SUM(E452:N452),
IF($O$5=Master!$D$4,SUM(E452:O452),
IF($P$5=Master!$D$4,SUM(E452:P452),0))))))))))))</f>
        <v>190792.67000000004</v>
      </c>
      <c r="V452" s="115"/>
    </row>
    <row r="453" spans="2:22" ht="25.5" x14ac:dyDescent="0.2">
      <c r="B453" s="113"/>
      <c r="C453" s="117" t="s">
        <v>224</v>
      </c>
      <c r="D453" s="118" t="s">
        <v>456</v>
      </c>
      <c r="E453" s="119">
        <v>34903.150000000009</v>
      </c>
      <c r="F453" s="119">
        <v>39156.690000000017</v>
      </c>
      <c r="G453" s="119">
        <v>36781.970000000016</v>
      </c>
      <c r="H453" s="119">
        <v>37206.600000000013</v>
      </c>
      <c r="I453" s="119">
        <v>36197.070000000007</v>
      </c>
      <c r="J453" s="119">
        <v>36977.250000000007</v>
      </c>
      <c r="K453" s="119">
        <v>36792.890000000007</v>
      </c>
      <c r="L453" s="119">
        <v>34348.190000000017</v>
      </c>
      <c r="M453" s="119">
        <v>34964.080000000002</v>
      </c>
      <c r="N453" s="119">
        <v>36738.640000000007</v>
      </c>
      <c r="O453" s="119">
        <v>39526.920000000006</v>
      </c>
      <c r="P453" s="119">
        <v>37146.18</v>
      </c>
      <c r="Q453" s="119">
        <f t="shared" ref="Q453:Q504" si="9">SUM(E453:P453)</f>
        <v>440739.63000000012</v>
      </c>
      <c r="R453" s="115"/>
      <c r="S453" s="116"/>
      <c r="T453" s="113"/>
      <c r="U453" s="119">
        <f>IF($E$5=Master!$D$4,E453,
IF($F$5=Master!$D$4,SUM(E453:F453),
IF($G$5=Master!$D$4,SUM(E453:G453),
IF($H$5=Master!$D$4,SUM(E453:H453),
IF($I$5=Master!$D$4,SUM(E453:I453),
IF($J$5=Master!$D$4,SUM(E453:J453),
IF($K$5=Master!$D$4,SUM(E453:K453),
IF($L$5=Master!$D$4,SUM(E453:L453),
IF($M$5=Master!$D$4,SUM(E453:M453),
IF($N$5=Master!$D$4,SUM(E453:N453),
IF($O$5=Master!$D$4,SUM(E453:O453),
IF($P$5=Master!$D$4,SUM(E453:P453),0))))))))))))</f>
        <v>110841.81000000004</v>
      </c>
      <c r="V453" s="115"/>
    </row>
    <row r="454" spans="2:22" x14ac:dyDescent="0.2">
      <c r="B454" s="113"/>
      <c r="C454" s="117" t="s">
        <v>225</v>
      </c>
      <c r="D454" s="118" t="s">
        <v>458</v>
      </c>
      <c r="E454" s="119">
        <v>0</v>
      </c>
      <c r="F454" s="119">
        <v>0</v>
      </c>
      <c r="G454" s="119">
        <v>0</v>
      </c>
      <c r="H454" s="119">
        <v>0</v>
      </c>
      <c r="I454" s="119">
        <v>0</v>
      </c>
      <c r="J454" s="119">
        <v>55000</v>
      </c>
      <c r="K454" s="119">
        <v>10000</v>
      </c>
      <c r="L454" s="119">
        <v>25000</v>
      </c>
      <c r="M454" s="119">
        <v>0</v>
      </c>
      <c r="N454" s="119">
        <v>25000</v>
      </c>
      <c r="O454" s="119">
        <v>50000</v>
      </c>
      <c r="P454" s="119">
        <v>100000</v>
      </c>
      <c r="Q454" s="119">
        <f t="shared" si="9"/>
        <v>265000</v>
      </c>
      <c r="R454" s="115"/>
      <c r="S454" s="116"/>
      <c r="T454" s="113"/>
      <c r="U454" s="119">
        <f>IF($E$5=Master!$D$4,E454,
IF($F$5=Master!$D$4,SUM(E454:F454),
IF($G$5=Master!$D$4,SUM(E454:G454),
IF($H$5=Master!$D$4,SUM(E454:H454),
IF($I$5=Master!$D$4,SUM(E454:I454),
IF($J$5=Master!$D$4,SUM(E454:J454),
IF($K$5=Master!$D$4,SUM(E454:K454),
IF($L$5=Master!$D$4,SUM(E454:L454),
IF($M$5=Master!$D$4,SUM(E454:M454),
IF($N$5=Master!$D$4,SUM(E454:N454),
IF($O$5=Master!$D$4,SUM(E454:O454),
IF($P$5=Master!$D$4,SUM(E454:P454),0))))))))))))</f>
        <v>0</v>
      </c>
      <c r="V454" s="115"/>
    </row>
    <row r="455" spans="2:22" x14ac:dyDescent="0.2">
      <c r="B455" s="113"/>
      <c r="C455" s="117" t="s">
        <v>226</v>
      </c>
      <c r="D455" s="118" t="s">
        <v>459</v>
      </c>
      <c r="E455" s="119">
        <v>25574.99</v>
      </c>
      <c r="F455" s="119">
        <v>417032.99000000005</v>
      </c>
      <c r="G455" s="119">
        <v>190574.99</v>
      </c>
      <c r="H455" s="119">
        <v>280574.99000000005</v>
      </c>
      <c r="I455" s="119">
        <v>310574.99000000005</v>
      </c>
      <c r="J455" s="119">
        <v>374474.99000000005</v>
      </c>
      <c r="K455" s="119">
        <v>496675.06</v>
      </c>
      <c r="L455" s="119">
        <v>584535.06000000006</v>
      </c>
      <c r="M455" s="119">
        <v>395139.99000000005</v>
      </c>
      <c r="N455" s="119">
        <v>530074.99</v>
      </c>
      <c r="O455" s="119">
        <v>514575.95</v>
      </c>
      <c r="P455" s="119">
        <v>637280.17000000027</v>
      </c>
      <c r="Q455" s="119">
        <f t="shared" si="9"/>
        <v>4757089.16</v>
      </c>
      <c r="R455" s="115"/>
      <c r="S455" s="116"/>
      <c r="T455" s="113"/>
      <c r="U455" s="119">
        <f>IF($E$5=Master!$D$4,E455,
IF($F$5=Master!$D$4,SUM(E455:F455),
IF($G$5=Master!$D$4,SUM(E455:G455),
IF($H$5=Master!$D$4,SUM(E455:H455),
IF($I$5=Master!$D$4,SUM(E455:I455),
IF($J$5=Master!$D$4,SUM(E455:J455),
IF($K$5=Master!$D$4,SUM(E455:K455),
IF($L$5=Master!$D$4,SUM(E455:L455),
IF($M$5=Master!$D$4,SUM(E455:M455),
IF($N$5=Master!$D$4,SUM(E455:N455),
IF($O$5=Master!$D$4,SUM(E455:O455),
IF($P$5=Master!$D$4,SUM(E455:P455),0))))))))))))</f>
        <v>633182.97</v>
      </c>
      <c r="V455" s="115"/>
    </row>
    <row r="456" spans="2:22" x14ac:dyDescent="0.2">
      <c r="B456" s="113"/>
      <c r="C456" s="117" t="s">
        <v>227</v>
      </c>
      <c r="D456" s="118" t="s">
        <v>460</v>
      </c>
      <c r="E456" s="119">
        <v>3075465.6199999996</v>
      </c>
      <c r="F456" s="119">
        <v>3008316.83</v>
      </c>
      <c r="G456" s="119">
        <v>3212346.5100000007</v>
      </c>
      <c r="H456" s="119">
        <v>3105047.9900000007</v>
      </c>
      <c r="I456" s="119">
        <v>3008522.6300000008</v>
      </c>
      <c r="J456" s="119">
        <v>3032346.5100000007</v>
      </c>
      <c r="K456" s="119">
        <v>2941346.5100000007</v>
      </c>
      <c r="L456" s="119">
        <v>3165333.830000001</v>
      </c>
      <c r="M456" s="119">
        <v>3013346.5100000007</v>
      </c>
      <c r="N456" s="119">
        <v>3021877.6900000009</v>
      </c>
      <c r="O456" s="119">
        <v>3265365.2600000007</v>
      </c>
      <c r="P456" s="119">
        <v>3253742.2700000009</v>
      </c>
      <c r="Q456" s="119">
        <f t="shared" si="9"/>
        <v>37103058.160000011</v>
      </c>
      <c r="R456" s="115"/>
      <c r="S456" s="116"/>
      <c r="T456" s="113"/>
      <c r="U456" s="119">
        <f>IF($E$5=Master!$D$4,E456,
IF($F$5=Master!$D$4,SUM(E456:F456),
IF($G$5=Master!$D$4,SUM(E456:G456),
IF($H$5=Master!$D$4,SUM(E456:H456),
IF($I$5=Master!$D$4,SUM(E456:I456),
IF($J$5=Master!$D$4,SUM(E456:J456),
IF($K$5=Master!$D$4,SUM(E456:K456),
IF($L$5=Master!$D$4,SUM(E456:L456),
IF($M$5=Master!$D$4,SUM(E456:M456),
IF($N$5=Master!$D$4,SUM(E456:N456),
IF($O$5=Master!$D$4,SUM(E456:O456),
IF($P$5=Master!$D$4,SUM(E456:P456),0))))))))))))</f>
        <v>9296128.9600000009</v>
      </c>
      <c r="V456" s="115"/>
    </row>
    <row r="457" spans="2:22" x14ac:dyDescent="0.2">
      <c r="B457" s="113"/>
      <c r="C457" s="117" t="s">
        <v>228</v>
      </c>
      <c r="D457" s="118" t="s">
        <v>461</v>
      </c>
      <c r="E457" s="119">
        <v>9369308.4600000028</v>
      </c>
      <c r="F457" s="119">
        <v>9667033.3500000015</v>
      </c>
      <c r="G457" s="119">
        <v>9583316.790000001</v>
      </c>
      <c r="H457" s="119">
        <v>9668799.5700000022</v>
      </c>
      <c r="I457" s="119">
        <v>9514518.120000001</v>
      </c>
      <c r="J457" s="119">
        <v>9509413.0600000005</v>
      </c>
      <c r="K457" s="119">
        <v>9236437.160000002</v>
      </c>
      <c r="L457" s="119">
        <v>9822146.5500000007</v>
      </c>
      <c r="M457" s="119">
        <v>9670255.3399999999</v>
      </c>
      <c r="N457" s="119">
        <v>9534070.870000001</v>
      </c>
      <c r="O457" s="119">
        <v>9858257.089999998</v>
      </c>
      <c r="P457" s="119">
        <v>9989941.8000000026</v>
      </c>
      <c r="Q457" s="119">
        <f t="shared" si="9"/>
        <v>115423498.16000003</v>
      </c>
      <c r="R457" s="115"/>
      <c r="S457" s="116"/>
      <c r="T457" s="113"/>
      <c r="U457" s="119">
        <f>IF($E$5=Master!$D$4,E457,
IF($F$5=Master!$D$4,SUM(E457:F457),
IF($G$5=Master!$D$4,SUM(E457:G457),
IF($H$5=Master!$D$4,SUM(E457:H457),
IF($I$5=Master!$D$4,SUM(E457:I457),
IF($J$5=Master!$D$4,SUM(E457:J457),
IF($K$5=Master!$D$4,SUM(E457:K457),
IF($L$5=Master!$D$4,SUM(E457:L457),
IF($M$5=Master!$D$4,SUM(E457:M457),
IF($N$5=Master!$D$4,SUM(E457:N457),
IF($O$5=Master!$D$4,SUM(E457:O457),
IF($P$5=Master!$D$4,SUM(E457:P457),0))))))))))))</f>
        <v>28619658.600000001</v>
      </c>
      <c r="V457" s="115"/>
    </row>
    <row r="458" spans="2:22" x14ac:dyDescent="0.2">
      <c r="B458" s="113"/>
      <c r="C458" s="117" t="s">
        <v>229</v>
      </c>
      <c r="D458" s="118" t="s">
        <v>462</v>
      </c>
      <c r="E458" s="119">
        <v>3540126.1199999996</v>
      </c>
      <c r="F458" s="119">
        <v>3790606.0600000005</v>
      </c>
      <c r="G458" s="119">
        <v>3758569.7899999996</v>
      </c>
      <c r="H458" s="119">
        <v>3742192.2900000005</v>
      </c>
      <c r="I458" s="119">
        <v>3622745.4999999995</v>
      </c>
      <c r="J458" s="119">
        <v>3683795.92</v>
      </c>
      <c r="K458" s="119">
        <v>3533360.67</v>
      </c>
      <c r="L458" s="119">
        <v>3786605.7099999995</v>
      </c>
      <c r="M458" s="119">
        <v>3672562.35</v>
      </c>
      <c r="N458" s="119">
        <v>3678480.44</v>
      </c>
      <c r="O458" s="119">
        <v>3847373.32</v>
      </c>
      <c r="P458" s="119">
        <v>3689035.8900000006</v>
      </c>
      <c r="Q458" s="119">
        <f t="shared" si="9"/>
        <v>44345454.060000002</v>
      </c>
      <c r="R458" s="115"/>
      <c r="S458" s="116"/>
      <c r="T458" s="113"/>
      <c r="U458" s="119">
        <f>IF($E$5=Master!$D$4,E458,
IF($F$5=Master!$D$4,SUM(E458:F458),
IF($G$5=Master!$D$4,SUM(E458:G458),
IF($H$5=Master!$D$4,SUM(E458:H458),
IF($I$5=Master!$D$4,SUM(E458:I458),
IF($J$5=Master!$D$4,SUM(E458:J458),
IF($K$5=Master!$D$4,SUM(E458:K458),
IF($L$5=Master!$D$4,SUM(E458:L458),
IF($M$5=Master!$D$4,SUM(E458:M458),
IF($N$5=Master!$D$4,SUM(E458:N458),
IF($O$5=Master!$D$4,SUM(E458:O458),
IF($P$5=Master!$D$4,SUM(E458:P458),0))))))))))))</f>
        <v>11089301.969999999</v>
      </c>
      <c r="V458" s="115"/>
    </row>
    <row r="459" spans="2:22" x14ac:dyDescent="0.2">
      <c r="B459" s="113"/>
      <c r="C459" s="117" t="s">
        <v>230</v>
      </c>
      <c r="D459" s="118" t="s">
        <v>463</v>
      </c>
      <c r="E459" s="119">
        <v>15270.83</v>
      </c>
      <c r="F459" s="119">
        <v>615420.92999999993</v>
      </c>
      <c r="G459" s="119">
        <v>1313629.9500000002</v>
      </c>
      <c r="H459" s="119">
        <v>1366425.9000000001</v>
      </c>
      <c r="I459" s="119">
        <v>1365345.9600000002</v>
      </c>
      <c r="J459" s="119">
        <v>1371629.9600000002</v>
      </c>
      <c r="K459" s="119">
        <v>1365346.11</v>
      </c>
      <c r="L459" s="119">
        <v>1365345.9700000002</v>
      </c>
      <c r="M459" s="119">
        <v>1371629.9100000001</v>
      </c>
      <c r="N459" s="119">
        <v>1015345.83</v>
      </c>
      <c r="O459" s="119">
        <v>590345.82999999996</v>
      </c>
      <c r="P459" s="119">
        <v>596629.9</v>
      </c>
      <c r="Q459" s="119">
        <f t="shared" si="9"/>
        <v>12352367.080000002</v>
      </c>
      <c r="R459" s="115"/>
      <c r="S459" s="116"/>
      <c r="T459" s="113"/>
      <c r="U459" s="119">
        <f>IF($E$5=Master!$D$4,E459,
IF($F$5=Master!$D$4,SUM(E459:F459),
IF($G$5=Master!$D$4,SUM(E459:G459),
IF($H$5=Master!$D$4,SUM(E459:H459),
IF($I$5=Master!$D$4,SUM(E459:I459),
IF($J$5=Master!$D$4,SUM(E459:J459),
IF($K$5=Master!$D$4,SUM(E459:K459),
IF($L$5=Master!$D$4,SUM(E459:L459),
IF($M$5=Master!$D$4,SUM(E459:M459),
IF($N$5=Master!$D$4,SUM(E459:N459),
IF($O$5=Master!$D$4,SUM(E459:O459),
IF($P$5=Master!$D$4,SUM(E459:P459),0))))))))))))</f>
        <v>1944321.71</v>
      </c>
      <c r="V459" s="115"/>
    </row>
    <row r="460" spans="2:22" x14ac:dyDescent="0.2">
      <c r="B460" s="113"/>
      <c r="C460" s="117" t="s">
        <v>231</v>
      </c>
      <c r="D460" s="118" t="s">
        <v>464</v>
      </c>
      <c r="E460" s="119">
        <v>3206961.58</v>
      </c>
      <c r="F460" s="119">
        <v>3216996.16</v>
      </c>
      <c r="G460" s="119">
        <v>3220937.8600000003</v>
      </c>
      <c r="H460" s="119">
        <v>3245790.3400000003</v>
      </c>
      <c r="I460" s="119">
        <v>3214777.9600000004</v>
      </c>
      <c r="J460" s="119">
        <v>3213880.29</v>
      </c>
      <c r="K460" s="119">
        <v>3220189.1</v>
      </c>
      <c r="L460" s="119">
        <v>3214325.6700000004</v>
      </c>
      <c r="M460" s="119">
        <v>3212018.0100000002</v>
      </c>
      <c r="N460" s="119">
        <v>3213465.72</v>
      </c>
      <c r="O460" s="119">
        <v>3225636.8400000003</v>
      </c>
      <c r="P460" s="119">
        <v>3215385.8700000006</v>
      </c>
      <c r="Q460" s="119">
        <f t="shared" si="9"/>
        <v>38620365.400000006</v>
      </c>
      <c r="R460" s="115"/>
      <c r="S460" s="116"/>
      <c r="T460" s="113"/>
      <c r="U460" s="119">
        <f>IF($E$5=Master!$D$4,E460,
IF($F$5=Master!$D$4,SUM(E460:F460),
IF($G$5=Master!$D$4,SUM(E460:G460),
IF($H$5=Master!$D$4,SUM(E460:H460),
IF($I$5=Master!$D$4,SUM(E460:I460),
IF($J$5=Master!$D$4,SUM(E460:J460),
IF($K$5=Master!$D$4,SUM(E460:K460),
IF($L$5=Master!$D$4,SUM(E460:L460),
IF($M$5=Master!$D$4,SUM(E460:M460),
IF($N$5=Master!$D$4,SUM(E460:N460),
IF($O$5=Master!$D$4,SUM(E460:O460),
IF($P$5=Master!$D$4,SUM(E460:P460),0))))))))))))</f>
        <v>9644895.6000000015</v>
      </c>
      <c r="V460" s="115"/>
    </row>
    <row r="461" spans="2:22" x14ac:dyDescent="0.2">
      <c r="B461" s="113"/>
      <c r="C461" s="117" t="s">
        <v>232</v>
      </c>
      <c r="D461" s="118" t="s">
        <v>465</v>
      </c>
      <c r="E461" s="119">
        <v>0</v>
      </c>
      <c r="F461" s="119">
        <v>1006959.3300000001</v>
      </c>
      <c r="G461" s="119">
        <v>517116.07</v>
      </c>
      <c r="H461" s="119">
        <v>510893.85</v>
      </c>
      <c r="I461" s="119">
        <v>509893.85</v>
      </c>
      <c r="J461" s="119">
        <v>508893.85</v>
      </c>
      <c r="K461" s="119">
        <v>263133.84999999998</v>
      </c>
      <c r="L461" s="119">
        <v>485133.85</v>
      </c>
      <c r="M461" s="119">
        <v>510893.85</v>
      </c>
      <c r="N461" s="119">
        <v>510893.85</v>
      </c>
      <c r="O461" s="119">
        <v>510893.85</v>
      </c>
      <c r="P461" s="119">
        <v>510893.8</v>
      </c>
      <c r="Q461" s="119">
        <f t="shared" si="9"/>
        <v>5845599.9999999991</v>
      </c>
      <c r="R461" s="115"/>
      <c r="S461" s="116"/>
      <c r="T461" s="113"/>
      <c r="U461" s="119">
        <f>IF($E$5=Master!$D$4,E461,
IF($F$5=Master!$D$4,SUM(E461:F461),
IF($G$5=Master!$D$4,SUM(E461:G461),
IF($H$5=Master!$D$4,SUM(E461:H461),
IF($I$5=Master!$D$4,SUM(E461:I461),
IF($J$5=Master!$D$4,SUM(E461:J461),
IF($K$5=Master!$D$4,SUM(E461:K461),
IF($L$5=Master!$D$4,SUM(E461:L461),
IF($M$5=Master!$D$4,SUM(E461:M461),
IF($N$5=Master!$D$4,SUM(E461:N461),
IF($O$5=Master!$D$4,SUM(E461:O461),
IF($P$5=Master!$D$4,SUM(E461:P461),0))))))))))))</f>
        <v>1524075.4000000001</v>
      </c>
      <c r="V461" s="115"/>
    </row>
    <row r="462" spans="2:22" x14ac:dyDescent="0.2">
      <c r="B462" s="113"/>
      <c r="C462" s="117" t="s">
        <v>233</v>
      </c>
      <c r="D462" s="118" t="s">
        <v>466</v>
      </c>
      <c r="E462" s="119">
        <v>336527.37</v>
      </c>
      <c r="F462" s="119">
        <v>1456236.45</v>
      </c>
      <c r="G462" s="119">
        <v>342982.04000000004</v>
      </c>
      <c r="H462" s="119">
        <v>843940.8600000001</v>
      </c>
      <c r="I462" s="119">
        <v>866805.97</v>
      </c>
      <c r="J462" s="119">
        <v>796996.8600000001</v>
      </c>
      <c r="K462" s="119">
        <v>804678.84000000008</v>
      </c>
      <c r="L462" s="119">
        <v>344243.94000000006</v>
      </c>
      <c r="M462" s="119">
        <v>844501.26</v>
      </c>
      <c r="N462" s="119">
        <v>798037.79</v>
      </c>
      <c r="O462" s="119">
        <v>344743.94000000006</v>
      </c>
      <c r="P462" s="119">
        <v>858239.16</v>
      </c>
      <c r="Q462" s="119">
        <f t="shared" si="9"/>
        <v>8637934.4800000004</v>
      </c>
      <c r="R462" s="115"/>
      <c r="S462" s="116"/>
      <c r="T462" s="113"/>
      <c r="U462" s="119">
        <f>IF($E$5=Master!$D$4,E462,
IF($F$5=Master!$D$4,SUM(E462:F462),
IF($G$5=Master!$D$4,SUM(E462:G462),
IF($H$5=Master!$D$4,SUM(E462:H462),
IF($I$5=Master!$D$4,SUM(E462:I462),
IF($J$5=Master!$D$4,SUM(E462:J462),
IF($K$5=Master!$D$4,SUM(E462:K462),
IF($L$5=Master!$D$4,SUM(E462:L462),
IF($M$5=Master!$D$4,SUM(E462:M462),
IF($N$5=Master!$D$4,SUM(E462:N462),
IF($O$5=Master!$D$4,SUM(E462:O462),
IF($P$5=Master!$D$4,SUM(E462:P462),0))))))))))))</f>
        <v>2135745.86</v>
      </c>
      <c r="V462" s="115"/>
    </row>
    <row r="463" spans="2:22" x14ac:dyDescent="0.2">
      <c r="B463" s="113"/>
      <c r="C463" s="117" t="s">
        <v>234</v>
      </c>
      <c r="D463" s="118" t="s">
        <v>467</v>
      </c>
      <c r="E463" s="119">
        <v>208269.86999999997</v>
      </c>
      <c r="F463" s="119">
        <v>210159.86999999997</v>
      </c>
      <c r="G463" s="119">
        <v>233966.38999999998</v>
      </c>
      <c r="H463" s="119">
        <v>208269.86999999997</v>
      </c>
      <c r="I463" s="119">
        <v>212166.90999999995</v>
      </c>
      <c r="J463" s="119">
        <v>344042.70999999996</v>
      </c>
      <c r="K463" s="119">
        <v>259626.59000000003</v>
      </c>
      <c r="L463" s="119">
        <v>139033.67000000004</v>
      </c>
      <c r="M463" s="119">
        <v>259626.54000000004</v>
      </c>
      <c r="N463" s="119">
        <v>282313.78999999998</v>
      </c>
      <c r="O463" s="119">
        <v>259626.57</v>
      </c>
      <c r="P463" s="119">
        <v>259626.34</v>
      </c>
      <c r="Q463" s="119">
        <f t="shared" si="9"/>
        <v>2876729.1199999996</v>
      </c>
      <c r="R463" s="115"/>
      <c r="S463" s="116"/>
      <c r="T463" s="113"/>
      <c r="U463" s="119">
        <f>IF($E$5=Master!$D$4,E463,
IF($F$5=Master!$D$4,SUM(E463:F463),
IF($G$5=Master!$D$4,SUM(E463:G463),
IF($H$5=Master!$D$4,SUM(E463:H463),
IF($I$5=Master!$D$4,SUM(E463:I463),
IF($J$5=Master!$D$4,SUM(E463:J463),
IF($K$5=Master!$D$4,SUM(E463:K463),
IF($L$5=Master!$D$4,SUM(E463:L463),
IF($M$5=Master!$D$4,SUM(E463:M463),
IF($N$5=Master!$D$4,SUM(E463:N463),
IF($O$5=Master!$D$4,SUM(E463:O463),
IF($P$5=Master!$D$4,SUM(E463:P463),0))))))))))))</f>
        <v>652396.12999999989</v>
      </c>
      <c r="V463" s="115"/>
    </row>
    <row r="464" spans="2:22" x14ac:dyDescent="0.2">
      <c r="B464" s="113"/>
      <c r="C464" s="117" t="s">
        <v>235</v>
      </c>
      <c r="D464" s="118" t="s">
        <v>468</v>
      </c>
      <c r="E464" s="119">
        <v>200000.08</v>
      </c>
      <c r="F464" s="119">
        <v>3474000.08</v>
      </c>
      <c r="G464" s="119">
        <v>644000.08000000007</v>
      </c>
      <c r="H464" s="119">
        <v>284000.07999999996</v>
      </c>
      <c r="I464" s="119">
        <v>274000.07999999996</v>
      </c>
      <c r="J464" s="119">
        <v>274000.07999999996</v>
      </c>
      <c r="K464" s="119">
        <v>3520000.08</v>
      </c>
      <c r="L464" s="119">
        <v>450000.07999999996</v>
      </c>
      <c r="M464" s="119">
        <v>200000.08</v>
      </c>
      <c r="N464" s="119">
        <v>200000.08</v>
      </c>
      <c r="O464" s="119">
        <v>200000.08</v>
      </c>
      <c r="P464" s="119">
        <v>200000.12</v>
      </c>
      <c r="Q464" s="119">
        <f t="shared" si="9"/>
        <v>9920001</v>
      </c>
      <c r="R464" s="115"/>
      <c r="S464" s="116"/>
      <c r="T464" s="113"/>
      <c r="U464" s="119">
        <f>IF($E$5=Master!$D$4,E464,
IF($F$5=Master!$D$4,SUM(E464:F464),
IF($G$5=Master!$D$4,SUM(E464:G464),
IF($H$5=Master!$D$4,SUM(E464:H464),
IF($I$5=Master!$D$4,SUM(E464:I464),
IF($J$5=Master!$D$4,SUM(E464:J464),
IF($K$5=Master!$D$4,SUM(E464:K464),
IF($L$5=Master!$D$4,SUM(E464:L464),
IF($M$5=Master!$D$4,SUM(E464:M464),
IF($N$5=Master!$D$4,SUM(E464:N464),
IF($O$5=Master!$D$4,SUM(E464:O464),
IF($P$5=Master!$D$4,SUM(E464:P464),0))))))))))))</f>
        <v>4318000.24</v>
      </c>
      <c r="V464" s="115"/>
    </row>
    <row r="465" spans="2:22" x14ac:dyDescent="0.2">
      <c r="B465" s="113"/>
      <c r="C465" s="117" t="s">
        <v>236</v>
      </c>
      <c r="D465" s="118" t="s">
        <v>469</v>
      </c>
      <c r="E465" s="119">
        <v>66686.69</v>
      </c>
      <c r="F465" s="119">
        <v>67993.069999999992</v>
      </c>
      <c r="G465" s="119">
        <v>372847.79</v>
      </c>
      <c r="H465" s="119">
        <v>363247.79</v>
      </c>
      <c r="I465" s="119">
        <v>67247.789999999994</v>
      </c>
      <c r="J465" s="119">
        <v>59397.789999999994</v>
      </c>
      <c r="K465" s="119">
        <v>59425.289999999994</v>
      </c>
      <c r="L465" s="119">
        <v>52975.289999999994</v>
      </c>
      <c r="M465" s="119">
        <v>59425.289999999994</v>
      </c>
      <c r="N465" s="119">
        <v>57397.789999999994</v>
      </c>
      <c r="O465" s="119">
        <v>51547.789999999994</v>
      </c>
      <c r="P465" s="119">
        <v>51547.609999999993</v>
      </c>
      <c r="Q465" s="119">
        <f t="shared" si="9"/>
        <v>1329739.9800000002</v>
      </c>
      <c r="R465" s="115"/>
      <c r="S465" s="116"/>
      <c r="T465" s="113"/>
      <c r="U465" s="119">
        <f>IF($E$5=Master!$D$4,E465,
IF($F$5=Master!$D$4,SUM(E465:F465),
IF($G$5=Master!$D$4,SUM(E465:G465),
IF($H$5=Master!$D$4,SUM(E465:H465),
IF($I$5=Master!$D$4,SUM(E465:I465),
IF($J$5=Master!$D$4,SUM(E465:J465),
IF($K$5=Master!$D$4,SUM(E465:K465),
IF($L$5=Master!$D$4,SUM(E465:L465),
IF($M$5=Master!$D$4,SUM(E465:M465),
IF($N$5=Master!$D$4,SUM(E465:N465),
IF($O$5=Master!$D$4,SUM(E465:O465),
IF($P$5=Master!$D$4,SUM(E465:P465),0))))))))))))</f>
        <v>507527.55</v>
      </c>
      <c r="V465" s="115"/>
    </row>
    <row r="466" spans="2:22" x14ac:dyDescent="0.2">
      <c r="B466" s="113"/>
      <c r="C466" s="117" t="s">
        <v>237</v>
      </c>
      <c r="D466" s="118" t="s">
        <v>457</v>
      </c>
      <c r="E466" s="119">
        <v>0</v>
      </c>
      <c r="F466" s="119">
        <v>0</v>
      </c>
      <c r="G466" s="119">
        <v>50000</v>
      </c>
      <c r="H466" s="119">
        <v>10000</v>
      </c>
      <c r="I466" s="119">
        <v>50000</v>
      </c>
      <c r="J466" s="119">
        <v>60000</v>
      </c>
      <c r="K466" s="119">
        <v>142800</v>
      </c>
      <c r="L466" s="119">
        <v>185000</v>
      </c>
      <c r="M466" s="119">
        <v>129100</v>
      </c>
      <c r="N466" s="119">
        <v>240000</v>
      </c>
      <c r="O466" s="119">
        <v>230000</v>
      </c>
      <c r="P466" s="119">
        <v>282600</v>
      </c>
      <c r="Q466" s="119">
        <f t="shared" si="9"/>
        <v>1379500</v>
      </c>
      <c r="R466" s="115"/>
      <c r="S466" s="116"/>
      <c r="T466" s="113"/>
      <c r="U466" s="119">
        <f>IF($E$5=Master!$D$4,E466,
IF($F$5=Master!$D$4,SUM(E466:F466),
IF($G$5=Master!$D$4,SUM(E466:G466),
IF($H$5=Master!$D$4,SUM(E466:H466),
IF($I$5=Master!$D$4,SUM(E466:I466),
IF($J$5=Master!$D$4,SUM(E466:J466),
IF($K$5=Master!$D$4,SUM(E466:K466),
IF($L$5=Master!$D$4,SUM(E466:L466),
IF($M$5=Master!$D$4,SUM(E466:M466),
IF($N$5=Master!$D$4,SUM(E466:N466),
IF($O$5=Master!$D$4,SUM(E466:O466),
IF($P$5=Master!$D$4,SUM(E466:P466),0))))))))))))</f>
        <v>50000</v>
      </c>
      <c r="V466" s="115"/>
    </row>
    <row r="467" spans="2:22" x14ac:dyDescent="0.2">
      <c r="B467" s="113"/>
      <c r="C467" s="117" t="s">
        <v>238</v>
      </c>
      <c r="D467" s="118" t="s">
        <v>470</v>
      </c>
      <c r="E467" s="119">
        <v>20611.900000000001</v>
      </c>
      <c r="F467" s="119">
        <v>42861.9</v>
      </c>
      <c r="G467" s="119">
        <v>122861.90000000001</v>
      </c>
      <c r="H467" s="119">
        <v>42861.9</v>
      </c>
      <c r="I467" s="119">
        <v>42861.9</v>
      </c>
      <c r="J467" s="119">
        <v>38938.31</v>
      </c>
      <c r="K467" s="119">
        <v>33308.57</v>
      </c>
      <c r="L467" s="119">
        <v>33308.57</v>
      </c>
      <c r="M467" s="119">
        <v>33308.57</v>
      </c>
      <c r="N467" s="119">
        <v>10898.57</v>
      </c>
      <c r="O467" s="119">
        <v>8333.57</v>
      </c>
      <c r="P467" s="119">
        <v>8333.6500000000015</v>
      </c>
      <c r="Q467" s="119">
        <f t="shared" si="9"/>
        <v>438489.31000000006</v>
      </c>
      <c r="R467" s="115"/>
      <c r="S467" s="116"/>
      <c r="T467" s="113"/>
      <c r="U467" s="119">
        <f>IF($E$5=Master!$D$4,E467,
IF($F$5=Master!$D$4,SUM(E467:F467),
IF($G$5=Master!$D$4,SUM(E467:G467),
IF($H$5=Master!$D$4,SUM(E467:H467),
IF($I$5=Master!$D$4,SUM(E467:I467),
IF($J$5=Master!$D$4,SUM(E467:J467),
IF($K$5=Master!$D$4,SUM(E467:K467),
IF($L$5=Master!$D$4,SUM(E467:L467),
IF($M$5=Master!$D$4,SUM(E467:M467),
IF($N$5=Master!$D$4,SUM(E467:N467),
IF($O$5=Master!$D$4,SUM(E467:O467),
IF($P$5=Master!$D$4,SUM(E467:P467),0))))))))))))</f>
        <v>186335.7</v>
      </c>
      <c r="V467" s="115"/>
    </row>
    <row r="468" spans="2:22" x14ac:dyDescent="0.2">
      <c r="B468" s="113"/>
      <c r="C468" s="117" t="s">
        <v>239</v>
      </c>
      <c r="D468" s="118" t="s">
        <v>471</v>
      </c>
      <c r="E468" s="119">
        <v>420877.72</v>
      </c>
      <c r="F468" s="119">
        <v>448915.36</v>
      </c>
      <c r="G468" s="119">
        <v>448915.36</v>
      </c>
      <c r="H468" s="119">
        <v>448915.36</v>
      </c>
      <c r="I468" s="119">
        <v>448915.36</v>
      </c>
      <c r="J468" s="119">
        <v>448915.36</v>
      </c>
      <c r="K468" s="119">
        <v>448915.36</v>
      </c>
      <c r="L468" s="119">
        <v>448915.36</v>
      </c>
      <c r="M468" s="119">
        <v>448915.36</v>
      </c>
      <c r="N468" s="119">
        <v>448915.36</v>
      </c>
      <c r="O468" s="119">
        <v>448915.36</v>
      </c>
      <c r="P468" s="119">
        <v>448816.19</v>
      </c>
      <c r="Q468" s="119">
        <f t="shared" si="9"/>
        <v>5358847.51</v>
      </c>
      <c r="R468" s="115"/>
      <c r="S468" s="116"/>
      <c r="T468" s="113"/>
      <c r="U468" s="119">
        <f>IF($E$5=Master!$D$4,E468,
IF($F$5=Master!$D$4,SUM(E468:F468),
IF($G$5=Master!$D$4,SUM(E468:G468),
IF($H$5=Master!$D$4,SUM(E468:H468),
IF($I$5=Master!$D$4,SUM(E468:I468),
IF($J$5=Master!$D$4,SUM(E468:J468),
IF($K$5=Master!$D$4,SUM(E468:K468),
IF($L$5=Master!$D$4,SUM(E468:L468),
IF($M$5=Master!$D$4,SUM(E468:M468),
IF($N$5=Master!$D$4,SUM(E468:N468),
IF($O$5=Master!$D$4,SUM(E468:O468),
IF($P$5=Master!$D$4,SUM(E468:P468),0))))))))))))</f>
        <v>1318708.44</v>
      </c>
      <c r="V468" s="115"/>
    </row>
    <row r="469" spans="2:22" x14ac:dyDescent="0.2">
      <c r="B469" s="113"/>
      <c r="C469" s="117" t="s">
        <v>240</v>
      </c>
      <c r="D469" s="118" t="s">
        <v>472</v>
      </c>
      <c r="E469" s="119">
        <v>0</v>
      </c>
      <c r="F469" s="119">
        <v>65000</v>
      </c>
      <c r="G469" s="119">
        <v>65000</v>
      </c>
      <c r="H469" s="119">
        <v>165000</v>
      </c>
      <c r="I469" s="119">
        <v>115000</v>
      </c>
      <c r="J469" s="119">
        <v>201100</v>
      </c>
      <c r="K469" s="119">
        <v>73400</v>
      </c>
      <c r="L469" s="119">
        <v>250000</v>
      </c>
      <c r="M469" s="119">
        <v>150000</v>
      </c>
      <c r="N469" s="119">
        <v>250000</v>
      </c>
      <c r="O469" s="119">
        <v>150000</v>
      </c>
      <c r="P469" s="119">
        <v>300840</v>
      </c>
      <c r="Q469" s="119">
        <f t="shared" si="9"/>
        <v>1785340</v>
      </c>
      <c r="R469" s="115"/>
      <c r="S469" s="116"/>
      <c r="T469" s="113"/>
      <c r="U469" s="119">
        <f>IF($E$5=Master!$D$4,E469,
IF($F$5=Master!$D$4,SUM(E469:F469),
IF($G$5=Master!$D$4,SUM(E469:G469),
IF($H$5=Master!$D$4,SUM(E469:H469),
IF($I$5=Master!$D$4,SUM(E469:I469),
IF($J$5=Master!$D$4,SUM(E469:J469),
IF($K$5=Master!$D$4,SUM(E469:K469),
IF($L$5=Master!$D$4,SUM(E469:L469),
IF($M$5=Master!$D$4,SUM(E469:M469),
IF($N$5=Master!$D$4,SUM(E469:N469),
IF($O$5=Master!$D$4,SUM(E469:O469),
IF($P$5=Master!$D$4,SUM(E469:P469),0))))))))))))</f>
        <v>130000</v>
      </c>
      <c r="V469" s="115"/>
    </row>
    <row r="470" spans="2:22" x14ac:dyDescent="0.2">
      <c r="B470" s="113"/>
      <c r="C470" s="117" t="s">
        <v>241</v>
      </c>
      <c r="D470" s="118" t="s">
        <v>469</v>
      </c>
      <c r="E470" s="119">
        <v>2350.08</v>
      </c>
      <c r="F470" s="119">
        <v>2350.08</v>
      </c>
      <c r="G470" s="119">
        <v>17350.080000000002</v>
      </c>
      <c r="H470" s="119">
        <v>2350.08</v>
      </c>
      <c r="I470" s="119">
        <v>2350.08</v>
      </c>
      <c r="J470" s="119">
        <v>2350.08</v>
      </c>
      <c r="K470" s="119">
        <v>2350.08</v>
      </c>
      <c r="L470" s="119">
        <v>2350.08</v>
      </c>
      <c r="M470" s="119">
        <v>2350.08</v>
      </c>
      <c r="N470" s="119">
        <v>2350.08</v>
      </c>
      <c r="O470" s="119">
        <v>500.08</v>
      </c>
      <c r="P470" s="119">
        <v>500.02</v>
      </c>
      <c r="Q470" s="119">
        <f t="shared" si="9"/>
        <v>39500.900000000009</v>
      </c>
      <c r="R470" s="115"/>
      <c r="S470" s="116"/>
      <c r="T470" s="113"/>
      <c r="U470" s="119">
        <f>IF($E$5=Master!$D$4,E470,
IF($F$5=Master!$D$4,SUM(E470:F470),
IF($G$5=Master!$D$4,SUM(E470:G470),
IF($H$5=Master!$D$4,SUM(E470:H470),
IF($I$5=Master!$D$4,SUM(E470:I470),
IF($J$5=Master!$D$4,SUM(E470:J470),
IF($K$5=Master!$D$4,SUM(E470:K470),
IF($L$5=Master!$D$4,SUM(E470:L470),
IF($M$5=Master!$D$4,SUM(E470:M470),
IF($N$5=Master!$D$4,SUM(E470:N470),
IF($O$5=Master!$D$4,SUM(E470:O470),
IF($P$5=Master!$D$4,SUM(E470:P470),0))))))))))))</f>
        <v>22050.240000000002</v>
      </c>
      <c r="V470" s="115"/>
    </row>
    <row r="471" spans="2:22" ht="25.5" x14ac:dyDescent="0.2">
      <c r="B471" s="113"/>
      <c r="C471" s="117" t="s">
        <v>535</v>
      </c>
      <c r="D471" s="118" t="s">
        <v>536</v>
      </c>
      <c r="E471" s="119">
        <v>857362.01</v>
      </c>
      <c r="F471" s="119">
        <v>898585.27</v>
      </c>
      <c r="G471" s="119">
        <v>893684.52</v>
      </c>
      <c r="H471" s="119">
        <v>896673.41</v>
      </c>
      <c r="I471" s="119">
        <v>397234.37999999995</v>
      </c>
      <c r="J471" s="119">
        <v>390915.94</v>
      </c>
      <c r="K471" s="119">
        <v>389012.94</v>
      </c>
      <c r="L471" s="119">
        <v>388512.94</v>
      </c>
      <c r="M471" s="119">
        <v>479012.94</v>
      </c>
      <c r="N471" s="119">
        <v>1082937.94</v>
      </c>
      <c r="O471" s="119">
        <v>936466.75</v>
      </c>
      <c r="P471" s="119">
        <v>1095324.8799999999</v>
      </c>
      <c r="Q471" s="119">
        <f t="shared" si="9"/>
        <v>8705723.9200000018</v>
      </c>
      <c r="R471" s="115"/>
      <c r="S471" s="116"/>
      <c r="T471" s="113"/>
      <c r="U471" s="119">
        <f>IF($E$5=Master!$D$4,E471,
IF($F$5=Master!$D$4,SUM(E471:F471),
IF($G$5=Master!$D$4,SUM(E471:G471),
IF($H$5=Master!$D$4,SUM(E471:H471),
IF($I$5=Master!$D$4,SUM(E471:I471),
IF($J$5=Master!$D$4,SUM(E471:J471),
IF($K$5=Master!$D$4,SUM(E471:K471),
IF($L$5=Master!$D$4,SUM(E471:L471),
IF($M$5=Master!$D$4,SUM(E471:M471),
IF($N$5=Master!$D$4,SUM(E471:N471),
IF($O$5=Master!$D$4,SUM(E471:O471),
IF($P$5=Master!$D$4,SUM(E471:P471),0))))))))))))</f>
        <v>2649631.7999999998</v>
      </c>
      <c r="V471" s="115"/>
    </row>
    <row r="472" spans="2:22" x14ac:dyDescent="0.2">
      <c r="B472" s="113"/>
      <c r="C472" s="117" t="s">
        <v>242</v>
      </c>
      <c r="D472" s="118" t="s">
        <v>473</v>
      </c>
      <c r="E472" s="119">
        <v>203465.05999999997</v>
      </c>
      <c r="F472" s="119">
        <v>443952.49</v>
      </c>
      <c r="G472" s="119">
        <v>215118.52999999994</v>
      </c>
      <c r="H472" s="119">
        <v>210798.38999999998</v>
      </c>
      <c r="I472" s="119">
        <v>227089.79999999996</v>
      </c>
      <c r="J472" s="119">
        <v>223592.75999999998</v>
      </c>
      <c r="K472" s="119">
        <v>282940.51</v>
      </c>
      <c r="L472" s="119">
        <v>216445.44999999998</v>
      </c>
      <c r="M472" s="119">
        <v>210798.38999999998</v>
      </c>
      <c r="N472" s="119">
        <v>229320.71</v>
      </c>
      <c r="O472" s="119">
        <v>203698.38999999998</v>
      </c>
      <c r="P472" s="119">
        <v>208140.52</v>
      </c>
      <c r="Q472" s="119">
        <f t="shared" si="9"/>
        <v>2875361</v>
      </c>
      <c r="R472" s="115"/>
      <c r="S472" s="116"/>
      <c r="T472" s="113"/>
      <c r="U472" s="119">
        <f>IF($E$5=Master!$D$4,E472,
IF($F$5=Master!$D$4,SUM(E472:F472),
IF($G$5=Master!$D$4,SUM(E472:G472),
IF($H$5=Master!$D$4,SUM(E472:H472),
IF($I$5=Master!$D$4,SUM(E472:I472),
IF($J$5=Master!$D$4,SUM(E472:J472),
IF($K$5=Master!$D$4,SUM(E472:K472),
IF($L$5=Master!$D$4,SUM(E472:L472),
IF($M$5=Master!$D$4,SUM(E472:M472),
IF($N$5=Master!$D$4,SUM(E472:N472),
IF($O$5=Master!$D$4,SUM(E472:O472),
IF($P$5=Master!$D$4,SUM(E472:P472),0))))))))))))</f>
        <v>862536.07999999984</v>
      </c>
      <c r="V472" s="115"/>
    </row>
    <row r="473" spans="2:22" x14ac:dyDescent="0.2">
      <c r="B473" s="113"/>
      <c r="C473" s="117" t="s">
        <v>243</v>
      </c>
      <c r="D473" s="118" t="s">
        <v>474</v>
      </c>
      <c r="E473" s="119">
        <v>831647.2099999995</v>
      </c>
      <c r="F473" s="119">
        <v>861405.98999999941</v>
      </c>
      <c r="G473" s="119">
        <v>1093526.2899999996</v>
      </c>
      <c r="H473" s="119">
        <v>837311.92999999947</v>
      </c>
      <c r="I473" s="119">
        <v>887796.37999999977</v>
      </c>
      <c r="J473" s="119">
        <v>907968.29999999946</v>
      </c>
      <c r="K473" s="119">
        <v>843476.94999999949</v>
      </c>
      <c r="L473" s="119">
        <v>731739.1099999994</v>
      </c>
      <c r="M473" s="119">
        <v>796120.00999999954</v>
      </c>
      <c r="N473" s="119">
        <v>803764.40999999957</v>
      </c>
      <c r="O473" s="119">
        <v>766825.57999999961</v>
      </c>
      <c r="P473" s="119">
        <v>844090.12000000034</v>
      </c>
      <c r="Q473" s="119">
        <f t="shared" si="9"/>
        <v>10205672.279999997</v>
      </c>
      <c r="R473" s="115"/>
      <c r="S473" s="116"/>
      <c r="T473" s="113"/>
      <c r="U473" s="119">
        <f>IF($E$5=Master!$D$4,E473,
IF($F$5=Master!$D$4,SUM(E473:F473),
IF($G$5=Master!$D$4,SUM(E473:G473),
IF($H$5=Master!$D$4,SUM(E473:H473),
IF($I$5=Master!$D$4,SUM(E473:I473),
IF($J$5=Master!$D$4,SUM(E473:J473),
IF($K$5=Master!$D$4,SUM(E473:K473),
IF($L$5=Master!$D$4,SUM(E473:L473),
IF($M$5=Master!$D$4,SUM(E473:M473),
IF($N$5=Master!$D$4,SUM(E473:N473),
IF($O$5=Master!$D$4,SUM(E473:O473),
IF($P$5=Master!$D$4,SUM(E473:P473),0))))))))))))</f>
        <v>2786579.4899999984</v>
      </c>
      <c r="V473" s="115"/>
    </row>
    <row r="474" spans="2:22" x14ac:dyDescent="0.2">
      <c r="B474" s="113"/>
      <c r="C474" s="117" t="s">
        <v>244</v>
      </c>
      <c r="D474" s="118" t="s">
        <v>475</v>
      </c>
      <c r="E474" s="119">
        <v>119866.76</v>
      </c>
      <c r="F474" s="119">
        <v>125826.76000000001</v>
      </c>
      <c r="G474" s="119">
        <v>125166.76000000001</v>
      </c>
      <c r="H474" s="119">
        <v>180166.75999999998</v>
      </c>
      <c r="I474" s="119">
        <v>118816.76</v>
      </c>
      <c r="J474" s="119">
        <v>118666.76</v>
      </c>
      <c r="K474" s="119">
        <v>118666.76</v>
      </c>
      <c r="L474" s="119">
        <v>118666.76</v>
      </c>
      <c r="M474" s="119">
        <v>118666.76</v>
      </c>
      <c r="N474" s="119">
        <v>118666.76</v>
      </c>
      <c r="O474" s="119">
        <v>118666.76</v>
      </c>
      <c r="P474" s="119">
        <v>118666.64</v>
      </c>
      <c r="Q474" s="119">
        <f t="shared" si="9"/>
        <v>1500511</v>
      </c>
      <c r="R474" s="115"/>
      <c r="S474" s="116"/>
      <c r="T474" s="113"/>
      <c r="U474" s="119">
        <f>IF($E$5=Master!$D$4,E474,
IF($F$5=Master!$D$4,SUM(E474:F474),
IF($G$5=Master!$D$4,SUM(E474:G474),
IF($H$5=Master!$D$4,SUM(E474:H474),
IF($I$5=Master!$D$4,SUM(E474:I474),
IF($J$5=Master!$D$4,SUM(E474:J474),
IF($K$5=Master!$D$4,SUM(E474:K474),
IF($L$5=Master!$D$4,SUM(E474:L474),
IF($M$5=Master!$D$4,SUM(E474:M474),
IF($N$5=Master!$D$4,SUM(E474:N474),
IF($O$5=Master!$D$4,SUM(E474:O474),
IF($P$5=Master!$D$4,SUM(E474:P474),0))))))))))))</f>
        <v>370860.28</v>
      </c>
      <c r="V474" s="115"/>
    </row>
    <row r="475" spans="2:22" x14ac:dyDescent="0.2">
      <c r="B475" s="113"/>
      <c r="C475" s="117" t="s">
        <v>245</v>
      </c>
      <c r="D475" s="118" t="s">
        <v>477</v>
      </c>
      <c r="E475" s="119">
        <v>91237.709999999992</v>
      </c>
      <c r="F475" s="119">
        <v>117859.37</v>
      </c>
      <c r="G475" s="119">
        <v>103431.28</v>
      </c>
      <c r="H475" s="119">
        <v>92782.46</v>
      </c>
      <c r="I475" s="119">
        <v>91757.48000000001</v>
      </c>
      <c r="J475" s="119">
        <v>91075.33</v>
      </c>
      <c r="K475" s="119">
        <v>95581.87</v>
      </c>
      <c r="L475" s="119">
        <v>91660.78</v>
      </c>
      <c r="M475" s="119">
        <v>92466.82</v>
      </c>
      <c r="N475" s="119">
        <v>91896.99</v>
      </c>
      <c r="O475" s="119">
        <v>92671.23000000001</v>
      </c>
      <c r="P475" s="119">
        <v>288410.68</v>
      </c>
      <c r="Q475" s="119">
        <f t="shared" si="9"/>
        <v>1340832</v>
      </c>
      <c r="R475" s="115"/>
      <c r="S475" s="116"/>
      <c r="T475" s="113"/>
      <c r="U475" s="119">
        <f>IF($E$5=Master!$D$4,E475,
IF($F$5=Master!$D$4,SUM(E475:F475),
IF($G$5=Master!$D$4,SUM(E475:G475),
IF($H$5=Master!$D$4,SUM(E475:H475),
IF($I$5=Master!$D$4,SUM(E475:I475),
IF($J$5=Master!$D$4,SUM(E475:J475),
IF($K$5=Master!$D$4,SUM(E475:K475),
IF($L$5=Master!$D$4,SUM(E475:L475),
IF($M$5=Master!$D$4,SUM(E475:M475),
IF($N$5=Master!$D$4,SUM(E475:N475),
IF($O$5=Master!$D$4,SUM(E475:O475),
IF($P$5=Master!$D$4,SUM(E475:P475),0))))))))))))</f>
        <v>312528.36</v>
      </c>
      <c r="V475" s="115"/>
    </row>
    <row r="476" spans="2:22" x14ac:dyDescent="0.2">
      <c r="B476" s="113"/>
      <c r="C476" s="117" t="s">
        <v>246</v>
      </c>
      <c r="D476" s="118" t="s">
        <v>478</v>
      </c>
      <c r="E476" s="119">
        <v>410968.5400000001</v>
      </c>
      <c r="F476" s="119">
        <v>480235.5400000001</v>
      </c>
      <c r="G476" s="119">
        <v>482104.12000000005</v>
      </c>
      <c r="H476" s="119">
        <v>460291.44000000012</v>
      </c>
      <c r="I476" s="119">
        <v>435585.0400000001</v>
      </c>
      <c r="J476" s="119">
        <v>445750.72000000009</v>
      </c>
      <c r="K476" s="119">
        <v>450426.73000000004</v>
      </c>
      <c r="L476" s="119">
        <v>428959.83</v>
      </c>
      <c r="M476" s="119">
        <v>437635.49000000011</v>
      </c>
      <c r="N476" s="119">
        <v>463287.05000000005</v>
      </c>
      <c r="O476" s="119">
        <v>434973.28000000014</v>
      </c>
      <c r="P476" s="119">
        <v>400626.37</v>
      </c>
      <c r="Q476" s="119">
        <f t="shared" si="9"/>
        <v>5330844.1500000013</v>
      </c>
      <c r="R476" s="115"/>
      <c r="S476" s="116"/>
      <c r="T476" s="113"/>
      <c r="U476" s="119">
        <f>IF($E$5=Master!$D$4,E476,
IF($F$5=Master!$D$4,SUM(E476:F476),
IF($G$5=Master!$D$4,SUM(E476:G476),
IF($H$5=Master!$D$4,SUM(E476:H476),
IF($I$5=Master!$D$4,SUM(E476:I476),
IF($J$5=Master!$D$4,SUM(E476:J476),
IF($K$5=Master!$D$4,SUM(E476:K476),
IF($L$5=Master!$D$4,SUM(E476:L476),
IF($M$5=Master!$D$4,SUM(E476:M476),
IF($N$5=Master!$D$4,SUM(E476:N476),
IF($O$5=Master!$D$4,SUM(E476:O476),
IF($P$5=Master!$D$4,SUM(E476:P476),0))))))))))))</f>
        <v>1373308.2000000002</v>
      </c>
      <c r="V476" s="115"/>
    </row>
    <row r="477" spans="2:22" x14ac:dyDescent="0.2">
      <c r="B477" s="113"/>
      <c r="C477" s="117" t="s">
        <v>247</v>
      </c>
      <c r="D477" s="118" t="s">
        <v>479</v>
      </c>
      <c r="E477" s="119">
        <v>143708.4</v>
      </c>
      <c r="F477" s="119">
        <v>142185.62</v>
      </c>
      <c r="G477" s="119">
        <v>157826.35000000009</v>
      </c>
      <c r="H477" s="119">
        <v>151999.29</v>
      </c>
      <c r="I477" s="119">
        <v>153546.48000000004</v>
      </c>
      <c r="J477" s="119">
        <v>182777.98000000004</v>
      </c>
      <c r="K477" s="119">
        <v>130588.58999999998</v>
      </c>
      <c r="L477" s="119">
        <v>151707.00999999995</v>
      </c>
      <c r="M477" s="119">
        <v>175367.80000000005</v>
      </c>
      <c r="N477" s="119">
        <v>189767.61999999997</v>
      </c>
      <c r="O477" s="119">
        <v>192791.35000000003</v>
      </c>
      <c r="P477" s="119">
        <v>269575.46999999997</v>
      </c>
      <c r="Q477" s="119">
        <f t="shared" si="9"/>
        <v>2041841.9600000002</v>
      </c>
      <c r="R477" s="115"/>
      <c r="S477" s="116"/>
      <c r="T477" s="113"/>
      <c r="U477" s="119">
        <f>IF($E$5=Master!$D$4,E477,
IF($F$5=Master!$D$4,SUM(E477:F477),
IF($G$5=Master!$D$4,SUM(E477:G477),
IF($H$5=Master!$D$4,SUM(E477:H477),
IF($I$5=Master!$D$4,SUM(E477:I477),
IF($J$5=Master!$D$4,SUM(E477:J477),
IF($K$5=Master!$D$4,SUM(E477:K477),
IF($L$5=Master!$D$4,SUM(E477:L477),
IF($M$5=Master!$D$4,SUM(E477:M477),
IF($N$5=Master!$D$4,SUM(E477:N477),
IF($O$5=Master!$D$4,SUM(E477:O477),
IF($P$5=Master!$D$4,SUM(E477:P477),0))))))))))))</f>
        <v>443720.37000000011</v>
      </c>
      <c r="V477" s="115"/>
    </row>
    <row r="478" spans="2:22" x14ac:dyDescent="0.2">
      <c r="B478" s="113"/>
      <c r="C478" s="117" t="s">
        <v>248</v>
      </c>
      <c r="D478" s="118" t="s">
        <v>480</v>
      </c>
      <c r="E478" s="119">
        <v>88898.12999999999</v>
      </c>
      <c r="F478" s="119">
        <v>94090.240000000005</v>
      </c>
      <c r="G478" s="119">
        <v>109176.4</v>
      </c>
      <c r="H478" s="119">
        <v>100512.15999999999</v>
      </c>
      <c r="I478" s="119">
        <v>102440.24999999999</v>
      </c>
      <c r="J478" s="119">
        <v>105439.74999999999</v>
      </c>
      <c r="K478" s="119">
        <v>111907.85</v>
      </c>
      <c r="L478" s="119">
        <v>111966.13</v>
      </c>
      <c r="M478" s="119">
        <v>119825.33</v>
      </c>
      <c r="N478" s="119">
        <v>102526.85999999997</v>
      </c>
      <c r="O478" s="119">
        <v>99242.159999999974</v>
      </c>
      <c r="P478" s="119">
        <v>96521.489999999991</v>
      </c>
      <c r="Q478" s="119">
        <f t="shared" si="9"/>
        <v>1242546.7499999998</v>
      </c>
      <c r="R478" s="115"/>
      <c r="S478" s="116"/>
      <c r="T478" s="113"/>
      <c r="U478" s="119">
        <f>IF($E$5=Master!$D$4,E478,
IF($F$5=Master!$D$4,SUM(E478:F478),
IF($G$5=Master!$D$4,SUM(E478:G478),
IF($H$5=Master!$D$4,SUM(E478:H478),
IF($I$5=Master!$D$4,SUM(E478:I478),
IF($J$5=Master!$D$4,SUM(E478:J478),
IF($K$5=Master!$D$4,SUM(E478:K478),
IF($L$5=Master!$D$4,SUM(E478:L478),
IF($M$5=Master!$D$4,SUM(E478:M478),
IF($N$5=Master!$D$4,SUM(E478:N478),
IF($O$5=Master!$D$4,SUM(E478:O478),
IF($P$5=Master!$D$4,SUM(E478:P478),0))))))))))))</f>
        <v>292164.77</v>
      </c>
      <c r="V478" s="115"/>
    </row>
    <row r="479" spans="2:22" x14ac:dyDescent="0.2">
      <c r="B479" s="113"/>
      <c r="C479" s="117" t="s">
        <v>249</v>
      </c>
      <c r="D479" s="118" t="s">
        <v>481</v>
      </c>
      <c r="E479" s="119">
        <v>228680.84999999998</v>
      </c>
      <c r="F479" s="119">
        <v>214011.85</v>
      </c>
      <c r="G479" s="119">
        <v>214739.97999999995</v>
      </c>
      <c r="H479" s="119">
        <v>214051.21999999997</v>
      </c>
      <c r="I479" s="119">
        <v>216704.19999999995</v>
      </c>
      <c r="J479" s="119">
        <v>229455.08</v>
      </c>
      <c r="K479" s="119">
        <v>224606.56999999998</v>
      </c>
      <c r="L479" s="119">
        <v>229313.90999999995</v>
      </c>
      <c r="M479" s="119">
        <v>295743.44000000006</v>
      </c>
      <c r="N479" s="119">
        <v>218530.81</v>
      </c>
      <c r="O479" s="119">
        <v>219612.49</v>
      </c>
      <c r="P479" s="119">
        <v>266385.64</v>
      </c>
      <c r="Q479" s="119">
        <f t="shared" si="9"/>
        <v>2771836.0400000005</v>
      </c>
      <c r="R479" s="115"/>
      <c r="S479" s="116"/>
      <c r="T479" s="113"/>
      <c r="U479" s="119">
        <f>IF($E$5=Master!$D$4,E479,
IF($F$5=Master!$D$4,SUM(E479:F479),
IF($G$5=Master!$D$4,SUM(E479:G479),
IF($H$5=Master!$D$4,SUM(E479:H479),
IF($I$5=Master!$D$4,SUM(E479:I479),
IF($J$5=Master!$D$4,SUM(E479:J479),
IF($K$5=Master!$D$4,SUM(E479:K479),
IF($L$5=Master!$D$4,SUM(E479:L479),
IF($M$5=Master!$D$4,SUM(E479:M479),
IF($N$5=Master!$D$4,SUM(E479:N479),
IF($O$5=Master!$D$4,SUM(E479:O479),
IF($P$5=Master!$D$4,SUM(E479:P479),0))))))))))))</f>
        <v>657432.67999999993</v>
      </c>
      <c r="V479" s="115"/>
    </row>
    <row r="480" spans="2:22" x14ac:dyDescent="0.2">
      <c r="B480" s="113"/>
      <c r="C480" s="117" t="s">
        <v>250</v>
      </c>
      <c r="D480" s="118" t="s">
        <v>482</v>
      </c>
      <c r="E480" s="119">
        <v>75182.070000000007</v>
      </c>
      <c r="F480" s="119">
        <v>89752.260000000024</v>
      </c>
      <c r="G480" s="119">
        <v>135985.19000000003</v>
      </c>
      <c r="H480" s="119">
        <v>74574.530000000028</v>
      </c>
      <c r="I480" s="119">
        <v>74459.060000000041</v>
      </c>
      <c r="J480" s="119">
        <v>75366.050000000032</v>
      </c>
      <c r="K480" s="119">
        <v>275365.23000000004</v>
      </c>
      <c r="L480" s="119">
        <v>91098.950000000012</v>
      </c>
      <c r="M480" s="119">
        <v>72555.330000000031</v>
      </c>
      <c r="N480" s="119">
        <v>72840.650000000038</v>
      </c>
      <c r="O480" s="119">
        <v>77278.240000000034</v>
      </c>
      <c r="P480" s="119">
        <v>84535.25</v>
      </c>
      <c r="Q480" s="119">
        <f t="shared" si="9"/>
        <v>1198992.8100000003</v>
      </c>
      <c r="R480" s="115"/>
      <c r="S480" s="116"/>
      <c r="T480" s="113"/>
      <c r="U480" s="119">
        <f>IF($E$5=Master!$D$4,E480,
IF($F$5=Master!$D$4,SUM(E480:F480),
IF($G$5=Master!$D$4,SUM(E480:G480),
IF($H$5=Master!$D$4,SUM(E480:H480),
IF($I$5=Master!$D$4,SUM(E480:I480),
IF($J$5=Master!$D$4,SUM(E480:J480),
IF($K$5=Master!$D$4,SUM(E480:K480),
IF($L$5=Master!$D$4,SUM(E480:L480),
IF($M$5=Master!$D$4,SUM(E480:M480),
IF($N$5=Master!$D$4,SUM(E480:N480),
IF($O$5=Master!$D$4,SUM(E480:O480),
IF($P$5=Master!$D$4,SUM(E480:P480),0))))))))))))</f>
        <v>300919.52</v>
      </c>
      <c r="V480" s="115"/>
    </row>
    <row r="481" spans="2:22" x14ac:dyDescent="0.2">
      <c r="B481" s="113"/>
      <c r="C481" s="117" t="s">
        <v>251</v>
      </c>
      <c r="D481" s="118" t="s">
        <v>483</v>
      </c>
      <c r="E481" s="119">
        <v>39391.67</v>
      </c>
      <c r="F481" s="119">
        <v>39391.67</v>
      </c>
      <c r="G481" s="119">
        <v>39391.67</v>
      </c>
      <c r="H481" s="119">
        <v>39391.67</v>
      </c>
      <c r="I481" s="119">
        <v>39391.67</v>
      </c>
      <c r="J481" s="119">
        <v>39391.67</v>
      </c>
      <c r="K481" s="119">
        <v>39391.67</v>
      </c>
      <c r="L481" s="119">
        <v>39391.67</v>
      </c>
      <c r="M481" s="119">
        <v>39391.67</v>
      </c>
      <c r="N481" s="119">
        <v>39391.67</v>
      </c>
      <c r="O481" s="119">
        <v>39391.67</v>
      </c>
      <c r="P481" s="119">
        <v>39391.629999999997</v>
      </c>
      <c r="Q481" s="119">
        <f t="shared" si="9"/>
        <v>472699.99999999988</v>
      </c>
      <c r="R481" s="115"/>
      <c r="S481" s="116"/>
      <c r="T481" s="113"/>
      <c r="U481" s="119">
        <f>IF($E$5=Master!$D$4,E481,
IF($F$5=Master!$D$4,SUM(E481:F481),
IF($G$5=Master!$D$4,SUM(E481:G481),
IF($H$5=Master!$D$4,SUM(E481:H481),
IF($I$5=Master!$D$4,SUM(E481:I481),
IF($J$5=Master!$D$4,SUM(E481:J481),
IF($K$5=Master!$D$4,SUM(E481:K481),
IF($L$5=Master!$D$4,SUM(E481:L481),
IF($M$5=Master!$D$4,SUM(E481:M481),
IF($N$5=Master!$D$4,SUM(E481:N481),
IF($O$5=Master!$D$4,SUM(E481:O481),
IF($P$5=Master!$D$4,SUM(E481:P481),0))))))))))))</f>
        <v>118175.01</v>
      </c>
      <c r="V481" s="115"/>
    </row>
    <row r="482" spans="2:22" x14ac:dyDescent="0.2">
      <c r="B482" s="113"/>
      <c r="C482" s="117" t="s">
        <v>252</v>
      </c>
      <c r="D482" s="118" t="s">
        <v>484</v>
      </c>
      <c r="E482" s="119">
        <v>27312.79</v>
      </c>
      <c r="F482" s="119">
        <v>27260.93</v>
      </c>
      <c r="G482" s="119">
        <v>30120.190000000002</v>
      </c>
      <c r="H482" s="119">
        <v>30120.190000000002</v>
      </c>
      <c r="I482" s="119">
        <v>28620.190000000002</v>
      </c>
      <c r="J482" s="119">
        <v>27286.86</v>
      </c>
      <c r="K482" s="119">
        <v>27286.86</v>
      </c>
      <c r="L482" s="119">
        <v>23120.190000000002</v>
      </c>
      <c r="M482" s="119">
        <v>27286.86</v>
      </c>
      <c r="N482" s="119">
        <v>27286.84</v>
      </c>
      <c r="O482" s="119">
        <v>29120.190000000002</v>
      </c>
      <c r="P482" s="119">
        <v>22620.07</v>
      </c>
      <c r="Q482" s="119">
        <f t="shared" si="9"/>
        <v>327442.16000000003</v>
      </c>
      <c r="R482" s="115"/>
      <c r="S482" s="116"/>
      <c r="T482" s="113"/>
      <c r="U482" s="119">
        <f>IF($E$5=Master!$D$4,E482,
IF($F$5=Master!$D$4,SUM(E482:F482),
IF($G$5=Master!$D$4,SUM(E482:G482),
IF($H$5=Master!$D$4,SUM(E482:H482),
IF($I$5=Master!$D$4,SUM(E482:I482),
IF($J$5=Master!$D$4,SUM(E482:J482),
IF($K$5=Master!$D$4,SUM(E482:K482),
IF($L$5=Master!$D$4,SUM(E482:L482),
IF($M$5=Master!$D$4,SUM(E482:M482),
IF($N$5=Master!$D$4,SUM(E482:N482),
IF($O$5=Master!$D$4,SUM(E482:O482),
IF($P$5=Master!$D$4,SUM(E482:P482),0))))))))))))</f>
        <v>84693.91</v>
      </c>
      <c r="V482" s="115"/>
    </row>
    <row r="483" spans="2:22" x14ac:dyDescent="0.2">
      <c r="B483" s="113"/>
      <c r="C483" s="117" t="s">
        <v>253</v>
      </c>
      <c r="D483" s="118" t="s">
        <v>485</v>
      </c>
      <c r="E483" s="119">
        <v>0</v>
      </c>
      <c r="F483" s="119">
        <v>116910</v>
      </c>
      <c r="G483" s="119">
        <v>75000</v>
      </c>
      <c r="H483" s="119">
        <v>155000</v>
      </c>
      <c r="I483" s="119">
        <v>75000</v>
      </c>
      <c r="J483" s="119">
        <v>146300</v>
      </c>
      <c r="K483" s="119">
        <v>107250</v>
      </c>
      <c r="L483" s="119">
        <v>213010</v>
      </c>
      <c r="M483" s="119">
        <v>125000</v>
      </c>
      <c r="N483" s="119">
        <v>202800</v>
      </c>
      <c r="O483" s="119">
        <v>122100</v>
      </c>
      <c r="P483" s="119">
        <v>285880</v>
      </c>
      <c r="Q483" s="119">
        <f t="shared" si="9"/>
        <v>1624250</v>
      </c>
      <c r="R483" s="115"/>
      <c r="S483" s="116"/>
      <c r="T483" s="113"/>
      <c r="U483" s="119">
        <f>IF($E$5=Master!$D$4,E483,
IF($F$5=Master!$D$4,SUM(E483:F483),
IF($G$5=Master!$D$4,SUM(E483:G483),
IF($H$5=Master!$D$4,SUM(E483:H483),
IF($I$5=Master!$D$4,SUM(E483:I483),
IF($J$5=Master!$D$4,SUM(E483:J483),
IF($K$5=Master!$D$4,SUM(E483:K483),
IF($L$5=Master!$D$4,SUM(E483:L483),
IF($M$5=Master!$D$4,SUM(E483:M483),
IF($N$5=Master!$D$4,SUM(E483:N483),
IF($O$5=Master!$D$4,SUM(E483:O483),
IF($P$5=Master!$D$4,SUM(E483:P483),0))))))))))))</f>
        <v>191910</v>
      </c>
      <c r="V483" s="115"/>
    </row>
    <row r="484" spans="2:22" x14ac:dyDescent="0.2">
      <c r="B484" s="113"/>
      <c r="C484" s="117" t="s">
        <v>254</v>
      </c>
      <c r="D484" s="118" t="s">
        <v>486</v>
      </c>
      <c r="E484" s="119">
        <v>7254.7499999999991</v>
      </c>
      <c r="F484" s="119">
        <v>7917.5299999999988</v>
      </c>
      <c r="G484" s="119">
        <v>8580.3199999999979</v>
      </c>
      <c r="H484" s="119">
        <v>7917.5299999999988</v>
      </c>
      <c r="I484" s="119">
        <v>7947.5299999999988</v>
      </c>
      <c r="J484" s="119">
        <v>6110.8499999999995</v>
      </c>
      <c r="K484" s="119">
        <v>6424.7099999999982</v>
      </c>
      <c r="L484" s="119">
        <v>6449.2999999999993</v>
      </c>
      <c r="M484" s="119">
        <v>6436.73</v>
      </c>
      <c r="N484" s="119">
        <v>6424.4999999999991</v>
      </c>
      <c r="O484" s="119">
        <v>6424.5299999999988</v>
      </c>
      <c r="P484" s="119">
        <v>10713.300000000001</v>
      </c>
      <c r="Q484" s="119">
        <f t="shared" si="9"/>
        <v>88601.579999999987</v>
      </c>
      <c r="R484" s="115"/>
      <c r="S484" s="116"/>
      <c r="T484" s="113"/>
      <c r="U484" s="119">
        <f>IF($E$5=Master!$D$4,E484,
IF($F$5=Master!$D$4,SUM(E484:F484),
IF($G$5=Master!$D$4,SUM(E484:G484),
IF($H$5=Master!$D$4,SUM(E484:H484),
IF($I$5=Master!$D$4,SUM(E484:I484),
IF($J$5=Master!$D$4,SUM(E484:J484),
IF($K$5=Master!$D$4,SUM(E484:K484),
IF($L$5=Master!$D$4,SUM(E484:L484),
IF($M$5=Master!$D$4,SUM(E484:M484),
IF($N$5=Master!$D$4,SUM(E484:N484),
IF($O$5=Master!$D$4,SUM(E484:O484),
IF($P$5=Master!$D$4,SUM(E484:P484),0))))))))))))</f>
        <v>23752.6</v>
      </c>
      <c r="V484" s="115"/>
    </row>
    <row r="485" spans="2:22" x14ac:dyDescent="0.2">
      <c r="B485" s="113"/>
      <c r="C485" s="117" t="s">
        <v>255</v>
      </c>
      <c r="D485" s="118" t="s">
        <v>476</v>
      </c>
      <c r="E485" s="119">
        <v>171313.92000000001</v>
      </c>
      <c r="F485" s="119">
        <v>188609.74000000005</v>
      </c>
      <c r="G485" s="119">
        <v>195649.35000000003</v>
      </c>
      <c r="H485" s="119">
        <v>177861.58000000002</v>
      </c>
      <c r="I485" s="119">
        <v>174768.39</v>
      </c>
      <c r="J485" s="119">
        <v>176078.18</v>
      </c>
      <c r="K485" s="119">
        <v>251555.35000000003</v>
      </c>
      <c r="L485" s="119">
        <v>174081.89</v>
      </c>
      <c r="M485" s="119">
        <v>172525.49</v>
      </c>
      <c r="N485" s="119">
        <v>202446.38</v>
      </c>
      <c r="O485" s="119">
        <v>187865.63</v>
      </c>
      <c r="P485" s="119">
        <v>175631.27</v>
      </c>
      <c r="Q485" s="119">
        <f t="shared" si="9"/>
        <v>2248387.1700000004</v>
      </c>
      <c r="R485" s="115"/>
      <c r="S485" s="116"/>
      <c r="T485" s="113"/>
      <c r="U485" s="119">
        <f>IF($E$5=Master!$D$4,E485,
IF($F$5=Master!$D$4,SUM(E485:F485),
IF($G$5=Master!$D$4,SUM(E485:G485),
IF($H$5=Master!$D$4,SUM(E485:H485),
IF($I$5=Master!$D$4,SUM(E485:I485),
IF($J$5=Master!$D$4,SUM(E485:J485),
IF($K$5=Master!$D$4,SUM(E485:K485),
IF($L$5=Master!$D$4,SUM(E485:L485),
IF($M$5=Master!$D$4,SUM(E485:M485),
IF($N$5=Master!$D$4,SUM(E485:N485),
IF($O$5=Master!$D$4,SUM(E485:O485),
IF($P$5=Master!$D$4,SUM(E485:P485),0))))))))))))</f>
        <v>555573.01</v>
      </c>
      <c r="V485" s="115"/>
    </row>
    <row r="486" spans="2:22" x14ac:dyDescent="0.2">
      <c r="B486" s="113"/>
      <c r="C486" s="117" t="s">
        <v>256</v>
      </c>
      <c r="D486" s="118" t="s">
        <v>487</v>
      </c>
      <c r="E486" s="119">
        <v>30000</v>
      </c>
      <c r="F486" s="119">
        <v>30000</v>
      </c>
      <c r="G486" s="119">
        <v>30000</v>
      </c>
      <c r="H486" s="119">
        <v>30000</v>
      </c>
      <c r="I486" s="119">
        <v>30000</v>
      </c>
      <c r="J486" s="119">
        <v>30000</v>
      </c>
      <c r="K486" s="119">
        <v>30000</v>
      </c>
      <c r="L486" s="119">
        <v>30000</v>
      </c>
      <c r="M486" s="119">
        <v>30000</v>
      </c>
      <c r="N486" s="119">
        <v>30000</v>
      </c>
      <c r="O486" s="119">
        <v>30000</v>
      </c>
      <c r="P486" s="119">
        <v>30000</v>
      </c>
      <c r="Q486" s="119">
        <f t="shared" si="9"/>
        <v>360000</v>
      </c>
      <c r="R486" s="115"/>
      <c r="S486" s="116"/>
      <c r="T486" s="113"/>
      <c r="U486" s="119">
        <f>IF($E$5=Master!$D$4,E486,
IF($F$5=Master!$D$4,SUM(E486:F486),
IF($G$5=Master!$D$4,SUM(E486:G486),
IF($H$5=Master!$D$4,SUM(E486:H486),
IF($I$5=Master!$D$4,SUM(E486:I486),
IF($J$5=Master!$D$4,SUM(E486:J486),
IF($K$5=Master!$D$4,SUM(E486:K486),
IF($L$5=Master!$D$4,SUM(E486:L486),
IF($M$5=Master!$D$4,SUM(E486:M486),
IF($N$5=Master!$D$4,SUM(E486:N486),
IF($O$5=Master!$D$4,SUM(E486:O486),
IF($P$5=Master!$D$4,SUM(E486:P486),0))))))))))))</f>
        <v>90000</v>
      </c>
      <c r="V486" s="115"/>
    </row>
    <row r="487" spans="2:22" x14ac:dyDescent="0.2">
      <c r="B487" s="113"/>
      <c r="C487" s="117" t="s">
        <v>257</v>
      </c>
      <c r="D487" s="118" t="s">
        <v>488</v>
      </c>
      <c r="E487" s="119">
        <v>229797.15000000002</v>
      </c>
      <c r="F487" s="119">
        <v>257273.52000000002</v>
      </c>
      <c r="G487" s="119">
        <v>256682.21000000002</v>
      </c>
      <c r="H487" s="119">
        <v>259492.41000000003</v>
      </c>
      <c r="I487" s="119">
        <v>255241.15000000002</v>
      </c>
      <c r="J487" s="119">
        <v>266085.66000000003</v>
      </c>
      <c r="K487" s="119">
        <v>295230.04000000004</v>
      </c>
      <c r="L487" s="119">
        <v>250433.7</v>
      </c>
      <c r="M487" s="119">
        <v>253501.82</v>
      </c>
      <c r="N487" s="119">
        <v>266357.66000000003</v>
      </c>
      <c r="O487" s="119">
        <v>250694.67000000004</v>
      </c>
      <c r="P487" s="119">
        <v>266884.55</v>
      </c>
      <c r="Q487" s="119">
        <f t="shared" si="9"/>
        <v>3107674.54</v>
      </c>
      <c r="R487" s="115"/>
      <c r="S487" s="116"/>
      <c r="T487" s="113"/>
      <c r="U487" s="119">
        <f>IF($E$5=Master!$D$4,E487,
IF($F$5=Master!$D$4,SUM(E487:F487),
IF($G$5=Master!$D$4,SUM(E487:G487),
IF($H$5=Master!$D$4,SUM(E487:H487),
IF($I$5=Master!$D$4,SUM(E487:I487),
IF($J$5=Master!$D$4,SUM(E487:J487),
IF($K$5=Master!$D$4,SUM(E487:K487),
IF($L$5=Master!$D$4,SUM(E487:L487),
IF($M$5=Master!$D$4,SUM(E487:M487),
IF($N$5=Master!$D$4,SUM(E487:N487),
IF($O$5=Master!$D$4,SUM(E487:O487),
IF($P$5=Master!$D$4,SUM(E487:P487),0))))))))))))</f>
        <v>743752.88000000012</v>
      </c>
      <c r="V487" s="115"/>
    </row>
    <row r="488" spans="2:22" x14ac:dyDescent="0.2">
      <c r="B488" s="113"/>
      <c r="C488" s="117" t="s">
        <v>258</v>
      </c>
      <c r="D488" s="118" t="s">
        <v>489</v>
      </c>
      <c r="E488" s="119">
        <v>15641505.949999997</v>
      </c>
      <c r="F488" s="119">
        <v>33405638.949999996</v>
      </c>
      <c r="G488" s="119">
        <v>29433623.82</v>
      </c>
      <c r="H488" s="119">
        <v>29341733.210000005</v>
      </c>
      <c r="I488" s="119">
        <v>28966579.129999995</v>
      </c>
      <c r="J488" s="119">
        <v>28990562.129999999</v>
      </c>
      <c r="K488" s="119">
        <v>29792318.43</v>
      </c>
      <c r="L488" s="119">
        <v>29024219.18</v>
      </c>
      <c r="M488" s="119">
        <v>29039263.749999996</v>
      </c>
      <c r="N488" s="119">
        <v>29331391.899999999</v>
      </c>
      <c r="O488" s="119">
        <v>29137980.07</v>
      </c>
      <c r="P488" s="119">
        <v>29137551.399999999</v>
      </c>
      <c r="Q488" s="119">
        <f t="shared" si="9"/>
        <v>341242367.91999996</v>
      </c>
      <c r="R488" s="115"/>
      <c r="S488" s="116"/>
      <c r="T488" s="113"/>
      <c r="U488" s="119">
        <f>IF($E$5=Master!$D$4,E488,
IF($F$5=Master!$D$4,SUM(E488:F488),
IF($G$5=Master!$D$4,SUM(E488:G488),
IF($H$5=Master!$D$4,SUM(E488:H488),
IF($I$5=Master!$D$4,SUM(E488:I488),
IF($J$5=Master!$D$4,SUM(E488:J488),
IF($K$5=Master!$D$4,SUM(E488:K488),
IF($L$5=Master!$D$4,SUM(E488:L488),
IF($M$5=Master!$D$4,SUM(E488:M488),
IF($N$5=Master!$D$4,SUM(E488:N488),
IF($O$5=Master!$D$4,SUM(E488:O488),
IF($P$5=Master!$D$4,SUM(E488:P488),0))))))))))))</f>
        <v>78480768.719999999</v>
      </c>
      <c r="V488" s="115"/>
    </row>
    <row r="489" spans="2:22" x14ac:dyDescent="0.2">
      <c r="B489" s="113"/>
      <c r="C489" s="117" t="s">
        <v>259</v>
      </c>
      <c r="D489" s="118" t="s">
        <v>490</v>
      </c>
      <c r="E489" s="119">
        <v>3055000</v>
      </c>
      <c r="F489" s="119">
        <v>6416427.04</v>
      </c>
      <c r="G489" s="119">
        <v>5775000</v>
      </c>
      <c r="H489" s="119">
        <v>5775000</v>
      </c>
      <c r="I489" s="119">
        <v>5775000</v>
      </c>
      <c r="J489" s="119">
        <v>5775000</v>
      </c>
      <c r="K489" s="119">
        <v>5775000</v>
      </c>
      <c r="L489" s="119">
        <v>5775000</v>
      </c>
      <c r="M489" s="119">
        <v>5775000</v>
      </c>
      <c r="N489" s="119">
        <v>5775000</v>
      </c>
      <c r="O489" s="119">
        <v>5555000</v>
      </c>
      <c r="P489" s="119">
        <v>5683572.96</v>
      </c>
      <c r="Q489" s="119">
        <f t="shared" si="9"/>
        <v>66910000</v>
      </c>
      <c r="R489" s="115"/>
      <c r="S489" s="116"/>
      <c r="T489" s="113"/>
      <c r="U489" s="119">
        <f>IF($E$5=Master!$D$4,E489,
IF($F$5=Master!$D$4,SUM(E489:F489),
IF($G$5=Master!$D$4,SUM(E489:G489),
IF($H$5=Master!$D$4,SUM(E489:H489),
IF($I$5=Master!$D$4,SUM(E489:I489),
IF($J$5=Master!$D$4,SUM(E489:J489),
IF($K$5=Master!$D$4,SUM(E489:K489),
IF($L$5=Master!$D$4,SUM(E489:L489),
IF($M$5=Master!$D$4,SUM(E489:M489),
IF($N$5=Master!$D$4,SUM(E489:N489),
IF($O$5=Master!$D$4,SUM(E489:O489),
IF($P$5=Master!$D$4,SUM(E489:P489),0))))))))))))</f>
        <v>15246427.039999999</v>
      </c>
      <c r="V489" s="115"/>
    </row>
    <row r="490" spans="2:22" x14ac:dyDescent="0.2">
      <c r="B490" s="113"/>
      <c r="C490" s="117" t="s">
        <v>260</v>
      </c>
      <c r="D490" s="118" t="s">
        <v>491</v>
      </c>
      <c r="E490" s="119">
        <v>401048.37166666664</v>
      </c>
      <c r="F490" s="119">
        <v>1437979.5016666665</v>
      </c>
      <c r="G490" s="119">
        <v>485506.54166666663</v>
      </c>
      <c r="H490" s="119">
        <v>446000.00166666659</v>
      </c>
      <c r="I490" s="119">
        <v>675164.24166666658</v>
      </c>
      <c r="J490" s="119">
        <v>720984.51166666648</v>
      </c>
      <c r="K490" s="119">
        <v>451419.88166666671</v>
      </c>
      <c r="L490" s="119">
        <v>436725.2616666666</v>
      </c>
      <c r="M490" s="119">
        <v>450807.17166666663</v>
      </c>
      <c r="N490" s="119">
        <v>423997.90166666661</v>
      </c>
      <c r="O490" s="119">
        <v>2034268.3516666666</v>
      </c>
      <c r="P490" s="119">
        <v>1492090.7016666667</v>
      </c>
      <c r="Q490" s="119">
        <f t="shared" si="9"/>
        <v>9455992.4399999995</v>
      </c>
      <c r="R490" s="115"/>
      <c r="S490" s="116"/>
      <c r="T490" s="113"/>
      <c r="U490" s="119">
        <f>IF($E$5=Master!$D$4,E490,
IF($F$5=Master!$D$4,SUM(E490:F490),
IF($G$5=Master!$D$4,SUM(E490:G490),
IF($H$5=Master!$D$4,SUM(E490:H490),
IF($I$5=Master!$D$4,SUM(E490:I490),
IF($J$5=Master!$D$4,SUM(E490:J490),
IF($K$5=Master!$D$4,SUM(E490:K490),
IF($L$5=Master!$D$4,SUM(E490:L490),
IF($M$5=Master!$D$4,SUM(E490:M490),
IF($N$5=Master!$D$4,SUM(E490:N490),
IF($O$5=Master!$D$4,SUM(E490:O490),
IF($P$5=Master!$D$4,SUM(E490:P490),0))))))))))))</f>
        <v>2324534.4149999996</v>
      </c>
      <c r="V490" s="115"/>
    </row>
    <row r="491" spans="2:22" x14ac:dyDescent="0.2">
      <c r="B491" s="113"/>
      <c r="C491" s="117" t="s">
        <v>261</v>
      </c>
      <c r="D491" s="118" t="s">
        <v>492</v>
      </c>
      <c r="E491" s="119">
        <v>581815.82333333325</v>
      </c>
      <c r="F491" s="119">
        <v>574686.26333333331</v>
      </c>
      <c r="G491" s="119">
        <v>578251.04333333322</v>
      </c>
      <c r="H491" s="119">
        <v>578251.04333333322</v>
      </c>
      <c r="I491" s="119">
        <v>578251.04333333322</v>
      </c>
      <c r="J491" s="119">
        <v>578251.04333333322</v>
      </c>
      <c r="K491" s="119">
        <v>578251.04333333322</v>
      </c>
      <c r="L491" s="119">
        <v>578251.04333333322</v>
      </c>
      <c r="M491" s="119">
        <v>578251.04333333322</v>
      </c>
      <c r="N491" s="119">
        <v>578251.04333333322</v>
      </c>
      <c r="O491" s="119">
        <v>578251.04333333322</v>
      </c>
      <c r="P491" s="119">
        <v>578250.98333333328</v>
      </c>
      <c r="Q491" s="119">
        <f t="shared" si="9"/>
        <v>6939012.4599999972</v>
      </c>
      <c r="R491" s="115"/>
      <c r="S491" s="116"/>
      <c r="T491" s="113"/>
      <c r="U491" s="119">
        <f>IF($E$5=Master!$D$4,E491,
IF($F$5=Master!$D$4,SUM(E491:F491),
IF($G$5=Master!$D$4,SUM(E491:G491),
IF($H$5=Master!$D$4,SUM(E491:H491),
IF($I$5=Master!$D$4,SUM(E491:I491),
IF($J$5=Master!$D$4,SUM(E491:J491),
IF($K$5=Master!$D$4,SUM(E491:K491),
IF($L$5=Master!$D$4,SUM(E491:L491),
IF($M$5=Master!$D$4,SUM(E491:M491),
IF($N$5=Master!$D$4,SUM(E491:N491),
IF($O$5=Master!$D$4,SUM(E491:O491),
IF($P$5=Master!$D$4,SUM(E491:P491),0))))))))))))</f>
        <v>1734753.1299999997</v>
      </c>
      <c r="V491" s="115"/>
    </row>
    <row r="492" spans="2:22" x14ac:dyDescent="0.2">
      <c r="B492" s="113"/>
      <c r="C492" s="117" t="s">
        <v>262</v>
      </c>
      <c r="D492" s="118" t="s">
        <v>493</v>
      </c>
      <c r="E492" s="119">
        <v>0</v>
      </c>
      <c r="F492" s="119">
        <v>181499.4</v>
      </c>
      <c r="G492" s="119">
        <v>431000</v>
      </c>
      <c r="H492" s="119">
        <v>642800</v>
      </c>
      <c r="I492" s="119">
        <v>600000</v>
      </c>
      <c r="J492" s="119">
        <v>795520</v>
      </c>
      <c r="K492" s="119">
        <v>1132680</v>
      </c>
      <c r="L492" s="119">
        <v>652800</v>
      </c>
      <c r="M492" s="119">
        <v>448000</v>
      </c>
      <c r="N492" s="119">
        <v>720000</v>
      </c>
      <c r="O492" s="119">
        <v>406610.6</v>
      </c>
      <c r="P492" s="119">
        <v>931095.34000000008</v>
      </c>
      <c r="Q492" s="119">
        <f t="shared" si="9"/>
        <v>6942005.3399999999</v>
      </c>
      <c r="R492" s="115"/>
      <c r="S492" s="116"/>
      <c r="T492" s="113"/>
      <c r="U492" s="119">
        <f>IF($E$5=Master!$D$4,E492,
IF($F$5=Master!$D$4,SUM(E492:F492),
IF($G$5=Master!$D$4,SUM(E492:G492),
IF($H$5=Master!$D$4,SUM(E492:H492),
IF($I$5=Master!$D$4,SUM(E492:I492),
IF($J$5=Master!$D$4,SUM(E492:J492),
IF($K$5=Master!$D$4,SUM(E492:K492),
IF($L$5=Master!$D$4,SUM(E492:L492),
IF($M$5=Master!$D$4,SUM(E492:M492),
IF($N$5=Master!$D$4,SUM(E492:N492),
IF($O$5=Master!$D$4,SUM(E492:O492),
IF($P$5=Master!$D$4,SUM(E492:P492),0))))))))))))</f>
        <v>612499.4</v>
      </c>
      <c r="V492" s="115"/>
    </row>
    <row r="493" spans="2:22" x14ac:dyDescent="0.2">
      <c r="B493" s="113"/>
      <c r="C493" s="117" t="s">
        <v>263</v>
      </c>
      <c r="D493" s="118" t="s">
        <v>494</v>
      </c>
      <c r="E493" s="119">
        <v>15500</v>
      </c>
      <c r="F493" s="119">
        <v>40000</v>
      </c>
      <c r="G493" s="119">
        <v>35700</v>
      </c>
      <c r="H493" s="119">
        <v>70500</v>
      </c>
      <c r="I493" s="119">
        <v>71000</v>
      </c>
      <c r="J493" s="119">
        <v>64137.479999999996</v>
      </c>
      <c r="K493" s="119">
        <v>61500</v>
      </c>
      <c r="L493" s="119">
        <v>70500</v>
      </c>
      <c r="M493" s="119">
        <v>83000</v>
      </c>
      <c r="N493" s="119">
        <v>70000</v>
      </c>
      <c r="O493" s="119">
        <v>61000</v>
      </c>
      <c r="P493" s="119">
        <v>48467.82</v>
      </c>
      <c r="Q493" s="119">
        <f t="shared" si="9"/>
        <v>691305.29999999993</v>
      </c>
      <c r="R493" s="115"/>
      <c r="S493" s="116"/>
      <c r="T493" s="113"/>
      <c r="U493" s="119">
        <f>IF($E$5=Master!$D$4,E493,
IF($F$5=Master!$D$4,SUM(E493:F493),
IF($G$5=Master!$D$4,SUM(E493:G493),
IF($H$5=Master!$D$4,SUM(E493:H493),
IF($I$5=Master!$D$4,SUM(E493:I493),
IF($J$5=Master!$D$4,SUM(E493:J493),
IF($K$5=Master!$D$4,SUM(E493:K493),
IF($L$5=Master!$D$4,SUM(E493:L493),
IF($M$5=Master!$D$4,SUM(E493:M493),
IF($N$5=Master!$D$4,SUM(E493:N493),
IF($O$5=Master!$D$4,SUM(E493:O493),
IF($P$5=Master!$D$4,SUM(E493:P493),0))))))))))))</f>
        <v>91200</v>
      </c>
      <c r="V493" s="115"/>
    </row>
    <row r="494" spans="2:22" x14ac:dyDescent="0.2">
      <c r="B494" s="113"/>
      <c r="C494" s="117" t="s">
        <v>264</v>
      </c>
      <c r="D494" s="118" t="s">
        <v>495</v>
      </c>
      <c r="E494" s="119">
        <v>172876.92999999996</v>
      </c>
      <c r="F494" s="119">
        <v>324788.80999999994</v>
      </c>
      <c r="G494" s="119">
        <v>257196.66999999995</v>
      </c>
      <c r="H494" s="119">
        <v>185574.31</v>
      </c>
      <c r="I494" s="119">
        <v>192489.78000000003</v>
      </c>
      <c r="J494" s="119">
        <v>181454.16999999998</v>
      </c>
      <c r="K494" s="119">
        <v>195485.38000000003</v>
      </c>
      <c r="L494" s="119">
        <v>179223.59999999998</v>
      </c>
      <c r="M494" s="119">
        <v>181002.97999999998</v>
      </c>
      <c r="N494" s="119">
        <v>213909.12</v>
      </c>
      <c r="O494" s="119">
        <v>175270.44</v>
      </c>
      <c r="P494" s="119">
        <v>266767.04000000004</v>
      </c>
      <c r="Q494" s="119">
        <f t="shared" si="9"/>
        <v>2526039.23</v>
      </c>
      <c r="R494" s="115"/>
      <c r="S494" s="116"/>
      <c r="T494" s="113"/>
      <c r="U494" s="119">
        <f>IF($E$5=Master!$D$4,E494,
IF($F$5=Master!$D$4,SUM(E494:F494),
IF($G$5=Master!$D$4,SUM(E494:G494),
IF($H$5=Master!$D$4,SUM(E494:H494),
IF($I$5=Master!$D$4,SUM(E494:I494),
IF($J$5=Master!$D$4,SUM(E494:J494),
IF($K$5=Master!$D$4,SUM(E494:K494),
IF($L$5=Master!$D$4,SUM(E494:L494),
IF($M$5=Master!$D$4,SUM(E494:M494),
IF($N$5=Master!$D$4,SUM(E494:N494),
IF($O$5=Master!$D$4,SUM(E494:O494),
IF($P$5=Master!$D$4,SUM(E494:P494),0))))))))))))</f>
        <v>754862.4099999998</v>
      </c>
      <c r="V494" s="115"/>
    </row>
    <row r="495" spans="2:22" x14ac:dyDescent="0.2">
      <c r="B495" s="113"/>
      <c r="C495" s="117" t="s">
        <v>265</v>
      </c>
      <c r="D495" s="118" t="s">
        <v>496</v>
      </c>
      <c r="E495" s="119">
        <v>51583572.480000004</v>
      </c>
      <c r="F495" s="119">
        <v>61299772.080000013</v>
      </c>
      <c r="G495" s="119">
        <v>61045509.920000002</v>
      </c>
      <c r="H495" s="119">
        <v>61045509.920000002</v>
      </c>
      <c r="I495" s="119">
        <v>61045509.920000002</v>
      </c>
      <c r="J495" s="119">
        <v>64324538.010000005</v>
      </c>
      <c r="K495" s="119">
        <v>63238526.219999999</v>
      </c>
      <c r="L495" s="119">
        <v>63372211.530000001</v>
      </c>
      <c r="M495" s="119">
        <v>63373211.530000001</v>
      </c>
      <c r="N495" s="119">
        <v>64248083.109999999</v>
      </c>
      <c r="O495" s="119">
        <v>64248083.109999999</v>
      </c>
      <c r="P495" s="119">
        <v>58365669.390000001</v>
      </c>
      <c r="Q495" s="119">
        <f t="shared" si="9"/>
        <v>737190197.22000003</v>
      </c>
      <c r="R495" s="115"/>
      <c r="S495" s="116"/>
      <c r="T495" s="113"/>
      <c r="U495" s="119">
        <f>IF($E$5=Master!$D$4,E495,
IF($F$5=Master!$D$4,SUM(E495:F495),
IF($G$5=Master!$D$4,SUM(E495:G495),
IF($H$5=Master!$D$4,SUM(E495:H495),
IF($I$5=Master!$D$4,SUM(E495:I495),
IF($J$5=Master!$D$4,SUM(E495:J495),
IF($K$5=Master!$D$4,SUM(E495:K495),
IF($L$5=Master!$D$4,SUM(E495:L495),
IF($M$5=Master!$D$4,SUM(E495:M495),
IF($N$5=Master!$D$4,SUM(E495:N495),
IF($O$5=Master!$D$4,SUM(E495:O495),
IF($P$5=Master!$D$4,SUM(E495:P495),0))))))))))))</f>
        <v>173928854.48000002</v>
      </c>
      <c r="V495" s="115"/>
    </row>
    <row r="496" spans="2:22" x14ac:dyDescent="0.2">
      <c r="B496" s="113"/>
      <c r="C496" s="117" t="s">
        <v>266</v>
      </c>
      <c r="D496" s="118" t="s">
        <v>497</v>
      </c>
      <c r="E496" s="119">
        <v>107500</v>
      </c>
      <c r="F496" s="119">
        <v>174166.68</v>
      </c>
      <c r="G496" s="119">
        <v>311666.68</v>
      </c>
      <c r="H496" s="119">
        <v>336666.67999999993</v>
      </c>
      <c r="I496" s="119">
        <v>270000.00999999995</v>
      </c>
      <c r="J496" s="119">
        <v>270000.00999999995</v>
      </c>
      <c r="K496" s="119">
        <v>245000.00999999995</v>
      </c>
      <c r="L496" s="119">
        <v>245000.00999999995</v>
      </c>
      <c r="M496" s="119">
        <v>245000.00999999995</v>
      </c>
      <c r="N496" s="119">
        <v>245000.00999999995</v>
      </c>
      <c r="O496" s="119">
        <v>245000.00999999995</v>
      </c>
      <c r="P496" s="119">
        <v>244999.89</v>
      </c>
      <c r="Q496" s="119">
        <f t="shared" si="9"/>
        <v>2939999.9999999995</v>
      </c>
      <c r="R496" s="115"/>
      <c r="S496" s="116"/>
      <c r="T496" s="113"/>
      <c r="U496" s="119">
        <f>IF($E$5=Master!$D$4,E496,
IF($F$5=Master!$D$4,SUM(E496:F496),
IF($G$5=Master!$D$4,SUM(E496:G496),
IF($H$5=Master!$D$4,SUM(E496:H496),
IF($I$5=Master!$D$4,SUM(E496:I496),
IF($J$5=Master!$D$4,SUM(E496:J496),
IF($K$5=Master!$D$4,SUM(E496:K496),
IF($L$5=Master!$D$4,SUM(E496:L496),
IF($M$5=Master!$D$4,SUM(E496:M496),
IF($N$5=Master!$D$4,SUM(E496:N496),
IF($O$5=Master!$D$4,SUM(E496:O496),
IF($P$5=Master!$D$4,SUM(E496:P496),0))))))))))))</f>
        <v>593333.36</v>
      </c>
      <c r="V496" s="115"/>
    </row>
    <row r="497" spans="2:22" ht="25.5" x14ac:dyDescent="0.2">
      <c r="B497" s="113"/>
      <c r="C497" s="117" t="s">
        <v>267</v>
      </c>
      <c r="D497" s="118" t="s">
        <v>498</v>
      </c>
      <c r="E497" s="119">
        <v>284184.27999999997</v>
      </c>
      <c r="F497" s="119">
        <v>306538.41000000009</v>
      </c>
      <c r="G497" s="119">
        <v>388806.33999999997</v>
      </c>
      <c r="H497" s="119">
        <v>323698.94999999995</v>
      </c>
      <c r="I497" s="119">
        <v>301757.23999999993</v>
      </c>
      <c r="J497" s="119">
        <v>319043.89</v>
      </c>
      <c r="K497" s="119">
        <v>305450.23</v>
      </c>
      <c r="L497" s="119">
        <v>301987.77</v>
      </c>
      <c r="M497" s="119">
        <v>310378.46999999991</v>
      </c>
      <c r="N497" s="119">
        <v>330037.16999999993</v>
      </c>
      <c r="O497" s="119">
        <v>317001.24999999994</v>
      </c>
      <c r="P497" s="119">
        <v>312409.41999999987</v>
      </c>
      <c r="Q497" s="119">
        <f t="shared" si="9"/>
        <v>3801293.4199999995</v>
      </c>
      <c r="R497" s="115"/>
      <c r="S497" s="116"/>
      <c r="T497" s="113"/>
      <c r="U497" s="119">
        <f>IF($E$5=Master!$D$4,E497,
IF($F$5=Master!$D$4,SUM(E497:F497),
IF($G$5=Master!$D$4,SUM(E497:G497),
IF($H$5=Master!$D$4,SUM(E497:H497),
IF($I$5=Master!$D$4,SUM(E497:I497),
IF($J$5=Master!$D$4,SUM(E497:J497),
IF($K$5=Master!$D$4,SUM(E497:K497),
IF($L$5=Master!$D$4,SUM(E497:L497),
IF($M$5=Master!$D$4,SUM(E497:M497),
IF($N$5=Master!$D$4,SUM(E497:N497),
IF($O$5=Master!$D$4,SUM(E497:O497),
IF($P$5=Master!$D$4,SUM(E497:P497),0))))))))))))</f>
        <v>979529.03</v>
      </c>
      <c r="V497" s="115"/>
    </row>
    <row r="498" spans="2:22" x14ac:dyDescent="0.2">
      <c r="B498" s="113"/>
      <c r="C498" s="117" t="s">
        <v>268</v>
      </c>
      <c r="D498" s="118" t="s">
        <v>499</v>
      </c>
      <c r="E498" s="119">
        <v>83333.33</v>
      </c>
      <c r="F498" s="119">
        <v>83333.33</v>
      </c>
      <c r="G498" s="119">
        <v>83333.33</v>
      </c>
      <c r="H498" s="119">
        <v>83333.33</v>
      </c>
      <c r="I498" s="119">
        <v>83333.33</v>
      </c>
      <c r="J498" s="119">
        <v>83333.33</v>
      </c>
      <c r="K498" s="119">
        <v>83333.33</v>
      </c>
      <c r="L498" s="119">
        <v>83333.33</v>
      </c>
      <c r="M498" s="119">
        <v>83333.33</v>
      </c>
      <c r="N498" s="119">
        <v>83333.33</v>
      </c>
      <c r="O498" s="119">
        <v>83333.33</v>
      </c>
      <c r="P498" s="119">
        <v>83333.37</v>
      </c>
      <c r="Q498" s="119">
        <f t="shared" si="9"/>
        <v>999999.99999999988</v>
      </c>
      <c r="R498" s="115"/>
      <c r="S498" s="116"/>
      <c r="T498" s="113"/>
      <c r="U498" s="119">
        <f>IF($E$5=Master!$D$4,E498,
IF($F$5=Master!$D$4,SUM(E498:F498),
IF($G$5=Master!$D$4,SUM(E498:G498),
IF($H$5=Master!$D$4,SUM(E498:H498),
IF($I$5=Master!$D$4,SUM(E498:I498),
IF($J$5=Master!$D$4,SUM(E498:J498),
IF($K$5=Master!$D$4,SUM(E498:K498),
IF($L$5=Master!$D$4,SUM(E498:L498),
IF($M$5=Master!$D$4,SUM(E498:M498),
IF($N$5=Master!$D$4,SUM(E498:N498),
IF($O$5=Master!$D$4,SUM(E498:O498),
IF($P$5=Master!$D$4,SUM(E498:P498),0))))))))))))</f>
        <v>249999.99</v>
      </c>
      <c r="V498" s="115"/>
    </row>
    <row r="499" spans="2:22" x14ac:dyDescent="0.2">
      <c r="B499" s="113"/>
      <c r="C499" s="117" t="s">
        <v>269</v>
      </c>
      <c r="D499" s="118" t="s">
        <v>500</v>
      </c>
      <c r="E499" s="119">
        <v>1442415.11</v>
      </c>
      <c r="F499" s="119">
        <v>1476531.6099999996</v>
      </c>
      <c r="G499" s="119">
        <v>1458331.8900000013</v>
      </c>
      <c r="H499" s="119">
        <v>1436784.1900000011</v>
      </c>
      <c r="I499" s="119">
        <v>1441733.5900000015</v>
      </c>
      <c r="J499" s="119">
        <v>1460938.4999999995</v>
      </c>
      <c r="K499" s="119">
        <v>1457284.6999999997</v>
      </c>
      <c r="L499" s="119">
        <v>1456299.6999999995</v>
      </c>
      <c r="M499" s="119">
        <v>1451878.4799999991</v>
      </c>
      <c r="N499" s="119">
        <v>1438802.8699999994</v>
      </c>
      <c r="O499" s="119">
        <v>1462573.68</v>
      </c>
      <c r="P499" s="119">
        <v>1501376.8099999982</v>
      </c>
      <c r="Q499" s="119">
        <f t="shared" si="9"/>
        <v>17484951.129999999</v>
      </c>
      <c r="R499" s="115"/>
      <c r="S499" s="116"/>
      <c r="T499" s="113"/>
      <c r="U499" s="119">
        <f>IF($E$5=Master!$D$4,E499,
IF($F$5=Master!$D$4,SUM(E499:F499),
IF($G$5=Master!$D$4,SUM(E499:G499),
IF($H$5=Master!$D$4,SUM(E499:H499),
IF($I$5=Master!$D$4,SUM(E499:I499),
IF($J$5=Master!$D$4,SUM(E499:J499),
IF($K$5=Master!$D$4,SUM(E499:K499),
IF($L$5=Master!$D$4,SUM(E499:L499),
IF($M$5=Master!$D$4,SUM(E499:M499),
IF($N$5=Master!$D$4,SUM(E499:N499),
IF($O$5=Master!$D$4,SUM(E499:O499),
IF($P$5=Master!$D$4,SUM(E499:P499),0))))))))))))</f>
        <v>4377278.6100000013</v>
      </c>
      <c r="V499" s="115"/>
    </row>
    <row r="500" spans="2:22" x14ac:dyDescent="0.2">
      <c r="B500" s="113"/>
      <c r="C500" s="117" t="s">
        <v>270</v>
      </c>
      <c r="D500" s="118" t="s">
        <v>501</v>
      </c>
      <c r="E500" s="119">
        <v>19305383.690000001</v>
      </c>
      <c r="F500" s="119">
        <v>19195018.880000003</v>
      </c>
      <c r="G500" s="119">
        <v>19053529.469999999</v>
      </c>
      <c r="H500" s="119">
        <v>18273105.82</v>
      </c>
      <c r="I500" s="119">
        <v>18278901.879999999</v>
      </c>
      <c r="J500" s="119">
        <v>18306885.289999999</v>
      </c>
      <c r="K500" s="119">
        <v>18251408.099999998</v>
      </c>
      <c r="L500" s="119">
        <v>18175650.830000002</v>
      </c>
      <c r="M500" s="119">
        <v>18427588.73</v>
      </c>
      <c r="N500" s="119">
        <v>18322465.879999999</v>
      </c>
      <c r="O500" s="119">
        <v>18573675.509999998</v>
      </c>
      <c r="P500" s="119">
        <v>18334714.290000003</v>
      </c>
      <c r="Q500" s="119">
        <f t="shared" si="9"/>
        <v>222498328.36999997</v>
      </c>
      <c r="R500" s="115"/>
      <c r="S500" s="116"/>
      <c r="T500" s="113"/>
      <c r="U500" s="119">
        <f>IF($E$5=Master!$D$4,E500,
IF($F$5=Master!$D$4,SUM(E500:F500),
IF($G$5=Master!$D$4,SUM(E500:G500),
IF($H$5=Master!$D$4,SUM(E500:H500),
IF($I$5=Master!$D$4,SUM(E500:I500),
IF($J$5=Master!$D$4,SUM(E500:J500),
IF($K$5=Master!$D$4,SUM(E500:K500),
IF($L$5=Master!$D$4,SUM(E500:L500),
IF($M$5=Master!$D$4,SUM(E500:M500),
IF($N$5=Master!$D$4,SUM(E500:N500),
IF($O$5=Master!$D$4,SUM(E500:O500),
IF($P$5=Master!$D$4,SUM(E500:P500),0))))))))))))</f>
        <v>57553932.040000007</v>
      </c>
      <c r="V500" s="115"/>
    </row>
    <row r="501" spans="2:22" x14ac:dyDescent="0.2">
      <c r="B501" s="113"/>
      <c r="C501" s="117" t="s">
        <v>271</v>
      </c>
      <c r="D501" s="118" t="s">
        <v>502</v>
      </c>
      <c r="E501" s="119">
        <v>5716.92</v>
      </c>
      <c r="F501" s="119">
        <v>6306.24</v>
      </c>
      <c r="G501" s="119">
        <v>6211.92</v>
      </c>
      <c r="H501" s="119">
        <v>6211.92</v>
      </c>
      <c r="I501" s="119">
        <v>6211.92</v>
      </c>
      <c r="J501" s="119">
        <v>10163.59</v>
      </c>
      <c r="K501" s="119">
        <v>6092.43</v>
      </c>
      <c r="L501" s="119">
        <v>5786.92</v>
      </c>
      <c r="M501" s="119">
        <v>7286.92</v>
      </c>
      <c r="N501" s="119">
        <v>5786.92</v>
      </c>
      <c r="O501" s="119">
        <v>5786.92</v>
      </c>
      <c r="P501" s="119">
        <v>5786.99</v>
      </c>
      <c r="Q501" s="119">
        <f t="shared" si="9"/>
        <v>77349.61</v>
      </c>
      <c r="R501" s="115"/>
      <c r="S501" s="116"/>
      <c r="T501" s="113"/>
      <c r="U501" s="119">
        <f>IF($E$5=Master!$D$4,E501,
IF($F$5=Master!$D$4,SUM(E501:F501),
IF($G$5=Master!$D$4,SUM(E501:G501),
IF($H$5=Master!$D$4,SUM(E501:H501),
IF($I$5=Master!$D$4,SUM(E501:I501),
IF($J$5=Master!$D$4,SUM(E501:J501),
IF($K$5=Master!$D$4,SUM(E501:K501),
IF($L$5=Master!$D$4,SUM(E501:L501),
IF($M$5=Master!$D$4,SUM(E501:M501),
IF($N$5=Master!$D$4,SUM(E501:N501),
IF($O$5=Master!$D$4,SUM(E501:O501),
IF($P$5=Master!$D$4,SUM(E501:P501),0))))))))))))</f>
        <v>18235.080000000002</v>
      </c>
      <c r="V501" s="115"/>
    </row>
    <row r="502" spans="2:22" x14ac:dyDescent="0.2">
      <c r="B502" s="113"/>
      <c r="C502" s="117" t="s">
        <v>272</v>
      </c>
      <c r="D502" s="118" t="s">
        <v>503</v>
      </c>
      <c r="E502" s="119">
        <v>32870.340000000011</v>
      </c>
      <c r="F502" s="119">
        <v>36186.400000000009</v>
      </c>
      <c r="G502" s="119">
        <v>32985.260000000009</v>
      </c>
      <c r="H502" s="119">
        <v>32184.570000000011</v>
      </c>
      <c r="I502" s="119">
        <v>38177.140000000007</v>
      </c>
      <c r="J502" s="119">
        <v>32167.650000000005</v>
      </c>
      <c r="K502" s="119">
        <v>32279.740000000009</v>
      </c>
      <c r="L502" s="119">
        <v>32184.200000000012</v>
      </c>
      <c r="M502" s="119">
        <v>33020.110000000008</v>
      </c>
      <c r="N502" s="119">
        <v>34707.670000000013</v>
      </c>
      <c r="O502" s="119">
        <v>34250.330000000016</v>
      </c>
      <c r="P502" s="119">
        <v>37762.15</v>
      </c>
      <c r="Q502" s="119">
        <f t="shared" si="9"/>
        <v>408775.56000000011</v>
      </c>
      <c r="R502" s="115"/>
      <c r="S502" s="116"/>
      <c r="T502" s="113"/>
      <c r="U502" s="119">
        <f>IF($E$5=Master!$D$4,E502,
IF($F$5=Master!$D$4,SUM(E502:F502),
IF($G$5=Master!$D$4,SUM(E502:G502),
IF($H$5=Master!$D$4,SUM(E502:H502),
IF($I$5=Master!$D$4,SUM(E502:I502),
IF($J$5=Master!$D$4,SUM(E502:J502),
IF($K$5=Master!$D$4,SUM(E502:K502),
IF($L$5=Master!$D$4,SUM(E502:L502),
IF($M$5=Master!$D$4,SUM(E502:M502),
IF($N$5=Master!$D$4,SUM(E502:N502),
IF($O$5=Master!$D$4,SUM(E502:O502),
IF($P$5=Master!$D$4,SUM(E502:P502),0))))))))))))</f>
        <v>102042.00000000003</v>
      </c>
      <c r="V502" s="115"/>
    </row>
    <row r="503" spans="2:22" x14ac:dyDescent="0.2">
      <c r="B503" s="113"/>
      <c r="C503" s="117" t="s">
        <v>273</v>
      </c>
      <c r="D503" s="118" t="s">
        <v>504</v>
      </c>
      <c r="E503" s="119">
        <v>22250</v>
      </c>
      <c r="F503" s="119">
        <v>205250</v>
      </c>
      <c r="G503" s="119">
        <v>92250</v>
      </c>
      <c r="H503" s="119">
        <v>72250</v>
      </c>
      <c r="I503" s="119">
        <v>72250</v>
      </c>
      <c r="J503" s="119">
        <v>72250</v>
      </c>
      <c r="K503" s="119">
        <v>98950</v>
      </c>
      <c r="L503" s="119">
        <v>72250</v>
      </c>
      <c r="M503" s="119">
        <v>72250</v>
      </c>
      <c r="N503" s="119">
        <v>72250</v>
      </c>
      <c r="O503" s="119">
        <v>72250</v>
      </c>
      <c r="P503" s="119">
        <v>81250</v>
      </c>
      <c r="Q503" s="119">
        <f t="shared" si="9"/>
        <v>1005700</v>
      </c>
      <c r="R503" s="115"/>
      <c r="S503" s="116"/>
      <c r="T503" s="113"/>
      <c r="U503" s="119">
        <f>IF($E$5=Master!$D$4,E503,
IF($F$5=Master!$D$4,SUM(E503:F503),
IF($G$5=Master!$D$4,SUM(E503:G503),
IF($H$5=Master!$D$4,SUM(E503:H503),
IF($I$5=Master!$D$4,SUM(E503:I503),
IF($J$5=Master!$D$4,SUM(E503:J503),
IF($K$5=Master!$D$4,SUM(E503:K503),
IF($L$5=Master!$D$4,SUM(E503:L503),
IF($M$5=Master!$D$4,SUM(E503:M503),
IF($N$5=Master!$D$4,SUM(E503:N503),
IF($O$5=Master!$D$4,SUM(E503:O503),
IF($P$5=Master!$D$4,SUM(E503:P503),0))))))))))))</f>
        <v>319750</v>
      </c>
      <c r="V503" s="115"/>
    </row>
    <row r="504" spans="2:22" ht="25.5" x14ac:dyDescent="0.2">
      <c r="B504" s="113"/>
      <c r="C504" s="117" t="s">
        <v>274</v>
      </c>
      <c r="D504" s="118" t="s">
        <v>395</v>
      </c>
      <c r="E504" s="119">
        <v>207424.86999999997</v>
      </c>
      <c r="F504" s="119">
        <v>220881.15000000002</v>
      </c>
      <c r="G504" s="119">
        <v>196691.03999999998</v>
      </c>
      <c r="H504" s="119">
        <v>186928.43</v>
      </c>
      <c r="I504" s="119">
        <v>251733.21999999997</v>
      </c>
      <c r="J504" s="119">
        <v>187690.58</v>
      </c>
      <c r="K504" s="119">
        <v>194474.86000000002</v>
      </c>
      <c r="L504" s="119">
        <v>197817</v>
      </c>
      <c r="M504" s="119">
        <v>201502.23000000004</v>
      </c>
      <c r="N504" s="119">
        <v>217935.84</v>
      </c>
      <c r="O504" s="119">
        <v>210266.44</v>
      </c>
      <c r="P504" s="119">
        <v>241210.51999999996</v>
      </c>
      <c r="Q504" s="119">
        <f t="shared" si="9"/>
        <v>2514556.1800000002</v>
      </c>
      <c r="R504" s="115"/>
      <c r="S504" s="116"/>
      <c r="T504" s="113"/>
      <c r="U504" s="119">
        <f>IF($E$5=Master!$D$4,E504,
IF($F$5=Master!$D$4,SUM(E504:F504),
IF($G$5=Master!$D$4,SUM(E504:G504),
IF($H$5=Master!$D$4,SUM(E504:H504),
IF($I$5=Master!$D$4,SUM(E504:I504),
IF($J$5=Master!$D$4,SUM(E504:J504),
IF($K$5=Master!$D$4,SUM(E504:K504),
IF($L$5=Master!$D$4,SUM(E504:L504),
IF($M$5=Master!$D$4,SUM(E504:M504),
IF($N$5=Master!$D$4,SUM(E504:N504),
IF($O$5=Master!$D$4,SUM(E504:O504),
IF($P$5=Master!$D$4,SUM(E504:P504),0))))))))))))</f>
        <v>624997.06000000006</v>
      </c>
      <c r="V504" s="115"/>
    </row>
    <row r="505" spans="2:22" ht="13.5" thickBot="1" x14ac:dyDescent="0.25">
      <c r="B505" s="88"/>
      <c r="C505" s="120"/>
      <c r="D505" s="121"/>
      <c r="E505" s="122"/>
      <c r="F505" s="122"/>
      <c r="G505" s="122"/>
      <c r="H505" s="122"/>
      <c r="I505" s="122"/>
      <c r="J505" s="122"/>
      <c r="K505" s="122"/>
      <c r="L505" s="122"/>
      <c r="M505" s="122"/>
      <c r="N505" s="122"/>
      <c r="O505" s="122"/>
      <c r="P505" s="122"/>
      <c r="Q505" s="122"/>
      <c r="R505" s="94"/>
      <c r="S505" s="116"/>
      <c r="T505" s="88"/>
      <c r="U505" s="122"/>
      <c r="V505" s="94"/>
    </row>
    <row r="506" spans="2:22" ht="13.5" thickTop="1" x14ac:dyDescent="0.2"/>
  </sheetData>
  <sheetProtection algorithmName="SHA-512" hashValue="6nw+kqCjpVvCtsEdPl2IOHezbwTwTJ+WHjrwtu0NhjnPaVOiLHPz3ZI++QondVYbHriy7j7Y3eeDKy99Xliz2Q==" saltValue="tvbYBA7kDf5qwM5XHHoRSA==" spinCount="100000" sheet="1" objects="1" scenarios="1"/>
  <mergeCells count="4">
    <mergeCell ref="E257:Q257"/>
    <mergeCell ref="E4:Q4"/>
    <mergeCell ref="C7:D7"/>
    <mergeCell ref="C260:D260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2024</vt:lpstr>
      <vt:lpstr>2024</vt:lpstr>
      <vt:lpstr>'Analitika 2024'!Print_Area</vt:lpstr>
      <vt:lpstr>Pregled!Print_Area</vt:lpstr>
      <vt:lpstr>'Analitika 2024'!Print_Titles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Bojan Paunovic</cp:lastModifiedBy>
  <cp:lastPrinted>2023-02-27T07:37:40Z</cp:lastPrinted>
  <dcterms:created xsi:type="dcterms:W3CDTF">2023-02-26T18:56:37Z</dcterms:created>
  <dcterms:modified xsi:type="dcterms:W3CDTF">2024-05-08T05:43:09Z</dcterms:modified>
</cp:coreProperties>
</file>