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\OKTOBAR 2025\"/>
    </mc:Choice>
  </mc:AlternateContent>
  <xr:revisionPtr revIDLastSave="0" documentId="13_ncr:1_{51FAA800-94DD-4C1F-B223-6483240E961D}" xr6:coauthVersionLast="36" xr6:coauthVersionMax="36" xr10:uidLastSave="{00000000-0000-0000-0000-000000000000}"/>
  <workbookProtection workbookAlgorithmName="SHA-512" workbookHashValue="h8NS2oVa9ReYzXy7Eej8kvYC51xIAHBW57fNeJILRIVqU4/Aljb7pyl9qITy1YQrOd0Xey7OlQiuYxB/O9W7KA==" workbookSaltValue="6LYZQgCo1rKEnCIHkm56V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2025'!$B$3:$Q$107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9" i="1" l="1"/>
  <c r="O119" i="1"/>
  <c r="N119" i="1"/>
  <c r="M119" i="1"/>
  <c r="L119" i="1"/>
  <c r="K119" i="1"/>
  <c r="J119" i="1"/>
  <c r="I119" i="1"/>
  <c r="H119" i="1"/>
  <c r="G119" i="1"/>
  <c r="F119" i="1"/>
  <c r="E119" i="1"/>
  <c r="Q217" i="1"/>
  <c r="Q216" i="1"/>
  <c r="Q104" i="1" l="1"/>
  <c r="Q105" i="1"/>
  <c r="Q121" i="1" l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120" i="1"/>
  <c r="Q119" i="1" l="1"/>
  <c r="Q95" i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18" i="1" l="1"/>
  <c r="U217" i="1"/>
  <c r="E106" i="3" s="1"/>
  <c r="U104" i="1"/>
  <c r="F105" i="3" s="1"/>
  <c r="U216" i="1"/>
  <c r="E105" i="3" s="1"/>
  <c r="U106" i="1"/>
  <c r="U105" i="1"/>
  <c r="F106" i="3" s="1"/>
  <c r="Q7" i="1"/>
  <c r="U213" i="1"/>
  <c r="E102" i="3" s="1"/>
  <c r="U100" i="1"/>
  <c r="U212" i="1"/>
  <c r="E101" i="3" s="1"/>
  <c r="U103" i="1"/>
  <c r="U214" i="1"/>
  <c r="E103" i="3" s="1"/>
  <c r="U101" i="1"/>
  <c r="U211" i="1"/>
  <c r="E100" i="3" s="1"/>
  <c r="U215" i="1"/>
  <c r="E104" i="3" s="1"/>
  <c r="U102" i="1"/>
  <c r="U99" i="1"/>
  <c r="U95" i="1"/>
  <c r="U91" i="1"/>
  <c r="U86" i="1"/>
  <c r="F87" i="3" s="1"/>
  <c r="H87" i="3" s="1"/>
  <c r="U82" i="1"/>
  <c r="F83" i="3" s="1"/>
  <c r="H83" i="3" s="1"/>
  <c r="U78" i="1"/>
  <c r="U74" i="1"/>
  <c r="U70" i="1"/>
  <c r="U66" i="1"/>
  <c r="U62" i="1"/>
  <c r="U58" i="1"/>
  <c r="U54" i="1"/>
  <c r="U50" i="1"/>
  <c r="U46" i="1"/>
  <c r="U42" i="1"/>
  <c r="U38" i="1"/>
  <c r="U34" i="1"/>
  <c r="F35" i="3" s="1"/>
  <c r="H35" i="3" s="1"/>
  <c r="U30" i="1"/>
  <c r="F31" i="3" s="1"/>
  <c r="H31" i="3" s="1"/>
  <c r="U26" i="1"/>
  <c r="F27" i="3" s="1"/>
  <c r="H27" i="3" s="1"/>
  <c r="U22" i="1"/>
  <c r="F23" i="3" s="1"/>
  <c r="U18" i="1"/>
  <c r="F19" i="3" s="1"/>
  <c r="U14" i="1"/>
  <c r="F15" i="3" s="1"/>
  <c r="U10" i="1"/>
  <c r="F11" i="3" s="1"/>
  <c r="U210" i="1"/>
  <c r="E99" i="3" s="1"/>
  <c r="U206" i="1"/>
  <c r="E95" i="3" s="1"/>
  <c r="U202" i="1"/>
  <c r="E91" i="3" s="1"/>
  <c r="U198" i="1"/>
  <c r="E87" i="3" s="1"/>
  <c r="U194" i="1"/>
  <c r="E83" i="3" s="1"/>
  <c r="U190" i="1"/>
  <c r="E79" i="3" s="1"/>
  <c r="U186" i="1"/>
  <c r="E75" i="3" s="1"/>
  <c r="U182" i="1"/>
  <c r="E71" i="3" s="1"/>
  <c r="U178" i="1"/>
  <c r="E67" i="3" s="1"/>
  <c r="U174" i="1"/>
  <c r="E63" i="3" s="1"/>
  <c r="U170" i="1"/>
  <c r="E59" i="3" s="1"/>
  <c r="U166" i="1"/>
  <c r="E55" i="3" s="1"/>
  <c r="U162" i="1"/>
  <c r="E51" i="3" s="1"/>
  <c r="U158" i="1"/>
  <c r="E47" i="3" s="1"/>
  <c r="U154" i="1"/>
  <c r="E43" i="3" s="1"/>
  <c r="U150" i="1"/>
  <c r="E39" i="3" s="1"/>
  <c r="U146" i="1"/>
  <c r="E35" i="3" s="1"/>
  <c r="U142" i="1"/>
  <c r="E31" i="3" s="1"/>
  <c r="U138" i="1"/>
  <c r="E27" i="3" s="1"/>
  <c r="U134" i="1"/>
  <c r="E23" i="3" s="1"/>
  <c r="U130" i="1"/>
  <c r="E19" i="3" s="1"/>
  <c r="U126" i="1"/>
  <c r="E15" i="3" s="1"/>
  <c r="U122" i="1"/>
  <c r="E11" i="3" s="1"/>
  <c r="U98" i="1"/>
  <c r="U94" i="1"/>
  <c r="U89" i="1"/>
  <c r="U85" i="1"/>
  <c r="U81" i="1"/>
  <c r="F82" i="3" s="1"/>
  <c r="H82" i="3" s="1"/>
  <c r="U77" i="1"/>
  <c r="U73" i="1"/>
  <c r="U69" i="1"/>
  <c r="U65" i="1"/>
  <c r="U61" i="1"/>
  <c r="U57" i="1"/>
  <c r="U53" i="1"/>
  <c r="U49" i="1"/>
  <c r="U45" i="1"/>
  <c r="U41" i="1"/>
  <c r="F39" i="3" s="1"/>
  <c r="H39" i="3" s="1"/>
  <c r="U37" i="1"/>
  <c r="U33" i="1"/>
  <c r="F34" i="3" s="1"/>
  <c r="H34" i="3" s="1"/>
  <c r="U29" i="1"/>
  <c r="F30" i="3" s="1"/>
  <c r="H30" i="3" s="1"/>
  <c r="U25" i="1"/>
  <c r="F26" i="3" s="1"/>
  <c r="U21" i="1"/>
  <c r="F22" i="3" s="1"/>
  <c r="U17" i="1"/>
  <c r="F18" i="3" s="1"/>
  <c r="U13" i="1"/>
  <c r="F14" i="3" s="1"/>
  <c r="U9" i="1"/>
  <c r="F10" i="3" s="1"/>
  <c r="U209" i="1"/>
  <c r="E98" i="3" s="1"/>
  <c r="U205" i="1"/>
  <c r="E94" i="3" s="1"/>
  <c r="U201" i="1"/>
  <c r="E90" i="3" s="1"/>
  <c r="U197" i="1"/>
  <c r="E86" i="3" s="1"/>
  <c r="U193" i="1"/>
  <c r="E82" i="3" s="1"/>
  <c r="U189" i="1"/>
  <c r="E78" i="3" s="1"/>
  <c r="U185" i="1"/>
  <c r="E74" i="3" s="1"/>
  <c r="U181" i="1"/>
  <c r="E70" i="3" s="1"/>
  <c r="U177" i="1"/>
  <c r="E66" i="3" s="1"/>
  <c r="U173" i="1"/>
  <c r="E62" i="3" s="1"/>
  <c r="U169" i="1"/>
  <c r="E58" i="3" s="1"/>
  <c r="U165" i="1"/>
  <c r="E54" i="3" s="1"/>
  <c r="U161" i="1"/>
  <c r="E50" i="3" s="1"/>
  <c r="U157" i="1"/>
  <c r="E46" i="3" s="1"/>
  <c r="U153" i="1"/>
  <c r="E42" i="3" s="1"/>
  <c r="U149" i="1"/>
  <c r="E38" i="3" s="1"/>
  <c r="U145" i="1"/>
  <c r="E34" i="3" s="1"/>
  <c r="U141" i="1"/>
  <c r="E30" i="3" s="1"/>
  <c r="U137" i="1"/>
  <c r="E26" i="3" s="1"/>
  <c r="U133" i="1"/>
  <c r="E22" i="3" s="1"/>
  <c r="U129" i="1"/>
  <c r="E18" i="3" s="1"/>
  <c r="U125" i="1"/>
  <c r="E14" i="3" s="1"/>
  <c r="U121" i="1"/>
  <c r="E10" i="3" s="1"/>
  <c r="U97" i="1"/>
  <c r="U93" i="1"/>
  <c r="U88" i="1"/>
  <c r="U84" i="1"/>
  <c r="F85" i="3" s="1"/>
  <c r="H85" i="3" s="1"/>
  <c r="U80" i="1"/>
  <c r="U76" i="1"/>
  <c r="U72" i="1"/>
  <c r="U68" i="1"/>
  <c r="U64" i="1"/>
  <c r="U60" i="1"/>
  <c r="U56" i="1"/>
  <c r="U52" i="1"/>
  <c r="U48" i="1"/>
  <c r="U44" i="1"/>
  <c r="U40" i="1"/>
  <c r="U36" i="1"/>
  <c r="U32" i="1"/>
  <c r="F33" i="3" s="1"/>
  <c r="H33" i="3" s="1"/>
  <c r="U28" i="1"/>
  <c r="F29" i="3" s="1"/>
  <c r="H29" i="3" s="1"/>
  <c r="U24" i="1"/>
  <c r="F25" i="3" s="1"/>
  <c r="U20" i="1"/>
  <c r="F21" i="3" s="1"/>
  <c r="U16" i="1"/>
  <c r="F17" i="3" s="1"/>
  <c r="U12" i="1"/>
  <c r="F13" i="3" s="1"/>
  <c r="U8" i="1"/>
  <c r="U208" i="1"/>
  <c r="E97" i="3" s="1"/>
  <c r="U204" i="1"/>
  <c r="E93" i="3" s="1"/>
  <c r="U200" i="1"/>
  <c r="E89" i="3" s="1"/>
  <c r="U196" i="1"/>
  <c r="E85" i="3" s="1"/>
  <c r="U192" i="1"/>
  <c r="E81" i="3" s="1"/>
  <c r="U188" i="1"/>
  <c r="E77" i="3" s="1"/>
  <c r="U184" i="1"/>
  <c r="E73" i="3" s="1"/>
  <c r="U180" i="1"/>
  <c r="E69" i="3" s="1"/>
  <c r="U176" i="1"/>
  <c r="E65" i="3" s="1"/>
  <c r="U172" i="1"/>
  <c r="E61" i="3" s="1"/>
  <c r="U168" i="1"/>
  <c r="E57" i="3" s="1"/>
  <c r="U164" i="1"/>
  <c r="E53" i="3" s="1"/>
  <c r="U160" i="1"/>
  <c r="E49" i="3" s="1"/>
  <c r="U156" i="1"/>
  <c r="E45" i="3" s="1"/>
  <c r="U152" i="1"/>
  <c r="E41" i="3" s="1"/>
  <c r="U148" i="1"/>
  <c r="E37" i="3" s="1"/>
  <c r="U144" i="1"/>
  <c r="E33" i="3" s="1"/>
  <c r="U140" i="1"/>
  <c r="E29" i="3" s="1"/>
  <c r="U136" i="1"/>
  <c r="E25" i="3" s="1"/>
  <c r="U132" i="1"/>
  <c r="E21" i="3" s="1"/>
  <c r="U128" i="1"/>
  <c r="E17" i="3" s="1"/>
  <c r="U124" i="1"/>
  <c r="E13" i="3" s="1"/>
  <c r="U96" i="1"/>
  <c r="U92" i="1"/>
  <c r="U87" i="1"/>
  <c r="U83" i="1"/>
  <c r="F84" i="3" s="1"/>
  <c r="H84" i="3" s="1"/>
  <c r="U79" i="1"/>
  <c r="F62" i="3" s="1"/>
  <c r="H62" i="3" s="1"/>
  <c r="U75" i="1"/>
  <c r="U71" i="1"/>
  <c r="U67" i="1"/>
  <c r="U63" i="1"/>
  <c r="U59" i="1"/>
  <c r="U55" i="1"/>
  <c r="U51" i="1"/>
  <c r="U47" i="1"/>
  <c r="F45" i="3" s="1"/>
  <c r="H45" i="3" s="1"/>
  <c r="U43" i="1"/>
  <c r="F41" i="3" s="1"/>
  <c r="H41" i="3" s="1"/>
  <c r="U39" i="1"/>
  <c r="U35" i="1"/>
  <c r="U31" i="1"/>
  <c r="F32" i="3" s="1"/>
  <c r="H32" i="3" s="1"/>
  <c r="U27" i="1"/>
  <c r="F28" i="3" s="1"/>
  <c r="H28" i="3" s="1"/>
  <c r="U23" i="1"/>
  <c r="F24" i="3" s="1"/>
  <c r="U19" i="1"/>
  <c r="F20" i="3" s="1"/>
  <c r="U15" i="1"/>
  <c r="F16" i="3" s="1"/>
  <c r="U11" i="1"/>
  <c r="F12" i="3" s="1"/>
  <c r="U207" i="1"/>
  <c r="E96" i="3" s="1"/>
  <c r="U203" i="1"/>
  <c r="E92" i="3" s="1"/>
  <c r="U199" i="1"/>
  <c r="E88" i="3" s="1"/>
  <c r="U195" i="1"/>
  <c r="E84" i="3" s="1"/>
  <c r="U191" i="1"/>
  <c r="E80" i="3" s="1"/>
  <c r="U187" i="1"/>
  <c r="E76" i="3" s="1"/>
  <c r="U183" i="1"/>
  <c r="E72" i="3" s="1"/>
  <c r="U179" i="1"/>
  <c r="E68" i="3" s="1"/>
  <c r="U175" i="1"/>
  <c r="E64" i="3" s="1"/>
  <c r="U171" i="1"/>
  <c r="E60" i="3" s="1"/>
  <c r="U167" i="1"/>
  <c r="E56" i="3" s="1"/>
  <c r="U163" i="1"/>
  <c r="E52" i="3" s="1"/>
  <c r="U159" i="1"/>
  <c r="E48" i="3" s="1"/>
  <c r="U155" i="1"/>
  <c r="E44" i="3" s="1"/>
  <c r="U151" i="1"/>
  <c r="E40" i="3" s="1"/>
  <c r="U147" i="1"/>
  <c r="E36" i="3" s="1"/>
  <c r="U143" i="1"/>
  <c r="E32" i="3" s="1"/>
  <c r="U139" i="1"/>
  <c r="E28" i="3" s="1"/>
  <c r="U135" i="1"/>
  <c r="E24" i="3" s="1"/>
  <c r="U131" i="1"/>
  <c r="E20" i="3" s="1"/>
  <c r="U127" i="1"/>
  <c r="E16" i="3" s="1"/>
  <c r="U123" i="1"/>
  <c r="E12" i="3" s="1"/>
  <c r="L4" i="3"/>
  <c r="U90" i="1"/>
  <c r="U120" i="1"/>
  <c r="F16" i="4"/>
  <c r="F10" i="4"/>
  <c r="F19" i="4"/>
  <c r="F12" i="4"/>
  <c r="F20" i="4"/>
  <c r="F17" i="4"/>
  <c r="F11" i="4"/>
  <c r="F13" i="4"/>
  <c r="D6" i="4"/>
  <c r="F4" i="3" s="1"/>
  <c r="F18" i="4"/>
  <c r="F14" i="4"/>
  <c r="F46" i="3" l="1"/>
  <c r="H46" i="3" s="1"/>
  <c r="F37" i="3"/>
  <c r="H37" i="3" s="1"/>
  <c r="F43" i="3"/>
  <c r="H43" i="3" s="1"/>
  <c r="F63" i="3"/>
  <c r="H63" i="3" s="1"/>
  <c r="F58" i="3"/>
  <c r="H58" i="3" s="1"/>
  <c r="F50" i="3"/>
  <c r="H50" i="3" s="1"/>
  <c r="F55" i="3"/>
  <c r="H55" i="3" s="1"/>
  <c r="F54" i="3"/>
  <c r="H54" i="3" s="1"/>
  <c r="F38" i="3"/>
  <c r="H38" i="3" s="1"/>
  <c r="F47" i="3"/>
  <c r="H47" i="3" s="1"/>
  <c r="F42" i="3"/>
  <c r="H42" i="3" s="1"/>
  <c r="F51" i="3"/>
  <c r="H51" i="3" s="1"/>
  <c r="H106" i="3"/>
  <c r="I106" i="3"/>
  <c r="J106" i="3" s="1"/>
  <c r="G106" i="3"/>
  <c r="H105" i="3"/>
  <c r="I105" i="3"/>
  <c r="J105" i="3" s="1"/>
  <c r="G105" i="3"/>
  <c r="F53" i="3"/>
  <c r="H53" i="3" s="1"/>
  <c r="F74" i="3"/>
  <c r="H74" i="3" s="1"/>
  <c r="F97" i="3"/>
  <c r="H97" i="3" s="1"/>
  <c r="F36" i="3"/>
  <c r="H36" i="3" s="1"/>
  <c r="F64" i="3"/>
  <c r="H64" i="3" s="1"/>
  <c r="F86" i="3"/>
  <c r="H86" i="3" s="1"/>
  <c r="F44" i="3"/>
  <c r="H44" i="3" s="1"/>
  <c r="F73" i="3"/>
  <c r="H73" i="3" s="1"/>
  <c r="F96" i="3"/>
  <c r="H96" i="3" s="1"/>
  <c r="F68" i="3"/>
  <c r="H68" i="3" s="1"/>
  <c r="F91" i="3"/>
  <c r="H91" i="3" s="1"/>
  <c r="F71" i="3"/>
  <c r="H71" i="3" s="1"/>
  <c r="F94" i="3"/>
  <c r="H94" i="3" s="1"/>
  <c r="F75" i="3"/>
  <c r="H75" i="3" s="1"/>
  <c r="F98" i="3"/>
  <c r="H98" i="3" s="1"/>
  <c r="F67" i="3"/>
  <c r="H67" i="3" s="1"/>
  <c r="F90" i="3"/>
  <c r="H90" i="3" s="1"/>
  <c r="F48" i="3"/>
  <c r="H48" i="3" s="1"/>
  <c r="F57" i="3"/>
  <c r="H57" i="3" s="1"/>
  <c r="F77" i="3"/>
  <c r="H77" i="3" s="1"/>
  <c r="F100" i="3"/>
  <c r="H100" i="3" s="1"/>
  <c r="F79" i="3"/>
  <c r="H79" i="3" s="1"/>
  <c r="F102" i="3"/>
  <c r="H102" i="3" s="1"/>
  <c r="F78" i="3"/>
  <c r="H78" i="3" s="1"/>
  <c r="F101" i="3"/>
  <c r="H101" i="3" s="1"/>
  <c r="F60" i="3"/>
  <c r="H60" i="3" s="1"/>
  <c r="F65" i="3"/>
  <c r="H65" i="3" s="1"/>
  <c r="F88" i="3"/>
  <c r="H88" i="3" s="1"/>
  <c r="F49" i="3"/>
  <c r="H49" i="3" s="1"/>
  <c r="F52" i="3"/>
  <c r="H52" i="3" s="1"/>
  <c r="F61" i="3"/>
  <c r="H61" i="3" s="1"/>
  <c r="F72" i="3"/>
  <c r="H72" i="3" s="1"/>
  <c r="F95" i="3"/>
  <c r="H95" i="3" s="1"/>
  <c r="F80" i="3"/>
  <c r="H80" i="3" s="1"/>
  <c r="F103" i="3"/>
  <c r="H103" i="3" s="1"/>
  <c r="F70" i="3"/>
  <c r="H70" i="3" s="1"/>
  <c r="F93" i="3"/>
  <c r="H93" i="3" s="1"/>
  <c r="F66" i="3"/>
  <c r="H66" i="3" s="1"/>
  <c r="F89" i="3"/>
  <c r="H89" i="3" s="1"/>
  <c r="F56" i="3"/>
  <c r="H56" i="3" s="1"/>
  <c r="F76" i="3"/>
  <c r="H76" i="3" s="1"/>
  <c r="F99" i="3"/>
  <c r="H99" i="3" s="1"/>
  <c r="F40" i="3"/>
  <c r="H40" i="3" s="1"/>
  <c r="F59" i="3"/>
  <c r="H59" i="3" s="1"/>
  <c r="F69" i="3"/>
  <c r="H69" i="3" s="1"/>
  <c r="F92" i="3"/>
  <c r="H92" i="3" s="1"/>
  <c r="F81" i="3"/>
  <c r="H81" i="3" s="1"/>
  <c r="F104" i="3"/>
  <c r="H104" i="3" s="1"/>
  <c r="U7" i="1"/>
  <c r="F9" i="3"/>
  <c r="U119" i="1"/>
  <c r="E9" i="3"/>
  <c r="E8" i="3" s="1"/>
  <c r="G84" i="3"/>
  <c r="I84" i="3"/>
  <c r="J84" i="3" s="1"/>
  <c r="G37" i="3"/>
  <c r="G85" i="3"/>
  <c r="I85" i="3"/>
  <c r="J85" i="3" s="1"/>
  <c r="I30" i="3"/>
  <c r="J30" i="3" s="1"/>
  <c r="G30" i="3"/>
  <c r="G46" i="3"/>
  <c r="I46" i="3"/>
  <c r="J46" i="3" s="1"/>
  <c r="I62" i="3"/>
  <c r="J62" i="3" s="1"/>
  <c r="G62" i="3"/>
  <c r="G39" i="3"/>
  <c r="I39" i="3"/>
  <c r="J39" i="3" s="1"/>
  <c r="G87" i="3"/>
  <c r="I87" i="3"/>
  <c r="J87" i="3" s="1"/>
  <c r="G41" i="3"/>
  <c r="I41" i="3"/>
  <c r="J41" i="3" s="1"/>
  <c r="G34" i="3"/>
  <c r="I34" i="3"/>
  <c r="J34" i="3" s="1"/>
  <c r="G82" i="3"/>
  <c r="I82" i="3"/>
  <c r="J82" i="3" s="1"/>
  <c r="I27" i="3"/>
  <c r="J27" i="3" s="1"/>
  <c r="G27" i="3"/>
  <c r="G43" i="3"/>
  <c r="G28" i="3"/>
  <c r="I28" i="3"/>
  <c r="J28" i="3" s="1"/>
  <c r="I29" i="3"/>
  <c r="J29" i="3" s="1"/>
  <c r="G29" i="3"/>
  <c r="G45" i="3"/>
  <c r="I45" i="3"/>
  <c r="J45" i="3" s="1"/>
  <c r="I31" i="3"/>
  <c r="J31" i="3" s="1"/>
  <c r="G31" i="3"/>
  <c r="I32" i="3"/>
  <c r="J32" i="3" s="1"/>
  <c r="G32" i="3"/>
  <c r="I33" i="3"/>
  <c r="J33" i="3" s="1"/>
  <c r="G33" i="3"/>
  <c r="G35" i="3"/>
  <c r="I35" i="3"/>
  <c r="J35" i="3" s="1"/>
  <c r="I83" i="3"/>
  <c r="J83" i="3" s="1"/>
  <c r="G83" i="3"/>
  <c r="L106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N23" i="3" s="1"/>
  <c r="L19" i="3"/>
  <c r="N19" i="3" s="1"/>
  <c r="L15" i="3"/>
  <c r="N15" i="3" s="1"/>
  <c r="L11" i="3"/>
  <c r="N11" i="3" s="1"/>
  <c r="K104" i="3"/>
  <c r="K100" i="3"/>
  <c r="K96" i="3"/>
  <c r="K92" i="3"/>
  <c r="K88" i="3"/>
  <c r="K84" i="3"/>
  <c r="K80" i="3"/>
  <c r="K76" i="3"/>
  <c r="K72" i="3"/>
  <c r="K68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106" i="3"/>
  <c r="K103" i="3"/>
  <c r="K99" i="3"/>
  <c r="K95" i="3"/>
  <c r="L102" i="3"/>
  <c r="L98" i="3"/>
  <c r="L94" i="3"/>
  <c r="L90" i="3"/>
  <c r="L86" i="3"/>
  <c r="L82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N26" i="3" s="1"/>
  <c r="L22" i="3"/>
  <c r="N22" i="3" s="1"/>
  <c r="L18" i="3"/>
  <c r="N18" i="3" s="1"/>
  <c r="L14" i="3"/>
  <c r="N14" i="3" s="1"/>
  <c r="L10" i="3"/>
  <c r="N10" i="3" s="1"/>
  <c r="L105" i="3"/>
  <c r="L97" i="3"/>
  <c r="L89" i="3"/>
  <c r="L81" i="3"/>
  <c r="L73" i="3"/>
  <c r="L65" i="3"/>
  <c r="L57" i="3"/>
  <c r="L49" i="3"/>
  <c r="L41" i="3"/>
  <c r="L33" i="3"/>
  <c r="L25" i="3"/>
  <c r="N25" i="3" s="1"/>
  <c r="L17" i="3"/>
  <c r="N17" i="3" s="1"/>
  <c r="L9" i="3"/>
  <c r="N9" i="3" s="1"/>
  <c r="K105" i="3"/>
  <c r="K97" i="3"/>
  <c r="K90" i="3"/>
  <c r="K85" i="3"/>
  <c r="K79" i="3"/>
  <c r="K74" i="3"/>
  <c r="K69" i="3"/>
  <c r="K63" i="3"/>
  <c r="K58" i="3"/>
  <c r="K53" i="3"/>
  <c r="K47" i="3"/>
  <c r="K42" i="3"/>
  <c r="K37" i="3"/>
  <c r="K31" i="3"/>
  <c r="K26" i="3"/>
  <c r="K21" i="3"/>
  <c r="K15" i="3"/>
  <c r="K10" i="3"/>
  <c r="L93" i="3"/>
  <c r="L77" i="3"/>
  <c r="L61" i="3"/>
  <c r="L45" i="3"/>
  <c r="L37" i="3"/>
  <c r="L21" i="3"/>
  <c r="N21" i="3" s="1"/>
  <c r="K93" i="3"/>
  <c r="K87" i="3"/>
  <c r="K77" i="3"/>
  <c r="K66" i="3"/>
  <c r="K50" i="3"/>
  <c r="K39" i="3"/>
  <c r="K23" i="3"/>
  <c r="K13" i="3"/>
  <c r="L92" i="3"/>
  <c r="L76" i="3"/>
  <c r="L60" i="3"/>
  <c r="L44" i="3"/>
  <c r="L28" i="3"/>
  <c r="L12" i="3"/>
  <c r="K98" i="3"/>
  <c r="K86" i="3"/>
  <c r="K75" i="3"/>
  <c r="K70" i="3"/>
  <c r="K59" i="3"/>
  <c r="L104" i="3"/>
  <c r="L96" i="3"/>
  <c r="L88" i="3"/>
  <c r="L80" i="3"/>
  <c r="L72" i="3"/>
  <c r="L64" i="3"/>
  <c r="L56" i="3"/>
  <c r="L48" i="3"/>
  <c r="L40" i="3"/>
  <c r="L32" i="3"/>
  <c r="L24" i="3"/>
  <c r="L16" i="3"/>
  <c r="N16" i="3" s="1"/>
  <c r="K102" i="3"/>
  <c r="K94" i="3"/>
  <c r="K89" i="3"/>
  <c r="K83" i="3"/>
  <c r="K78" i="3"/>
  <c r="K73" i="3"/>
  <c r="K67" i="3"/>
  <c r="K62" i="3"/>
  <c r="K57" i="3"/>
  <c r="K51" i="3"/>
  <c r="K46" i="3"/>
  <c r="K41" i="3"/>
  <c r="K35" i="3"/>
  <c r="K30" i="3"/>
  <c r="K25" i="3"/>
  <c r="K19" i="3"/>
  <c r="K14" i="3"/>
  <c r="K9" i="3"/>
  <c r="L101" i="3"/>
  <c r="L85" i="3"/>
  <c r="L69" i="3"/>
  <c r="L53" i="3"/>
  <c r="L29" i="3"/>
  <c r="L13" i="3"/>
  <c r="N13" i="3" s="1"/>
  <c r="K101" i="3"/>
  <c r="K82" i="3"/>
  <c r="K71" i="3"/>
  <c r="K61" i="3"/>
  <c r="K55" i="3"/>
  <c r="K45" i="3"/>
  <c r="K34" i="3"/>
  <c r="K29" i="3"/>
  <c r="K18" i="3"/>
  <c r="L100" i="3"/>
  <c r="L84" i="3"/>
  <c r="L68" i="3"/>
  <c r="L52" i="3"/>
  <c r="L36" i="3"/>
  <c r="L20" i="3"/>
  <c r="N20" i="3" s="1"/>
  <c r="K91" i="3"/>
  <c r="K81" i="3"/>
  <c r="K65" i="3"/>
  <c r="K43" i="3"/>
  <c r="K22" i="3"/>
  <c r="K54" i="3"/>
  <c r="K11" i="3"/>
  <c r="K27" i="3"/>
  <c r="K38" i="3"/>
  <c r="K17" i="3"/>
  <c r="K33" i="3"/>
  <c r="K49" i="3"/>
  <c r="J10" i="2"/>
  <c r="M10" i="2" s="1"/>
  <c r="I63" i="3" l="1"/>
  <c r="J63" i="3" s="1"/>
  <c r="I43" i="3"/>
  <c r="J43" i="3" s="1"/>
  <c r="G63" i="3"/>
  <c r="I58" i="3"/>
  <c r="J58" i="3" s="1"/>
  <c r="I37" i="3"/>
  <c r="J37" i="3" s="1"/>
  <c r="G58" i="3"/>
  <c r="G50" i="3"/>
  <c r="I50" i="3"/>
  <c r="J50" i="3" s="1"/>
  <c r="G55" i="3"/>
  <c r="I55" i="3"/>
  <c r="J55" i="3" s="1"/>
  <c r="I54" i="3"/>
  <c r="J54" i="3" s="1"/>
  <c r="G54" i="3"/>
  <c r="I47" i="3"/>
  <c r="J47" i="3" s="1"/>
  <c r="I38" i="3"/>
  <c r="J38" i="3" s="1"/>
  <c r="G38" i="3"/>
  <c r="G36" i="3"/>
  <c r="I51" i="3"/>
  <c r="J51" i="3" s="1"/>
  <c r="G80" i="3"/>
  <c r="I75" i="3"/>
  <c r="J75" i="3" s="1"/>
  <c r="I78" i="3"/>
  <c r="J78" i="3" s="1"/>
  <c r="G51" i="3"/>
  <c r="G42" i="3"/>
  <c r="G47" i="3"/>
  <c r="G103" i="3"/>
  <c r="I36" i="3"/>
  <c r="J36" i="3" s="1"/>
  <c r="I80" i="3"/>
  <c r="J80" i="3" s="1"/>
  <c r="G75" i="3"/>
  <c r="G78" i="3"/>
  <c r="G67" i="3"/>
  <c r="I60" i="3"/>
  <c r="J60" i="3" s="1"/>
  <c r="I103" i="3"/>
  <c r="J103" i="3" s="1"/>
  <c r="G59" i="3"/>
  <c r="G70" i="3"/>
  <c r="I98" i="3"/>
  <c r="J98" i="3" s="1"/>
  <c r="G98" i="3"/>
  <c r="I101" i="3"/>
  <c r="J101" i="3" s="1"/>
  <c r="G86" i="3"/>
  <c r="I67" i="3"/>
  <c r="J67" i="3" s="1"/>
  <c r="G44" i="3"/>
  <c r="I90" i="3"/>
  <c r="J90" i="3" s="1"/>
  <c r="I42" i="3"/>
  <c r="J42" i="3" s="1"/>
  <c r="I77" i="3"/>
  <c r="J77" i="3" s="1"/>
  <c r="G81" i="3"/>
  <c r="G92" i="3"/>
  <c r="I81" i="3"/>
  <c r="J81" i="3" s="1"/>
  <c r="I92" i="3"/>
  <c r="J92" i="3" s="1"/>
  <c r="G65" i="3"/>
  <c r="G60" i="3"/>
  <c r="I59" i="3"/>
  <c r="J59" i="3" s="1"/>
  <c r="I65" i="3"/>
  <c r="J65" i="3" s="1"/>
  <c r="I102" i="3"/>
  <c r="J102" i="3" s="1"/>
  <c r="G93" i="3"/>
  <c r="I44" i="3"/>
  <c r="J44" i="3" s="1"/>
  <c r="I86" i="3"/>
  <c r="J86" i="3" s="1"/>
  <c r="I88" i="3"/>
  <c r="J88" i="3" s="1"/>
  <c r="I70" i="3"/>
  <c r="J70" i="3" s="1"/>
  <c r="I56" i="3"/>
  <c r="J56" i="3" s="1"/>
  <c r="I97" i="3"/>
  <c r="J97" i="3" s="1"/>
  <c r="G68" i="3"/>
  <c r="O38" i="3"/>
  <c r="P38" i="3" s="1"/>
  <c r="I68" i="3"/>
  <c r="J68" i="3" s="1"/>
  <c r="G52" i="3"/>
  <c r="I61" i="3"/>
  <c r="J61" i="3" s="1"/>
  <c r="G66" i="3"/>
  <c r="I57" i="3"/>
  <c r="J57" i="3" s="1"/>
  <c r="G104" i="3"/>
  <c r="G48" i="3"/>
  <c r="G97" i="3"/>
  <c r="G102" i="3"/>
  <c r="G88" i="3"/>
  <c r="I91" i="3"/>
  <c r="J91" i="3" s="1"/>
  <c r="G89" i="3"/>
  <c r="G56" i="3"/>
  <c r="I52" i="3"/>
  <c r="J52" i="3" s="1"/>
  <c r="G91" i="3"/>
  <c r="I89" i="3"/>
  <c r="J89" i="3" s="1"/>
  <c r="M34" i="3"/>
  <c r="O46" i="3"/>
  <c r="P46" i="3" s="1"/>
  <c r="G77" i="3"/>
  <c r="I76" i="3"/>
  <c r="J76" i="3" s="1"/>
  <c r="G73" i="3"/>
  <c r="G40" i="3"/>
  <c r="I53" i="3"/>
  <c r="J53" i="3" s="1"/>
  <c r="I73" i="3"/>
  <c r="J73" i="3" s="1"/>
  <c r="I40" i="3"/>
  <c r="J40" i="3" s="1"/>
  <c r="G53" i="3"/>
  <c r="G61" i="3"/>
  <c r="I66" i="3"/>
  <c r="J66" i="3" s="1"/>
  <c r="G57" i="3"/>
  <c r="I104" i="3"/>
  <c r="J104" i="3" s="1"/>
  <c r="I48" i="3"/>
  <c r="J48" i="3" s="1"/>
  <c r="G72" i="3"/>
  <c r="G71" i="3"/>
  <c r="I72" i="3"/>
  <c r="J72" i="3" s="1"/>
  <c r="I71" i="3"/>
  <c r="J71" i="3" s="1"/>
  <c r="I79" i="3"/>
  <c r="J79" i="3" s="1"/>
  <c r="I99" i="3"/>
  <c r="J99" i="3" s="1"/>
  <c r="G79" i="3"/>
  <c r="G99" i="3"/>
  <c r="I74" i="3"/>
  <c r="J74" i="3" s="1"/>
  <c r="G74" i="3"/>
  <c r="I49" i="3"/>
  <c r="J49" i="3" s="1"/>
  <c r="G96" i="3"/>
  <c r="G64" i="3"/>
  <c r="G95" i="3"/>
  <c r="I100" i="3"/>
  <c r="J100" i="3" s="1"/>
  <c r="G94" i="3"/>
  <c r="G69" i="3"/>
  <c r="G49" i="3"/>
  <c r="I96" i="3"/>
  <c r="J96" i="3" s="1"/>
  <c r="I64" i="3"/>
  <c r="J64" i="3" s="1"/>
  <c r="I95" i="3"/>
  <c r="J95" i="3" s="1"/>
  <c r="G100" i="3"/>
  <c r="I94" i="3"/>
  <c r="J94" i="3" s="1"/>
  <c r="I69" i="3"/>
  <c r="J69" i="3" s="1"/>
  <c r="G90" i="3"/>
  <c r="I93" i="3"/>
  <c r="J93" i="3" s="1"/>
  <c r="G76" i="3"/>
  <c r="G101" i="3"/>
  <c r="F8" i="3"/>
  <c r="O68" i="3"/>
  <c r="P68" i="3" s="1"/>
  <c r="M68" i="3"/>
  <c r="N68" i="3"/>
  <c r="M36" i="3"/>
  <c r="N36" i="3"/>
  <c r="O36" i="3"/>
  <c r="P36" i="3" s="1"/>
  <c r="M100" i="3"/>
  <c r="N100" i="3"/>
  <c r="O100" i="3"/>
  <c r="P100" i="3" s="1"/>
  <c r="N53" i="3"/>
  <c r="M53" i="3"/>
  <c r="O53" i="3"/>
  <c r="P53" i="3" s="1"/>
  <c r="M32" i="3"/>
  <c r="N32" i="3"/>
  <c r="O32" i="3"/>
  <c r="P32" i="3" s="1"/>
  <c r="O64" i="3"/>
  <c r="P64" i="3" s="1"/>
  <c r="M64" i="3"/>
  <c r="N64" i="3"/>
  <c r="M96" i="3"/>
  <c r="N96" i="3"/>
  <c r="O96" i="3"/>
  <c r="P96" i="3" s="1"/>
  <c r="M28" i="3"/>
  <c r="N28" i="3"/>
  <c r="O28" i="3"/>
  <c r="P28" i="3" s="1"/>
  <c r="N92" i="3"/>
  <c r="O92" i="3"/>
  <c r="P92" i="3" s="1"/>
  <c r="M92" i="3"/>
  <c r="O61" i="3"/>
  <c r="P61" i="3" s="1"/>
  <c r="N61" i="3"/>
  <c r="M61" i="3"/>
  <c r="M33" i="3"/>
  <c r="O33" i="3"/>
  <c r="P33" i="3" s="1"/>
  <c r="N33" i="3"/>
  <c r="O65" i="3"/>
  <c r="P65" i="3" s="1"/>
  <c r="N65" i="3"/>
  <c r="M65" i="3"/>
  <c r="N97" i="3"/>
  <c r="O97" i="3"/>
  <c r="P97" i="3" s="1"/>
  <c r="M97" i="3"/>
  <c r="O34" i="3"/>
  <c r="P34" i="3" s="1"/>
  <c r="N34" i="3"/>
  <c r="N50" i="3"/>
  <c r="O50" i="3"/>
  <c r="P50" i="3" s="1"/>
  <c r="M50" i="3"/>
  <c r="O66" i="3"/>
  <c r="P66" i="3" s="1"/>
  <c r="M66" i="3"/>
  <c r="N66" i="3"/>
  <c r="N82" i="3"/>
  <c r="O82" i="3"/>
  <c r="P82" i="3" s="1"/>
  <c r="M82" i="3"/>
  <c r="N98" i="3"/>
  <c r="M98" i="3"/>
  <c r="O98" i="3"/>
  <c r="P98" i="3" s="1"/>
  <c r="N31" i="3"/>
  <c r="O31" i="3"/>
  <c r="P31" i="3" s="1"/>
  <c r="M31" i="3"/>
  <c r="N47" i="3"/>
  <c r="O47" i="3"/>
  <c r="P47" i="3" s="1"/>
  <c r="M47" i="3"/>
  <c r="O63" i="3"/>
  <c r="P63" i="3" s="1"/>
  <c r="N63" i="3"/>
  <c r="M63" i="3"/>
  <c r="N79" i="3"/>
  <c r="O79" i="3"/>
  <c r="P79" i="3" s="1"/>
  <c r="M79" i="3"/>
  <c r="O95" i="3"/>
  <c r="P95" i="3" s="1"/>
  <c r="M95" i="3"/>
  <c r="N95" i="3"/>
  <c r="N84" i="3"/>
  <c r="M84" i="3"/>
  <c r="O84" i="3"/>
  <c r="P84" i="3" s="1"/>
  <c r="O29" i="3"/>
  <c r="P29" i="3" s="1"/>
  <c r="N29" i="3"/>
  <c r="M29" i="3"/>
  <c r="M52" i="3"/>
  <c r="O52" i="3"/>
  <c r="P52" i="3" s="1"/>
  <c r="N52" i="3"/>
  <c r="N69" i="3"/>
  <c r="O69" i="3"/>
  <c r="P69" i="3" s="1"/>
  <c r="M69" i="3"/>
  <c r="O40" i="3"/>
  <c r="P40" i="3" s="1"/>
  <c r="M40" i="3"/>
  <c r="N40" i="3"/>
  <c r="N72" i="3"/>
  <c r="O72" i="3"/>
  <c r="P72" i="3" s="1"/>
  <c r="M72" i="3"/>
  <c r="M104" i="3"/>
  <c r="O104" i="3"/>
  <c r="P104" i="3" s="1"/>
  <c r="N104" i="3"/>
  <c r="O44" i="3"/>
  <c r="P44" i="3" s="1"/>
  <c r="N44" i="3"/>
  <c r="M44" i="3"/>
  <c r="N77" i="3"/>
  <c r="O77" i="3"/>
  <c r="P77" i="3" s="1"/>
  <c r="M77" i="3"/>
  <c r="M41" i="3"/>
  <c r="N41" i="3"/>
  <c r="O41" i="3"/>
  <c r="P41" i="3" s="1"/>
  <c r="O73" i="3"/>
  <c r="P73" i="3" s="1"/>
  <c r="N73" i="3"/>
  <c r="M73" i="3"/>
  <c r="M105" i="3"/>
  <c r="O105" i="3"/>
  <c r="P105" i="3" s="1"/>
  <c r="N105" i="3"/>
  <c r="N38" i="3"/>
  <c r="M38" i="3"/>
  <c r="O54" i="3"/>
  <c r="P54" i="3" s="1"/>
  <c r="N54" i="3"/>
  <c r="M54" i="3"/>
  <c r="O70" i="3"/>
  <c r="P70" i="3" s="1"/>
  <c r="N70" i="3"/>
  <c r="M70" i="3"/>
  <c r="M86" i="3"/>
  <c r="N86" i="3"/>
  <c r="O86" i="3"/>
  <c r="P86" i="3" s="1"/>
  <c r="M102" i="3"/>
  <c r="N102" i="3"/>
  <c r="O102" i="3"/>
  <c r="P102" i="3" s="1"/>
  <c r="N35" i="3"/>
  <c r="O35" i="3"/>
  <c r="P35" i="3" s="1"/>
  <c r="M35" i="3"/>
  <c r="O51" i="3"/>
  <c r="P51" i="3" s="1"/>
  <c r="M51" i="3"/>
  <c r="N51" i="3"/>
  <c r="N67" i="3"/>
  <c r="O67" i="3"/>
  <c r="P67" i="3" s="1"/>
  <c r="M67" i="3"/>
  <c r="O83" i="3"/>
  <c r="P83" i="3" s="1"/>
  <c r="M83" i="3"/>
  <c r="N83" i="3"/>
  <c r="M99" i="3"/>
  <c r="N99" i="3"/>
  <c r="O99" i="3"/>
  <c r="P99" i="3" s="1"/>
  <c r="M85" i="3"/>
  <c r="O85" i="3"/>
  <c r="P85" i="3" s="1"/>
  <c r="N85" i="3"/>
  <c r="O48" i="3"/>
  <c r="P48" i="3" s="1"/>
  <c r="M48" i="3"/>
  <c r="N48" i="3"/>
  <c r="O80" i="3"/>
  <c r="P80" i="3" s="1"/>
  <c r="M80" i="3"/>
  <c r="N80" i="3"/>
  <c r="M60" i="3"/>
  <c r="O60" i="3"/>
  <c r="P60" i="3" s="1"/>
  <c r="N60" i="3"/>
  <c r="N37" i="3"/>
  <c r="M37" i="3"/>
  <c r="O37" i="3"/>
  <c r="P37" i="3" s="1"/>
  <c r="O93" i="3"/>
  <c r="P93" i="3" s="1"/>
  <c r="M93" i="3"/>
  <c r="N93" i="3"/>
  <c r="N49" i="3"/>
  <c r="O49" i="3"/>
  <c r="P49" i="3" s="1"/>
  <c r="M49" i="3"/>
  <c r="N81" i="3"/>
  <c r="O81" i="3"/>
  <c r="P81" i="3" s="1"/>
  <c r="M81" i="3"/>
  <c r="N42" i="3"/>
  <c r="M42" i="3"/>
  <c r="O42" i="3"/>
  <c r="P42" i="3" s="1"/>
  <c r="O58" i="3"/>
  <c r="P58" i="3" s="1"/>
  <c r="M58" i="3"/>
  <c r="N58" i="3"/>
  <c r="O74" i="3"/>
  <c r="P74" i="3" s="1"/>
  <c r="N74" i="3"/>
  <c r="M74" i="3"/>
  <c r="M90" i="3"/>
  <c r="O90" i="3"/>
  <c r="P90" i="3" s="1"/>
  <c r="N90" i="3"/>
  <c r="N39" i="3"/>
  <c r="M39" i="3"/>
  <c r="O39" i="3"/>
  <c r="P39" i="3" s="1"/>
  <c r="O55" i="3"/>
  <c r="P55" i="3" s="1"/>
  <c r="N55" i="3"/>
  <c r="M55" i="3"/>
  <c r="N71" i="3"/>
  <c r="O71" i="3"/>
  <c r="P71" i="3" s="1"/>
  <c r="M71" i="3"/>
  <c r="O87" i="3"/>
  <c r="P87" i="3" s="1"/>
  <c r="M87" i="3"/>
  <c r="N87" i="3"/>
  <c r="M103" i="3"/>
  <c r="N103" i="3"/>
  <c r="O103" i="3"/>
  <c r="P103" i="3" s="1"/>
  <c r="M101" i="3"/>
  <c r="N101" i="3"/>
  <c r="O101" i="3"/>
  <c r="P101" i="3" s="1"/>
  <c r="M56" i="3"/>
  <c r="N56" i="3"/>
  <c r="O56" i="3"/>
  <c r="P56" i="3" s="1"/>
  <c r="O88" i="3"/>
  <c r="P88" i="3" s="1"/>
  <c r="M88" i="3"/>
  <c r="N88" i="3"/>
  <c r="O76" i="3"/>
  <c r="P76" i="3" s="1"/>
  <c r="M76" i="3"/>
  <c r="N76" i="3"/>
  <c r="M45" i="3"/>
  <c r="O45" i="3"/>
  <c r="P45" i="3" s="1"/>
  <c r="N45" i="3"/>
  <c r="O57" i="3"/>
  <c r="P57" i="3" s="1"/>
  <c r="N57" i="3"/>
  <c r="M57" i="3"/>
  <c r="O89" i="3"/>
  <c r="P89" i="3" s="1"/>
  <c r="N89" i="3"/>
  <c r="M89" i="3"/>
  <c r="N30" i="3"/>
  <c r="M30" i="3"/>
  <c r="O30" i="3"/>
  <c r="P30" i="3" s="1"/>
  <c r="N46" i="3"/>
  <c r="M46" i="3"/>
  <c r="O62" i="3"/>
  <c r="P62" i="3" s="1"/>
  <c r="N62" i="3"/>
  <c r="M62" i="3"/>
  <c r="O78" i="3"/>
  <c r="P78" i="3" s="1"/>
  <c r="N78" i="3"/>
  <c r="M78" i="3"/>
  <c r="N94" i="3"/>
  <c r="O94" i="3"/>
  <c r="P94" i="3" s="1"/>
  <c r="M94" i="3"/>
  <c r="N27" i="3"/>
  <c r="M27" i="3"/>
  <c r="O27" i="3"/>
  <c r="P27" i="3" s="1"/>
  <c r="N43" i="3"/>
  <c r="M43" i="3"/>
  <c r="O43" i="3"/>
  <c r="P43" i="3" s="1"/>
  <c r="O59" i="3"/>
  <c r="P59" i="3" s="1"/>
  <c r="M59" i="3"/>
  <c r="N59" i="3"/>
  <c r="N75" i="3"/>
  <c r="O75" i="3"/>
  <c r="P75" i="3" s="1"/>
  <c r="M75" i="3"/>
  <c r="O91" i="3"/>
  <c r="P91" i="3" s="1"/>
  <c r="N91" i="3"/>
  <c r="M91" i="3"/>
  <c r="M106" i="3"/>
  <c r="O106" i="3"/>
  <c r="P106" i="3" s="1"/>
  <c r="N106" i="3"/>
  <c r="K8" i="3"/>
  <c r="N12" i="3"/>
  <c r="L8" i="3"/>
  <c r="N8" i="3" s="1"/>
  <c r="O17" i="3"/>
  <c r="P17" i="3" s="1"/>
  <c r="M24" i="3"/>
  <c r="M10" i="3"/>
  <c r="O12" i="3"/>
  <c r="P12" i="3" s="1"/>
  <c r="M15" i="3"/>
  <c r="M17" i="3"/>
  <c r="O15" i="3"/>
  <c r="P15" i="3" s="1"/>
  <c r="M22" i="3"/>
  <c r="O19" i="3"/>
  <c r="P19" i="3" s="1"/>
  <c r="O23" i="3"/>
  <c r="P23" i="3" s="1"/>
  <c r="M23" i="3"/>
  <c r="M19" i="3"/>
  <c r="O24" i="3"/>
  <c r="P24" i="3" s="1"/>
  <c r="N24" i="3"/>
  <c r="O25" i="3"/>
  <c r="P25" i="3" s="1"/>
  <c r="M20" i="3"/>
  <c r="O14" i="3"/>
  <c r="P14" i="3" s="1"/>
  <c r="M11" i="3"/>
  <c r="M25" i="3"/>
  <c r="M13" i="3"/>
  <c r="O22" i="3"/>
  <c r="P22" i="3" s="1"/>
  <c r="M26" i="3"/>
  <c r="M12" i="3"/>
  <c r="O26" i="3"/>
  <c r="P26" i="3" s="1"/>
  <c r="M18" i="3"/>
  <c r="M21" i="3"/>
  <c r="O10" i="3"/>
  <c r="P10" i="3" s="1"/>
  <c r="O9" i="3"/>
  <c r="O18" i="3"/>
  <c r="P18" i="3" s="1"/>
  <c r="O16" i="3"/>
  <c r="P16" i="3" s="1"/>
  <c r="O13" i="3"/>
  <c r="P13" i="3" s="1"/>
  <c r="O20" i="3"/>
  <c r="P20" i="3" s="1"/>
  <c r="M9" i="3"/>
  <c r="O21" i="3"/>
  <c r="P21" i="3" s="1"/>
  <c r="M14" i="3"/>
  <c r="O11" i="3"/>
  <c r="P11" i="3" s="1"/>
  <c r="M16" i="3"/>
  <c r="J17" i="2"/>
  <c r="J21" i="2"/>
  <c r="J23" i="2"/>
  <c r="J13" i="2"/>
  <c r="J15" i="2"/>
  <c r="J19" i="2"/>
  <c r="I18" i="3"/>
  <c r="J18" i="3" s="1"/>
  <c r="H18" i="3"/>
  <c r="G18" i="3"/>
  <c r="G11" i="3"/>
  <c r="H21" i="3"/>
  <c r="I21" i="3"/>
  <c r="J21" i="3" s="1"/>
  <c r="G21" i="3"/>
  <c r="H24" i="3"/>
  <c r="G24" i="3"/>
  <c r="I24" i="3"/>
  <c r="J24" i="3" s="1"/>
  <c r="I26" i="3"/>
  <c r="J26" i="3" s="1"/>
  <c r="H26" i="3"/>
  <c r="G26" i="3"/>
  <c r="I15" i="3"/>
  <c r="J15" i="3" s="1"/>
  <c r="H15" i="3"/>
  <c r="G15" i="3"/>
  <c r="H13" i="3"/>
  <c r="G13" i="3"/>
  <c r="I13" i="3"/>
  <c r="J13" i="3" s="1"/>
  <c r="H23" i="3"/>
  <c r="G23" i="3"/>
  <c r="I23" i="3"/>
  <c r="J23" i="3" s="1"/>
  <c r="I14" i="3"/>
  <c r="J14" i="3" s="1"/>
  <c r="H14" i="3"/>
  <c r="G14" i="3"/>
  <c r="G16" i="3"/>
  <c r="H16" i="3"/>
  <c r="I16" i="3"/>
  <c r="J16" i="3" s="1"/>
  <c r="H25" i="3"/>
  <c r="I25" i="3"/>
  <c r="J25" i="3" s="1"/>
  <c r="G25" i="3"/>
  <c r="H17" i="3"/>
  <c r="I17" i="3"/>
  <c r="J17" i="3" s="1"/>
  <c r="G17" i="3"/>
  <c r="I22" i="3"/>
  <c r="J22" i="3" s="1"/>
  <c r="G22" i="3"/>
  <c r="H22" i="3"/>
  <c r="H11" i="3"/>
  <c r="I11" i="3"/>
  <c r="J11" i="3" s="1"/>
  <c r="G20" i="3"/>
  <c r="H20" i="3"/>
  <c r="I20" i="3"/>
  <c r="J20" i="3" s="1"/>
  <c r="I19" i="3"/>
  <c r="J19" i="3" s="1"/>
  <c r="H19" i="3"/>
  <c r="G19" i="3"/>
  <c r="I12" i="3"/>
  <c r="J12" i="3" s="1"/>
  <c r="H12" i="3"/>
  <c r="G12" i="3"/>
  <c r="I10" i="3"/>
  <c r="J10" i="3" s="1"/>
  <c r="H10" i="3"/>
  <c r="G10" i="3"/>
  <c r="O8" i="3" l="1"/>
  <c r="P8" i="3" s="1"/>
  <c r="P9" i="3"/>
  <c r="J25" i="2"/>
  <c r="M8" i="3"/>
  <c r="M23" i="2"/>
  <c r="M19" i="2"/>
  <c r="M15" i="2"/>
  <c r="M17" i="2"/>
  <c r="M13" i="2"/>
  <c r="M21" i="2"/>
  <c r="I9" i="3"/>
  <c r="I8" i="3" s="1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J8" i="3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<sst xmlns="http://schemas.openxmlformats.org/spreadsheetml/2006/main" count="389" uniqueCount="160">
  <si>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</si>
  <si>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</si>
  <si>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</si>
  <si>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</si>
  <si>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</si>
  <si>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</si>
  <si>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</si>
  <si>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</si>
  <si>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</si>
  <si>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</si>
  <si>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</si>
  <si>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</si>
  <si>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</si>
  <si>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</si>
  <si>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</si>
  <si>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</si>
  <si>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</si>
  <si>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</si>
  <si>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</si>
  <si>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</si>
  <si>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</si>
  <si>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</si>
  <si>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</si>
  <si>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</si>
  <si>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</si>
  <si>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</si>
  <si>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</si>
  <si>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</si>
  <si>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</si>
  <si>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</si>
  <si>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</si>
  <si>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</si>
  <si>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</si>
  <si>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</si>
  <si>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</si>
  <si>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</si>
  <si>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</si>
  <si>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</si>
  <si>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</si>
  <si>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</si>
  <si>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</si>
  <si>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</si>
  <si>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</si>
  <si>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</si>
  <si>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</si>
  <si>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</si>
  <si>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</si>
  <si>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</si>
  <si>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</si>
  <si>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</si>
  <si>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</si>
  <si>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</si>
  <si>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</si>
  <si>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</si>
  <si>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</si>
  <si>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</si>
  <si>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</si>
  <si>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</si>
  <si>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</si>
  <si>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</si>
  <si>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</si>
  <si>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</si>
  <si>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</si>
  <si>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</si>
  <si>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</si>
  <si>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</si>
  <si>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</si>
  <si>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</si>
  <si>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</si>
  <si>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</si>
  <si>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</si>
  <si>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</si>
  <si>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</si>
  <si>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</si>
  <si>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</si>
  <si>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</si>
  <si>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</si>
  <si>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</si>
  <si>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</si>
  <si>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</si>
  <si>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</si>
  <si>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</si>
  <si>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</si>
  <si>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</si>
  <si>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</si>
  <si>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</si>
  <si>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</si>
  <si>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</si>
  <si>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</si>
  <si>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</si>
  <si>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</si>
  <si>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</si>
  <si>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</si>
  <si>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</si>
  <si>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</si>
  <si>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</si>
  <si>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</si>
  <si>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</si>
  <si>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</si>
  <si>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</si>
  <si>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</si>
  <si>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</si>
  <si>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</si>
  <si>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</si>
  <si>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</si>
  <si>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</si>
  <si>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</si>
  <si>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</si>
  <si>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</si>
  <si>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</si>
  <si>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</si>
  <si>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</si>
  <si>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</si>
  <si>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</si>
  <si>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</si>
  <si>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</si>
  <si>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</si>
  <si>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</si>
  <si>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</si>
  <si>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</si>
  <si>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</si>
  <si>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</si>
  <si>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</si>
  <si>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</si>
  <si>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</si>
  <si>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</si>
  <si>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</si>
  <si>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</si>
  <si>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</si>
  <si>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</si>
  <si>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</si>
  <si>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</si>
  <si>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</si>
  <si>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</si>
  <si>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</si>
  <si>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</si>
  <si>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</si>
  <si>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</si>
  <si>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</si>
  <si>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</si>
  <si>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</si>
  <si>
    <t>Ministarstvo energetike i rudarstva</t>
  </si>
  <si>
    <t>Centar za obuku u sudstvu i državnom tužilašt</t>
  </si>
  <si>
    <t>Zaštitnik imovinsko-pravnih interesa Crne Gor</t>
  </si>
  <si>
    <t>Agencija za kontrolu i obezbjeđenje kvaliteta</t>
  </si>
  <si>
    <t>Ministarstvo poljoprivrede, šumarstva i vodop</t>
  </si>
  <si>
    <t>Uprava za bezbjednost hrane, veterinu i fitos</t>
  </si>
  <si>
    <t>Ministarstvo prostornog planiranja, urbanizma</t>
  </si>
  <si>
    <t>Nacionalna komisija za istraživanje nesreća i</t>
  </si>
  <si>
    <t>Uprava pomorske sigurnosti i upravljanja luka</t>
  </si>
  <si>
    <t>Ministarstvo socijalnog staranja, brige o por</t>
  </si>
  <si>
    <t>Ministarstvo regionalno-investicionog razvoja</t>
  </si>
  <si>
    <t>Ministarstvo ekologije, održivog razvoja i ra</t>
  </si>
  <si>
    <t>Ministarstvo rada, zapošljavanja i socijalnog</t>
  </si>
  <si>
    <t>Ministarstvo javnih radova</t>
  </si>
  <si>
    <t>Agencija za zaštitu ličnih podataka i sloboda</t>
  </si>
  <si>
    <t>Javni medijski servis - Radio i Televizija Cr</t>
  </si>
  <si>
    <t>Regionalni ronilački centar za podvodno demin</t>
  </si>
  <si>
    <t>Komisija za zaštitu prava u postupcima javnih</t>
  </si>
  <si>
    <t>Fond za zaštitu i ostvarivanje manjinskih 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</si>
</sst>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 wrapText="1" indent="1"/>
    </xf>
    <xf numFmtId="167" fontId="8" fillId="0" borderId="0" xfId="0" applyNumberFormat="1" applyFont="1" applyFill="1" applyBorder="1" applyProtection="1"/>
    <xf numFmtId="0" fontId="8" fillId="0" borderId="0" xfId="0" applyFont="1" applyBorder="1" applyProtection="1"/>
    <xf numFmtId="0" fontId="8" fillId="0" borderId="61" xfId="0" applyFont="1" applyBorder="1" applyProtection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287988</xdr:colOff>
      <xdr:row>7</xdr:row>
      <xdr:rowOff>180975</xdr:rowOff>
    </xdr:from>
    <xdr:to>
      <xdr:col>23</xdr:col>
      <xdr:colOff>100852</xdr:colOff>
      <xdr:row>28</xdr:row>
      <xdr:rowOff>22413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6" y="1548093"/>
          <a:ext cx="4653805" cy="340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K27" sqref="K27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8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0">
        <v>10</v>
      </c>
      <c r="D4" t="str">
        <f>VLOOKUP(C4,C9:D20,2,FALSE)</f>
        <v>Oktobar</v>
      </c>
    </row>
    <row r="5" spans="2:7" ht="7.15" customHeight="1" thickBot="1" x14ac:dyDescent="0.3"/>
    <row r="6" spans="2:7" ht="15.75" thickBot="1" x14ac:dyDescent="0.3">
      <c r="B6" t="s">
        <v>11</v>
      </c>
      <c r="C6" s="139">
        <f>VLOOKUP(C4,C9:F20,3,FALSE)</f>
        <v>10</v>
      </c>
      <c r="D6" t="str">
        <f>VLOOKUP(C6,E9:F20,2,FALSE)</f>
        <v>Januar - Oktobar</v>
      </c>
    </row>
    <row r="8" spans="2:7" x14ac:dyDescent="0.25">
      <c r="D8" t="s">
        <v>10</v>
      </c>
      <c r="E8" t="s">
        <v>11</v>
      </c>
      <c r="G8" s="141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2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3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3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2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3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3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2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3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3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2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3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3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C5" sqref="C5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4" t="s">
        <v>0</v>
      </c>
      <c r="G2" s="3"/>
      <c r="I2" s="4"/>
      <c r="J2" s="4"/>
      <c r="K2" s="4"/>
    </row>
    <row r="3" spans="3:15" s="1" customFormat="1" x14ac:dyDescent="0.25">
      <c r="F3" s="165" t="s">
        <v>1</v>
      </c>
      <c r="G3" s="3"/>
    </row>
    <row r="4" spans="3:15" s="1" customFormat="1" x14ac:dyDescent="0.25">
      <c r="F4" s="165" t="s">
        <v>2</v>
      </c>
      <c r="G4" s="3"/>
    </row>
    <row r="5" spans="3:15" s="1" customFormat="1" x14ac:dyDescent="0.25"/>
    <row r="7" spans="3:15" s="163" customFormat="1" ht="18" x14ac:dyDescent="0.25">
      <c r="C7" s="163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4" t="s">
        <v>113</v>
      </c>
      <c r="I10" s="157" t="s">
        <v>10</v>
      </c>
      <c r="J10" s="175" t="str">
        <f>'Analitika 2025'!L4</f>
        <v>Oktobar</v>
      </c>
      <c r="K10" s="176"/>
      <c r="L10" s="157" t="s">
        <v>11</v>
      </c>
      <c r="M10" s="175" t="str">
        <f>IF(J10="Januar","-",'Analitika 2025'!F4)</f>
        <v>Januar - Oktobar</v>
      </c>
      <c r="N10" s="176"/>
      <c r="O10" s="22"/>
    </row>
    <row r="11" spans="3:15" x14ac:dyDescent="0.25">
      <c r="C11" s="9"/>
      <c r="D11" s="10"/>
      <c r="E11" s="10"/>
      <c r="F11" s="10"/>
      <c r="G11" s="10"/>
      <c r="I11" s="20"/>
      <c r="J11" s="145" t="s">
        <v>12</v>
      </c>
      <c r="K11" s="145" t="s">
        <v>13</v>
      </c>
      <c r="L11" s="145"/>
      <c r="M11" s="145" t="s">
        <v>12</v>
      </c>
      <c r="N11" s="145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8">
        <f>SUMPRODUCT((D13=VALUE(LEFT('Analitika 2025'!$C$9:$C$106,1)))*('Analitika 2025'!$L$9:$L$106))</f>
        <v>113663.29000000002</v>
      </c>
      <c r="K13" s="153">
        <f>IFERROR(J13/J$25,"-")</f>
        <v>3.9695322654626408E-4</v>
      </c>
      <c r="L13" s="146"/>
      <c r="M13" s="158">
        <f>IF($J$10="Januar","-",SUMPRODUCT((D13=VALUE(LEFT('Analitika 2025'!$C$9:$C$106,1)))*('Analitika 2025'!$F$9:$F$106)))</f>
        <v>1334404.5000000002</v>
      </c>
      <c r="N13" s="153">
        <f>IFERROR(M13/M$25,"-")</f>
        <v>4.1384154528832331E-4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59"/>
      <c r="K14" s="154"/>
      <c r="L14" s="147"/>
      <c r="M14" s="160"/>
      <c r="N14" s="154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8">
        <f>SUMPRODUCT((D15=VALUE(LEFT('Analitika 2025'!$C$9:$C$106,1)))*('Analitika 2025'!$L$9:$L$106))</f>
        <v>1212556.6199999999</v>
      </c>
      <c r="K15" s="153">
        <f>IFERROR(J15/J$25,"-")</f>
        <v>4.2346852944255978E-3</v>
      </c>
      <c r="L15" s="146"/>
      <c r="M15" s="158">
        <f>IF($J$10="Januar","-",SUMPRODUCT((D15=VALUE(LEFT('Analitika 2025'!$C$9:$C$106,1)))*('Analitika 2025'!$F$9:$F$106)))</f>
        <v>9441079.4000000004</v>
      </c>
      <c r="N15" s="153">
        <f>IFERROR(M15/M$25,"-")</f>
        <v>2.9279808994092538E-3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59"/>
      <c r="K16" s="154"/>
      <c r="L16" s="147"/>
      <c r="M16" s="160"/>
      <c r="N16" s="154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8">
        <f>SUMPRODUCT((D17=VALUE(LEFT('Analitika 2025'!$C$9:$C$106,1)))*('Analitika 2025'!$L$9:$L$106))</f>
        <v>4399941.21</v>
      </c>
      <c r="K17" s="153">
        <f>IFERROR(J17/J$25,"-")</f>
        <v>1.5366182519645286E-2</v>
      </c>
      <c r="L17" s="146"/>
      <c r="M17" s="158">
        <f>IF($J$10="Januar","-",SUMPRODUCT((D17=VALUE(LEFT('Analitika 2025'!$C$9:$C$106,1)))*('Analitika 2025'!$F$9:$F$106)))</f>
        <v>38352661.670000009</v>
      </c>
      <c r="N17" s="153">
        <f>IFERROR(M17/M$25,"-")</f>
        <v>1.1894387924675799E-2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59"/>
      <c r="K18" s="154"/>
      <c r="L18" s="147"/>
      <c r="M18" s="160"/>
      <c r="N18" s="154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8">
        <f>SUMPRODUCT((D19=VALUE(LEFT('Analitika 2025'!$C$9:$C$106,1)))*('Analitika 2025'!$L$9:$L$106))</f>
        <v>163354394.09999996</v>
      </c>
      <c r="K19" s="153">
        <f>IFERROR(J19/J$25,"-")</f>
        <v>0.57049249417736347</v>
      </c>
      <c r="L19" s="146"/>
      <c r="M19" s="158">
        <f>IF($J$10="Januar","-",SUMPRODUCT((D19=VALUE(LEFT('Analitika 2025'!$C$9:$C$106,1)))*('Analitika 2025'!$F$9:$F$106)))</f>
        <v>2044638590.2800002</v>
      </c>
      <c r="N19" s="153">
        <f>IFERROR(M19/M$25,"-")</f>
        <v>0.63410786890902571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59"/>
      <c r="K20" s="154"/>
      <c r="L20" s="147"/>
      <c r="M20" s="160"/>
      <c r="N20" s="154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8">
        <f>SUMPRODUCT((D21=VALUE(LEFT('Analitika 2025'!$C$9:$C$106,1)))*('Analitika 2025'!$L$9:$L$106))</f>
        <v>5988793.54</v>
      </c>
      <c r="K21" s="153">
        <f>IFERROR(J21/J$25,"-")</f>
        <v>2.0915028227868667E-2</v>
      </c>
      <c r="L21" s="146"/>
      <c r="M21" s="158">
        <f>IF($J$10="Januar","-",SUMPRODUCT((D21=VALUE(LEFT('Analitika 2025'!$C$9:$C$106,1)))*('Analitika 2025'!$F$9:$F$106)))</f>
        <v>40489934.599999994</v>
      </c>
      <c r="N21" s="153">
        <f>IFERROR(M21/M$25,"-")</f>
        <v>1.2557224667248306E-2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59"/>
      <c r="K22" s="154"/>
      <c r="L22" s="147"/>
      <c r="M22" s="160"/>
      <c r="N22" s="154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8">
        <f>SUMPRODUCT((D23=VALUE(LEFT('Analitika 2025'!$C$9:$C$106,1)))*('Analitika 2025'!$L$9:$L$106))</f>
        <v>111269903.31999998</v>
      </c>
      <c r="K23" s="153">
        <f>IFERROR(J23/J$25,"-")</f>
        <v>0.38859465655415076</v>
      </c>
      <c r="L23" s="146"/>
      <c r="M23" s="158">
        <f>IF($J$10="Januar","-",SUMPRODUCT((D23=VALUE(LEFT('Analitika 2025'!$C$9:$C$106,1)))*('Analitika 2025'!$F$9:$F$106)))</f>
        <v>1090176727.2899997</v>
      </c>
      <c r="N23" s="153">
        <f>IFERROR(M23/M$25,"-")</f>
        <v>0.33809869605435261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0"/>
      <c r="K24" s="154"/>
      <c r="L24" s="147"/>
      <c r="M24" s="160"/>
      <c r="N24" s="154"/>
      <c r="O24" s="11"/>
    </row>
    <row r="25" spans="3:15" ht="15.75" thickBot="1" x14ac:dyDescent="0.3">
      <c r="C25" s="9"/>
      <c r="D25" s="148"/>
      <c r="E25" s="149" t="s">
        <v>106</v>
      </c>
      <c r="F25" s="149"/>
      <c r="G25" s="150"/>
      <c r="H25" s="151"/>
      <c r="I25" s="151"/>
      <c r="J25" s="161">
        <f>SUM(J13:J23)</f>
        <v>286339252.07999992</v>
      </c>
      <c r="K25" s="155">
        <f>IFERROR($J25/$J$25,0)</f>
        <v>1</v>
      </c>
      <c r="L25" s="152"/>
      <c r="M25" s="161">
        <f>SUM(M13:M23)</f>
        <v>3224433397.7399998</v>
      </c>
      <c r="N25" s="156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rR0h363QKG3eMbsqMXIzt4+Xq2/jKbpGgFcxOliERWmQTZ755UcOnrThbc/VFmV7q6uXZq050q9izGxsHdqYBA==" saltValue="x4i4iBEr7SEXi3o6oDvlt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10"/>
  <sheetViews>
    <sheetView showGridLines="0" zoomScale="85" zoomScaleNormal="85" zoomScaleSheetLayoutView="85" workbookViewId="0">
      <selection activeCell="C2" sqref="C2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0" bestFit="1" customWidth="1"/>
    <col min="4" max="4" width="57.140625" style="111" bestFit="1" customWidth="1"/>
    <col min="5" max="6" width="10.85546875" style="112" customWidth="1"/>
    <col min="7" max="8" width="8.85546875" style="113" customWidth="1"/>
    <col min="9" max="9" width="10.85546875" style="112" customWidth="1"/>
    <col min="10" max="10" width="10.5703125" style="113" customWidth="1"/>
    <col min="11" max="11" width="10.85546875" style="114" customWidth="1"/>
    <col min="12" max="13" width="12" style="112" customWidth="1"/>
    <col min="14" max="14" width="8.85546875" style="113" customWidth="1"/>
    <col min="15" max="15" width="10.85546875" style="112" customWidth="1"/>
    <col min="16" max="16" width="10" style="113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6">
        <v>8124700000</v>
      </c>
      <c r="E4" s="43" t="s">
        <v>14</v>
      </c>
      <c r="F4" s="44" t="str">
        <f>Master!D6</f>
        <v>Januar - Oktobar</v>
      </c>
      <c r="G4" s="44"/>
      <c r="H4" s="44"/>
      <c r="I4" s="44"/>
      <c r="J4" s="44"/>
      <c r="K4" s="45" t="s">
        <v>15</v>
      </c>
      <c r="L4" s="46" t="str">
        <f>Master!D4</f>
        <v>Oktobar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81" t="s">
        <v>17</v>
      </c>
      <c r="G5" s="182"/>
      <c r="H5" s="182"/>
      <c r="I5" s="177" t="s">
        <v>108</v>
      </c>
      <c r="J5" s="178"/>
      <c r="K5" s="54" t="s">
        <v>16</v>
      </c>
      <c r="L5" s="181" t="s">
        <v>17</v>
      </c>
      <c r="M5" s="182"/>
      <c r="N5" s="182"/>
      <c r="O5" s="177" t="s">
        <v>108</v>
      </c>
      <c r="P5" s="178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2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9" t="s">
        <v>112</v>
      </c>
      <c r="D8" s="180"/>
      <c r="E8" s="74">
        <f>SUM(E9:E106)</f>
        <v>3411415305.0799999</v>
      </c>
      <c r="F8" s="75">
        <f>SUM(F9:F106)</f>
        <v>3224433397.7400002</v>
      </c>
      <c r="G8" s="76">
        <f t="shared" ref="G8" si="0">IFERROR(F8/E8,0)</f>
        <v>0.94518934500247986</v>
      </c>
      <c r="H8" s="77">
        <f t="shared" ref="H8" si="1">F8/$D$4</f>
        <v>0.39686799484780977</v>
      </c>
      <c r="I8" s="75">
        <f>SUM(I9:I106)</f>
        <v>-186981907.34000021</v>
      </c>
      <c r="J8" s="78">
        <f t="shared" ref="J8:J9" si="2">IFERROR(I8/E8,0)</f>
        <v>-5.4810654997520261E-2</v>
      </c>
      <c r="K8" s="79">
        <f>SUM(K9:K106)</f>
        <v>305103558.04000014</v>
      </c>
      <c r="L8" s="80">
        <f>SUM(L9:L106)</f>
        <v>286339252.07999992</v>
      </c>
      <c r="M8" s="76">
        <f>IFERROR(L8/K8,0)</f>
        <v>0.9384985672387991</v>
      </c>
      <c r="N8" s="77">
        <f>L8/$D$4</f>
        <v>3.5243055384198793E-2</v>
      </c>
      <c r="O8" s="80">
        <f>SUM(O9:O106)</f>
        <v>-18764305.960000057</v>
      </c>
      <c r="P8" s="78">
        <f t="shared" ref="P8:P9" si="3">IFERROR(O8/K8,0)</f>
        <v>-6.1501432761200348E-2</v>
      </c>
      <c r="Q8" s="81"/>
    </row>
    <row r="9" spans="2:17" s="82" customFormat="1" ht="12.75" x14ac:dyDescent="0.2">
      <c r="B9" s="73"/>
      <c r="C9" s="168">
        <v>10101</v>
      </c>
      <c r="D9" s="83" t="s">
        <v>20</v>
      </c>
      <c r="E9" s="84">
        <f>IFERROR(INDEX('2025'!$C$120:$AC$217,MATCH($C9,'2025'!$C$120:$C$217,0),19),0)</f>
        <v>1403439.26</v>
      </c>
      <c r="F9" s="85">
        <f>IFERROR(INDEX('2025'!$C$8:$AC$105,MATCH($C9,'2025'!$C$8:$C$105,0),19),0)</f>
        <v>1334404.5000000002</v>
      </c>
      <c r="G9" s="86">
        <f t="shared" ref="G9" si="4">IFERROR(F9/E9,0)</f>
        <v>0.95081029726929556</v>
      </c>
      <c r="H9" s="87">
        <f t="shared" ref="H9" si="5">F9/$D$4</f>
        <v>1.642404642632959E-4</v>
      </c>
      <c r="I9" s="88">
        <f t="shared" ref="I9" si="6">F9-E9</f>
        <v>-69034.759999999776</v>
      </c>
      <c r="J9" s="89">
        <f t="shared" si="2"/>
        <v>-4.9189702730704409E-2</v>
      </c>
      <c r="K9" s="90">
        <f>VLOOKUP($C9,'2025'!$C$120:$U$217,VLOOKUP($L$4,Master!$D$9:$G$20,4,FALSE),FALSE)</f>
        <v>133775.78000000003</v>
      </c>
      <c r="L9" s="91">
        <f>VLOOKUP($C9,'2025'!$C$8:$U$105,VLOOKUP($L$4,Master!$D$9:$G$20,4,FALSE),FALSE)</f>
        <v>113663.29000000002</v>
      </c>
      <c r="M9" s="86">
        <f>IFERROR(L9/K9,0)</f>
        <v>0.84965522159541884</v>
      </c>
      <c r="N9" s="87">
        <f>L9/$D$4</f>
        <v>1.3989844548106394E-5</v>
      </c>
      <c r="O9" s="88">
        <f>L9-K9</f>
        <v>-20112.490000000005</v>
      </c>
      <c r="P9" s="89">
        <f t="shared" si="3"/>
        <v>-0.15034477840458116</v>
      </c>
      <c r="Q9" s="81"/>
    </row>
    <row r="10" spans="2:17" s="82" customFormat="1" ht="12.75" x14ac:dyDescent="0.2">
      <c r="B10" s="73"/>
      <c r="C10" s="168">
        <v>20101</v>
      </c>
      <c r="D10" s="83" t="s">
        <v>21</v>
      </c>
      <c r="E10" s="84">
        <f>IFERROR(INDEX('2025'!$C$120:$AC$217,MATCH($C10,'2025'!$C$120:$C$217,0),19),0)</f>
        <v>11717007.51</v>
      </c>
      <c r="F10" s="85">
        <f>IFERROR(INDEX('2025'!$C$8:$AC$105,MATCH($C10,'2025'!$C$8:$C$105,0),19),0)</f>
        <v>9109599.7200000007</v>
      </c>
      <c r="G10" s="86">
        <f t="shared" ref="G10:G26" si="7">IFERROR(F10/E10,0)</f>
        <v>0.77746811310185815</v>
      </c>
      <c r="H10" s="87">
        <f t="shared" ref="H10:H26" si="8">F10/$D$4</f>
        <v>1.1212229029994956E-3</v>
      </c>
      <c r="I10" s="88">
        <f t="shared" ref="I10:I26" si="9">F10-E10</f>
        <v>-2607407.7899999991</v>
      </c>
      <c r="J10" s="89">
        <f t="shared" ref="J10:J26" si="10">IFERROR(I10/E10,0)</f>
        <v>-0.22253188689814188</v>
      </c>
      <c r="K10" s="90">
        <f>VLOOKUP($C10,'2025'!$C$120:$U$217,VLOOKUP($L$4,Master!$D$9:$G$20,4,FALSE),FALSE)</f>
        <v>1368144.0699999998</v>
      </c>
      <c r="L10" s="91">
        <f>VLOOKUP($C10,'2025'!$C$8:$U$105,VLOOKUP($L$4,Master!$D$9:$G$20,4,FALSE),FALSE)</f>
        <v>1177067.1099999999</v>
      </c>
      <c r="M10" s="91">
        <f t="shared" ref="M10:M26" si="11">IFERROR(L10/K10,0)</f>
        <v>0.86033856799890962</v>
      </c>
      <c r="N10" s="87">
        <f t="shared" ref="N10:N26" si="12">L10/$D$4</f>
        <v>1.4487514739005747E-4</v>
      </c>
      <c r="O10" s="91">
        <f t="shared" ref="O10:O26" si="13">L10-K10</f>
        <v>-191076.95999999996</v>
      </c>
      <c r="P10" s="92">
        <f t="shared" ref="P10:P26" si="14">IFERROR(O10/K10,0)</f>
        <v>-0.13966143200109035</v>
      </c>
      <c r="Q10" s="81"/>
    </row>
    <row r="11" spans="2:17" s="82" customFormat="1" ht="12.75" x14ac:dyDescent="0.2">
      <c r="B11" s="73"/>
      <c r="C11" s="168">
        <v>20102</v>
      </c>
      <c r="D11" s="83" t="s">
        <v>22</v>
      </c>
      <c r="E11" s="84">
        <f>IFERROR(INDEX('2025'!$C$120:$AC$217,MATCH($C11,'2025'!$C$120:$C$217,0),19),0)</f>
        <v>395363.66999999993</v>
      </c>
      <c r="F11" s="85">
        <f>IFERROR(INDEX('2025'!$C$8:$AC$105,MATCH($C11,'2025'!$C$8:$C$105,0),19),0)</f>
        <v>298089.68</v>
      </c>
      <c r="G11" s="86">
        <f t="shared" si="7"/>
        <v>0.75396325615856419</v>
      </c>
      <c r="H11" s="87">
        <f t="shared" si="8"/>
        <v>3.6689315297795611E-5</v>
      </c>
      <c r="I11" s="88">
        <f t="shared" si="9"/>
        <v>-97273.989999999932</v>
      </c>
      <c r="J11" s="89">
        <f t="shared" si="10"/>
        <v>-0.24603674384143578</v>
      </c>
      <c r="K11" s="90">
        <f>VLOOKUP($C11,'2025'!$C$120:$U$217,VLOOKUP($L$4,Master!$D$9:$G$20,4,FALSE),FALSE)</f>
        <v>65504.709999999992</v>
      </c>
      <c r="L11" s="91">
        <f>VLOOKUP($C11,'2025'!$C$8:$U$105,VLOOKUP($L$4,Master!$D$9:$G$20,4,FALSE),FALSE)</f>
        <v>31709.510000000006</v>
      </c>
      <c r="M11" s="91">
        <f t="shared" si="11"/>
        <v>0.48407984708275192</v>
      </c>
      <c r="N11" s="87">
        <f t="shared" si="12"/>
        <v>3.9028530284195115E-6</v>
      </c>
      <c r="O11" s="91">
        <f t="shared" si="13"/>
        <v>-33795.199999999983</v>
      </c>
      <c r="P11" s="92">
        <f t="shared" si="14"/>
        <v>-0.51592015291724802</v>
      </c>
      <c r="Q11" s="81"/>
    </row>
    <row r="12" spans="2:17" s="82" customFormat="1" ht="12.75" x14ac:dyDescent="0.2">
      <c r="B12" s="73"/>
      <c r="C12" s="168">
        <v>20105</v>
      </c>
      <c r="D12" s="83" t="s">
        <v>23</v>
      </c>
      <c r="E12" s="84">
        <f>IFERROR(INDEX('2025'!$C$120:$AC$217,MATCH($C12,'2025'!$C$120:$C$217,0),19),0)</f>
        <v>35536.6</v>
      </c>
      <c r="F12" s="85">
        <f>IFERROR(INDEX('2025'!$C$8:$AC$105,MATCH($C12,'2025'!$C$8:$C$105,0),19),0)</f>
        <v>33390</v>
      </c>
      <c r="G12" s="86">
        <f t="shared" si="7"/>
        <v>0.93959467140919506</v>
      </c>
      <c r="H12" s="87">
        <f t="shared" si="8"/>
        <v>4.1096902039459918E-6</v>
      </c>
      <c r="I12" s="88">
        <f t="shared" si="9"/>
        <v>-2146.5999999999985</v>
      </c>
      <c r="J12" s="89">
        <f t="shared" si="10"/>
        <v>-6.0405328590804934E-2</v>
      </c>
      <c r="K12" s="90">
        <f>VLOOKUP($C12,'2025'!$C$120:$U$217,VLOOKUP($L$4,Master!$D$9:$G$20,4,FALSE),FALSE)</f>
        <v>4182.2</v>
      </c>
      <c r="L12" s="91">
        <f>VLOOKUP($C12,'2025'!$C$8:$U$105,VLOOKUP($L$4,Master!$D$9:$G$20,4,FALSE),FALSE)</f>
        <v>3780</v>
      </c>
      <c r="M12" s="91">
        <f t="shared" si="11"/>
        <v>0.90383051982210327</v>
      </c>
      <c r="N12" s="87">
        <f t="shared" si="12"/>
        <v>4.6524794761652736E-7</v>
      </c>
      <c r="O12" s="91">
        <f t="shared" si="13"/>
        <v>-402.19999999999982</v>
      </c>
      <c r="P12" s="92">
        <f t="shared" si="14"/>
        <v>-9.6169480177896755E-2</v>
      </c>
      <c r="Q12" s="81"/>
    </row>
    <row r="13" spans="2:17" s="82" customFormat="1" ht="12.75" x14ac:dyDescent="0.2">
      <c r="B13" s="73"/>
      <c r="C13" s="168">
        <v>30101</v>
      </c>
      <c r="D13" s="83" t="s">
        <v>24</v>
      </c>
      <c r="E13" s="84">
        <f>IFERROR(INDEX('2025'!$C$120:$AC$217,MATCH($C13,'2025'!$C$120:$C$217,0),19),0)</f>
        <v>1038908.4099999999</v>
      </c>
      <c r="F13" s="85">
        <f>IFERROR(INDEX('2025'!$C$8:$AC$105,MATCH($C13,'2025'!$C$8:$C$105,0),19),0)</f>
        <v>858056.77999999991</v>
      </c>
      <c r="G13" s="86">
        <f t="shared" si="7"/>
        <v>0.82592148811270094</v>
      </c>
      <c r="H13" s="87">
        <f t="shared" si="8"/>
        <v>1.0561088778662595E-4</v>
      </c>
      <c r="I13" s="88">
        <f t="shared" si="9"/>
        <v>-180851.63</v>
      </c>
      <c r="J13" s="89">
        <f t="shared" si="10"/>
        <v>-0.17407851188729911</v>
      </c>
      <c r="K13" s="90">
        <f>VLOOKUP($C13,'2025'!$C$120:$U$217,VLOOKUP($L$4,Master!$D$9:$G$20,4,FALSE),FALSE)</f>
        <v>159942.86000000007</v>
      </c>
      <c r="L13" s="91">
        <f>VLOOKUP($C13,'2025'!$C$8:$U$105,VLOOKUP($L$4,Master!$D$9:$G$20,4,FALSE),FALSE)</f>
        <v>89846.09</v>
      </c>
      <c r="M13" s="91">
        <f t="shared" si="11"/>
        <v>0.56173867342374617</v>
      </c>
      <c r="N13" s="87">
        <f t="shared" si="12"/>
        <v>1.1058388617425874E-5</v>
      </c>
      <c r="O13" s="91">
        <f t="shared" si="13"/>
        <v>-70096.770000000077</v>
      </c>
      <c r="P13" s="92">
        <f t="shared" si="14"/>
        <v>-0.43826132657625383</v>
      </c>
      <c r="Q13" s="81"/>
    </row>
    <row r="14" spans="2:17" s="82" customFormat="1" ht="12.75" x14ac:dyDescent="0.2">
      <c r="B14" s="73"/>
      <c r="C14" s="168">
        <v>30201</v>
      </c>
      <c r="D14" s="83" t="s">
        <v>25</v>
      </c>
      <c r="E14" s="84">
        <f>IFERROR(INDEX('2025'!$C$120:$AC$217,MATCH($C14,'2025'!$C$120:$C$217,0),19),0)</f>
        <v>26796089.08000008</v>
      </c>
      <c r="F14" s="85">
        <f>IFERROR(INDEX('2025'!$C$8:$AC$105,MATCH($C14,'2025'!$C$8:$C$105,0),19),0)</f>
        <v>26183087.740000006</v>
      </c>
      <c r="G14" s="86">
        <f t="shared" si="7"/>
        <v>0.97712347730409643</v>
      </c>
      <c r="H14" s="87">
        <f t="shared" si="8"/>
        <v>3.2226528659519745E-3</v>
      </c>
      <c r="I14" s="88">
        <f t="shared" si="9"/>
        <v>-613001.34000007436</v>
      </c>
      <c r="J14" s="89">
        <f t="shared" si="10"/>
        <v>-2.2876522695903522E-2</v>
      </c>
      <c r="K14" s="90">
        <f>VLOOKUP($C14,'2025'!$C$120:$U$217,VLOOKUP($L$4,Master!$D$9:$G$20,4,FALSE),FALSE)</f>
        <v>3696276.7100000284</v>
      </c>
      <c r="L14" s="91">
        <f>VLOOKUP($C14,'2025'!$C$8:$U$105,VLOOKUP($L$4,Master!$D$9:$G$20,4,FALSE),FALSE)</f>
        <v>2710785.54</v>
      </c>
      <c r="M14" s="91">
        <f t="shared" si="11"/>
        <v>0.73338273962719069</v>
      </c>
      <c r="N14" s="87">
        <f t="shared" si="12"/>
        <v>3.3364746267554497E-4</v>
      </c>
      <c r="O14" s="91">
        <f t="shared" si="13"/>
        <v>-985491.17000002833</v>
      </c>
      <c r="P14" s="92">
        <f t="shared" si="14"/>
        <v>-0.26661726037280925</v>
      </c>
      <c r="Q14" s="81"/>
    </row>
    <row r="15" spans="2:17" s="82" customFormat="1" ht="12.75" x14ac:dyDescent="0.2">
      <c r="B15" s="73"/>
      <c r="C15" s="168">
        <v>30301</v>
      </c>
      <c r="D15" s="83" t="s">
        <v>26</v>
      </c>
      <c r="E15" s="84">
        <f>IFERROR(INDEX('2025'!$C$120:$AC$217,MATCH($C15,'2025'!$C$120:$C$217,0),19),0)</f>
        <v>12522560.209999982</v>
      </c>
      <c r="F15" s="85">
        <f>IFERROR(INDEX('2025'!$C$8:$AC$105,MATCH($C15,'2025'!$C$8:$C$105,0),19),0)</f>
        <v>10745564.909999998</v>
      </c>
      <c r="G15" s="86">
        <f t="shared" si="7"/>
        <v>0.8580964858463247</v>
      </c>
      <c r="H15" s="87">
        <f t="shared" si="8"/>
        <v>1.3225798995655223E-3</v>
      </c>
      <c r="I15" s="88">
        <f t="shared" si="9"/>
        <v>-1776995.299999984</v>
      </c>
      <c r="J15" s="89">
        <f t="shared" si="10"/>
        <v>-0.14190351415367533</v>
      </c>
      <c r="K15" s="90">
        <f>VLOOKUP($C15,'2025'!$C$120:$U$217,VLOOKUP($L$4,Master!$D$9:$G$20,4,FALSE),FALSE)</f>
        <v>1860217.0899999933</v>
      </c>
      <c r="L15" s="91">
        <f>VLOOKUP($C15,'2025'!$C$8:$U$105,VLOOKUP($L$4,Master!$D$9:$G$20,4,FALSE),FALSE)</f>
        <v>1528222.0799999998</v>
      </c>
      <c r="M15" s="91">
        <f t="shared" si="11"/>
        <v>0.82152888940505608</v>
      </c>
      <c r="N15" s="87">
        <f t="shared" si="12"/>
        <v>1.8809581646091547E-4</v>
      </c>
      <c r="O15" s="91">
        <f t="shared" si="13"/>
        <v>-331995.00999999349</v>
      </c>
      <c r="P15" s="92">
        <f t="shared" si="14"/>
        <v>-0.17847111059494389</v>
      </c>
      <c r="Q15" s="81"/>
    </row>
    <row r="16" spans="2:17" s="82" customFormat="1" ht="12.75" x14ac:dyDescent="0.2">
      <c r="B16" s="73"/>
      <c r="C16" s="168">
        <v>30401</v>
      </c>
      <c r="D16" s="83" t="s">
        <v>142</v>
      </c>
      <c r="E16" s="84">
        <f>IFERROR(INDEX('2025'!$C$120:$AC$217,MATCH($C16,'2025'!$C$120:$C$217,0),19),0)</f>
        <v>691637.2699999999</v>
      </c>
      <c r="F16" s="85">
        <f>IFERROR(INDEX('2025'!$C$8:$AC$105,MATCH($C16,'2025'!$C$8:$C$105,0),19),0)</f>
        <v>565952.23999999987</v>
      </c>
      <c r="G16" s="86">
        <f t="shared" si="7"/>
        <v>0.81827898025217749</v>
      </c>
      <c r="H16" s="87">
        <f t="shared" si="8"/>
        <v>6.9658232303961972E-5</v>
      </c>
      <c r="I16" s="88">
        <f t="shared" si="9"/>
        <v>-125685.03000000003</v>
      </c>
      <c r="J16" s="89">
        <f t="shared" si="10"/>
        <v>-0.18172101974782251</v>
      </c>
      <c r="K16" s="90">
        <f>VLOOKUP($C16,'2025'!$C$120:$U$217,VLOOKUP($L$4,Master!$D$9:$G$20,4,FALSE),FALSE)</f>
        <v>80545.209999999992</v>
      </c>
      <c r="L16" s="91">
        <f>VLOOKUP($C16,'2025'!$C$8:$U$105,VLOOKUP($L$4,Master!$D$9:$G$20,4,FALSE),FALSE)</f>
        <v>71087.499999999971</v>
      </c>
      <c r="M16" s="91">
        <f t="shared" si="11"/>
        <v>0.88257886471461156</v>
      </c>
      <c r="N16" s="87">
        <f t="shared" si="12"/>
        <v>8.749553829679861E-6</v>
      </c>
      <c r="O16" s="91">
        <f t="shared" si="13"/>
        <v>-9457.710000000021</v>
      </c>
      <c r="P16" s="92">
        <f t="shared" si="14"/>
        <v>-0.11742113528538844</v>
      </c>
      <c r="Q16" s="81"/>
    </row>
    <row r="17" spans="2:17" s="82" customFormat="1" ht="12.75" x14ac:dyDescent="0.2">
      <c r="B17" s="73"/>
      <c r="C17" s="168">
        <v>40101</v>
      </c>
      <c r="D17" s="83" t="s">
        <v>28</v>
      </c>
      <c r="E17" s="84">
        <f>IFERROR(INDEX('2025'!$C$120:$AC$217,MATCH($C17,'2025'!$C$120:$C$217,0),19),0)</f>
        <v>4959400.18</v>
      </c>
      <c r="F17" s="85">
        <f>IFERROR(INDEX('2025'!$C$8:$AC$105,MATCH($C17,'2025'!$C$8:$C$105,0),19),0)</f>
        <v>6825343.3600000003</v>
      </c>
      <c r="G17" s="86">
        <f t="shared" si="7"/>
        <v>1.3762437214735916</v>
      </c>
      <c r="H17" s="87">
        <f t="shared" si="8"/>
        <v>8.400732777825643E-4</v>
      </c>
      <c r="I17" s="88">
        <f t="shared" si="9"/>
        <v>1865943.1800000006</v>
      </c>
      <c r="J17" s="89">
        <f t="shared" si="10"/>
        <v>0.37624372147359175</v>
      </c>
      <c r="K17" s="90">
        <f>VLOOKUP($C17,'2025'!$C$120:$U$217,VLOOKUP($L$4,Master!$D$9:$G$20,4,FALSE),FALSE)</f>
        <v>608669.73999999976</v>
      </c>
      <c r="L17" s="91">
        <f>VLOOKUP($C17,'2025'!$C$8:$U$105,VLOOKUP($L$4,Master!$D$9:$G$20,4,FALSE),FALSE)</f>
        <v>3060999.58</v>
      </c>
      <c r="M17" s="91">
        <f t="shared" si="11"/>
        <v>5.0289991087777768</v>
      </c>
      <c r="N17" s="87">
        <f t="shared" si="12"/>
        <v>3.7675232070107204E-4</v>
      </c>
      <c r="O17" s="91">
        <f t="shared" si="13"/>
        <v>2452329.8400000003</v>
      </c>
      <c r="P17" s="92">
        <f t="shared" si="14"/>
        <v>4.0289991087777768</v>
      </c>
      <c r="Q17" s="81"/>
    </row>
    <row r="18" spans="2:17" s="82" customFormat="1" ht="12.75" x14ac:dyDescent="0.2">
      <c r="B18" s="73"/>
      <c r="C18" s="168">
        <v>40102</v>
      </c>
      <c r="D18" s="83" t="s">
        <v>29</v>
      </c>
      <c r="E18" s="84">
        <f>IFERROR(INDEX('2025'!$C$120:$AC$217,MATCH($C18,'2025'!$C$120:$C$217,0),19),0)</f>
        <v>1117519.1200000001</v>
      </c>
      <c r="F18" s="85">
        <f>IFERROR(INDEX('2025'!$C$8:$AC$105,MATCH($C18,'2025'!$C$8:$C$105,0),19),0)</f>
        <v>838684.12000000011</v>
      </c>
      <c r="G18" s="86">
        <f t="shared" si="7"/>
        <v>0.750487490540654</v>
      </c>
      <c r="H18" s="87">
        <f t="shared" si="8"/>
        <v>1.0322647236205646E-4</v>
      </c>
      <c r="I18" s="88">
        <f t="shared" si="9"/>
        <v>-278835</v>
      </c>
      <c r="J18" s="89">
        <f t="shared" si="10"/>
        <v>-0.24951250945934597</v>
      </c>
      <c r="K18" s="90">
        <f>VLOOKUP($C18,'2025'!$C$120:$U$217,VLOOKUP($L$4,Master!$D$9:$G$20,4,FALSE),FALSE)</f>
        <v>145697.29</v>
      </c>
      <c r="L18" s="91">
        <f>VLOOKUP($C18,'2025'!$C$8:$U$105,VLOOKUP($L$4,Master!$D$9:$G$20,4,FALSE),FALSE)</f>
        <v>87823.510000000024</v>
      </c>
      <c r="M18" s="91">
        <f t="shared" si="11"/>
        <v>0.60278066942768815</v>
      </c>
      <c r="N18" s="87">
        <f t="shared" si="12"/>
        <v>1.0809446502640101E-5</v>
      </c>
      <c r="O18" s="91">
        <f t="shared" si="13"/>
        <v>-57873.779999999984</v>
      </c>
      <c r="P18" s="92">
        <f t="shared" si="14"/>
        <v>-0.39721933057231185</v>
      </c>
      <c r="Q18" s="81"/>
    </row>
    <row r="19" spans="2:17" s="82" customFormat="1" ht="12.75" x14ac:dyDescent="0.2">
      <c r="B19" s="73"/>
      <c r="C19" s="168">
        <v>40103</v>
      </c>
      <c r="D19" s="83" t="s">
        <v>30</v>
      </c>
      <c r="E19" s="84">
        <f>IFERROR(INDEX('2025'!$C$120:$AC$217,MATCH($C19,'2025'!$C$120:$C$217,0),19),0)</f>
        <v>461150.02</v>
      </c>
      <c r="F19" s="85">
        <f>IFERROR(INDEX('2025'!$C$8:$AC$105,MATCH($C19,'2025'!$C$8:$C$105,0),19),0)</f>
        <v>424603.2</v>
      </c>
      <c r="G19" s="86">
        <f t="shared" si="7"/>
        <v>0.92074852344146052</v>
      </c>
      <c r="H19" s="87">
        <f t="shared" si="8"/>
        <v>5.2260785013600502E-5</v>
      </c>
      <c r="I19" s="88">
        <f t="shared" si="9"/>
        <v>-36546.820000000007</v>
      </c>
      <c r="J19" s="89">
        <f t="shared" si="10"/>
        <v>-7.9251476558539466E-2</v>
      </c>
      <c r="K19" s="90">
        <f>VLOOKUP($C19,'2025'!$C$120:$U$217,VLOOKUP($L$4,Master!$D$9:$G$20,4,FALSE),FALSE)</f>
        <v>48201.01999999999</v>
      </c>
      <c r="L19" s="91">
        <f>VLOOKUP($C19,'2025'!$C$8:$U$105,VLOOKUP($L$4,Master!$D$9:$G$20,4,FALSE),FALSE)</f>
        <v>45190.5</v>
      </c>
      <c r="M19" s="91">
        <f t="shared" si="11"/>
        <v>0.93754240055500926</v>
      </c>
      <c r="N19" s="87">
        <f t="shared" si="12"/>
        <v>5.5621130626361588E-6</v>
      </c>
      <c r="O19" s="91">
        <f t="shared" si="13"/>
        <v>-3010.5199999999895</v>
      </c>
      <c r="P19" s="92">
        <f t="shared" si="14"/>
        <v>-6.2457599444990797E-2</v>
      </c>
      <c r="Q19" s="81"/>
    </row>
    <row r="20" spans="2:17" s="82" customFormat="1" ht="12.75" x14ac:dyDescent="0.2">
      <c r="B20" s="73"/>
      <c r="C20" s="168">
        <v>40105</v>
      </c>
      <c r="D20" s="83" t="s">
        <v>31</v>
      </c>
      <c r="E20" s="84">
        <f>IFERROR(INDEX('2025'!$C$120:$AC$217,MATCH($C20,'2025'!$C$120:$C$217,0),19),0)</f>
        <v>409282.68000000005</v>
      </c>
      <c r="F20" s="85">
        <f>IFERROR(INDEX('2025'!$C$8:$AC$105,MATCH($C20,'2025'!$C$8:$C$105,0),19),0)</f>
        <v>332630.88000000006</v>
      </c>
      <c r="G20" s="86">
        <f t="shared" si="7"/>
        <v>0.81271672673761819</v>
      </c>
      <c r="H20" s="87">
        <f t="shared" si="8"/>
        <v>4.094069688726969E-5</v>
      </c>
      <c r="I20" s="88">
        <f t="shared" si="9"/>
        <v>-76651.799999999988</v>
      </c>
      <c r="J20" s="89">
        <f t="shared" si="10"/>
        <v>-0.18728327326238184</v>
      </c>
      <c r="K20" s="90">
        <f>VLOOKUP($C20,'2025'!$C$120:$U$217,VLOOKUP($L$4,Master!$D$9:$G$20,4,FALSE),FALSE)</f>
        <v>55060.840000000018</v>
      </c>
      <c r="L20" s="91">
        <f>VLOOKUP($C20,'2025'!$C$8:$U$105,VLOOKUP($L$4,Master!$D$9:$G$20,4,FALSE),FALSE)</f>
        <v>32303.640000000003</v>
      </c>
      <c r="M20" s="91">
        <f t="shared" si="11"/>
        <v>0.58668992336477233</v>
      </c>
      <c r="N20" s="87">
        <f t="shared" si="12"/>
        <v>3.9759794207786139E-6</v>
      </c>
      <c r="O20" s="91">
        <f t="shared" si="13"/>
        <v>-22757.200000000015</v>
      </c>
      <c r="P20" s="92">
        <f t="shared" si="14"/>
        <v>-0.41331007663522762</v>
      </c>
      <c r="Q20" s="81"/>
    </row>
    <row r="21" spans="2:17" s="82" customFormat="1" ht="12.75" x14ac:dyDescent="0.2">
      <c r="B21" s="73"/>
      <c r="C21" s="168">
        <v>40116</v>
      </c>
      <c r="D21" s="83" t="s">
        <v>32</v>
      </c>
      <c r="E21" s="84">
        <f>IFERROR(INDEX('2025'!$C$120:$AC$217,MATCH($C21,'2025'!$C$120:$C$217,0),19),0)</f>
        <v>31785.010000000006</v>
      </c>
      <c r="F21" s="85">
        <f>IFERROR(INDEX('2025'!$C$8:$AC$105,MATCH($C21,'2025'!$C$8:$C$105,0),19),0)</f>
        <v>23590</v>
      </c>
      <c r="G21" s="86">
        <f t="shared" si="7"/>
        <v>0.74217374793967328</v>
      </c>
      <c r="H21" s="87">
        <f t="shared" si="8"/>
        <v>2.9034918212364765E-6</v>
      </c>
      <c r="I21" s="88">
        <f t="shared" si="9"/>
        <v>-8195.0100000000057</v>
      </c>
      <c r="J21" s="89">
        <f t="shared" si="10"/>
        <v>-0.25782625206032667</v>
      </c>
      <c r="K21" s="90">
        <f>VLOOKUP($C21,'2025'!$C$120:$U$217,VLOOKUP($L$4,Master!$D$9:$G$20,4,FALSE),FALSE)</f>
        <v>3421.31</v>
      </c>
      <c r="L21" s="91">
        <f>VLOOKUP($C21,'2025'!$C$8:$U$105,VLOOKUP($L$4,Master!$D$9:$G$20,4,FALSE),FALSE)</f>
        <v>2790</v>
      </c>
      <c r="M21" s="91">
        <f t="shared" si="11"/>
        <v>0.81547711256799293</v>
      </c>
      <c r="N21" s="87">
        <f t="shared" si="12"/>
        <v>3.4339729466934163E-7</v>
      </c>
      <c r="O21" s="91">
        <f t="shared" si="13"/>
        <v>-631.30999999999995</v>
      </c>
      <c r="P21" s="92">
        <f t="shared" si="14"/>
        <v>-0.18452288743200704</v>
      </c>
      <c r="Q21" s="81"/>
    </row>
    <row r="22" spans="2:17" s="82" customFormat="1" ht="12.75" x14ac:dyDescent="0.2">
      <c r="B22" s="73"/>
      <c r="C22" s="168">
        <v>40122</v>
      </c>
      <c r="D22" s="83" t="s">
        <v>33</v>
      </c>
      <c r="E22" s="84">
        <f>IFERROR(INDEX('2025'!$C$120:$AC$217,MATCH($C22,'2025'!$C$120:$C$217,0),19),0)</f>
        <v>7560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-7560</v>
      </c>
      <c r="J22" s="89">
        <f t="shared" si="10"/>
        <v>-1</v>
      </c>
      <c r="K22" s="90">
        <f>VLOOKUP($C22,'2025'!$C$120:$U$217,VLOOKUP($L$4,Master!$D$9:$G$20,4,FALSE),FALSE)</f>
        <v>2520</v>
      </c>
      <c r="L22" s="91">
        <f>VLOOKUP($C22,'2025'!$C$8:$U$105,VLOOKUP($L$4,Master!$D$9:$G$20,4,FALSE),FALSE)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-2520</v>
      </c>
      <c r="P22" s="92">
        <f t="shared" si="14"/>
        <v>-1</v>
      </c>
      <c r="Q22" s="81"/>
    </row>
    <row r="23" spans="2:17" s="82" customFormat="1" ht="12.75" x14ac:dyDescent="0.2">
      <c r="B23" s="73"/>
      <c r="C23" s="168">
        <v>40201</v>
      </c>
      <c r="D23" s="83" t="s">
        <v>34</v>
      </c>
      <c r="E23" s="84">
        <f>IFERROR(INDEX('2025'!$C$120:$AC$217,MATCH($C23,'2025'!$C$120:$C$217,0),19),0)</f>
        <v>3486542.48</v>
      </c>
      <c r="F23" s="85">
        <f>IFERROR(INDEX('2025'!$C$8:$AC$105,MATCH($C23,'2025'!$C$8:$C$105,0),19),0)</f>
        <v>2437842.7499999995</v>
      </c>
      <c r="G23" s="86">
        <f t="shared" si="7"/>
        <v>0.69921498561520457</v>
      </c>
      <c r="H23" s="87">
        <f t="shared" si="8"/>
        <v>3.0005326350511399E-4</v>
      </c>
      <c r="I23" s="88">
        <f t="shared" si="9"/>
        <v>-1048699.7300000004</v>
      </c>
      <c r="J23" s="89">
        <f t="shared" si="10"/>
        <v>-0.30078501438479549</v>
      </c>
      <c r="K23" s="90">
        <f>VLOOKUP($C23,'2025'!$C$120:$U$217,VLOOKUP($L$4,Master!$D$9:$G$20,4,FALSE),FALSE)</f>
        <v>544778.20000000019</v>
      </c>
      <c r="L23" s="91">
        <f>VLOOKUP($C23,'2025'!$C$8:$U$105,VLOOKUP($L$4,Master!$D$9:$G$20,4,FALSE),FALSE)</f>
        <v>251479.48</v>
      </c>
      <c r="M23" s="91">
        <f t="shared" si="11"/>
        <v>0.46161810439551348</v>
      </c>
      <c r="N23" s="87">
        <f t="shared" si="12"/>
        <v>3.0952463475574486E-5</v>
      </c>
      <c r="O23" s="91">
        <f t="shared" si="13"/>
        <v>-293298.7200000002</v>
      </c>
      <c r="P23" s="92">
        <f t="shared" si="14"/>
        <v>-0.53838189560448657</v>
      </c>
      <c r="Q23" s="81"/>
    </row>
    <row r="24" spans="2:17" s="82" customFormat="1" ht="12.75" x14ac:dyDescent="0.2">
      <c r="B24" s="73"/>
      <c r="C24" s="168">
        <v>40202</v>
      </c>
      <c r="D24" s="83" t="s">
        <v>35</v>
      </c>
      <c r="E24" s="84">
        <f>IFERROR(INDEX('2025'!$C$120:$AC$217,MATCH($C24,'2025'!$C$120:$C$217,0),19),0)</f>
        <v>11581605.459999999</v>
      </c>
      <c r="F24" s="85">
        <f>IFERROR(INDEX('2025'!$C$8:$AC$105,MATCH($C24,'2025'!$C$8:$C$105,0),19),0)</f>
        <v>10910910.57</v>
      </c>
      <c r="G24" s="86">
        <f t="shared" si="7"/>
        <v>0.94208964445245413</v>
      </c>
      <c r="H24" s="87">
        <f t="shared" si="8"/>
        <v>1.3429308860634854E-3</v>
      </c>
      <c r="I24" s="88">
        <f t="shared" si="9"/>
        <v>-670694.88999999873</v>
      </c>
      <c r="J24" s="89">
        <f t="shared" si="10"/>
        <v>-5.7910355547545894E-2</v>
      </c>
      <c r="K24" s="90">
        <f>VLOOKUP($C24,'2025'!$C$120:$U$217,VLOOKUP($L$4,Master!$D$9:$G$20,4,FALSE),FALSE)</f>
        <v>1220478.1099999999</v>
      </c>
      <c r="L24" s="91">
        <f>VLOOKUP($C24,'2025'!$C$8:$U$105,VLOOKUP($L$4,Master!$D$9:$G$20,4,FALSE),FALSE)</f>
        <v>1164709.18</v>
      </c>
      <c r="M24" s="91">
        <f t="shared" si="11"/>
        <v>0.95430566960352947</v>
      </c>
      <c r="N24" s="87">
        <f t="shared" si="12"/>
        <v>1.4335411522886998E-4</v>
      </c>
      <c r="O24" s="91">
        <f t="shared" si="13"/>
        <v>-55768.929999999935</v>
      </c>
      <c r="P24" s="92">
        <f t="shared" si="14"/>
        <v>-4.5694330396470563E-2</v>
      </c>
      <c r="Q24" s="81"/>
    </row>
    <row r="25" spans="2:17" s="82" customFormat="1" ht="12.75" x14ac:dyDescent="0.2">
      <c r="B25" s="73"/>
      <c r="C25" s="168">
        <v>40204</v>
      </c>
      <c r="D25" s="83" t="s">
        <v>36</v>
      </c>
      <c r="E25" s="84">
        <f>IFERROR(INDEX('2025'!$C$120:$AC$217,MATCH($C25,'2025'!$C$120:$C$217,0),19),0)</f>
        <v>470494.58999999991</v>
      </c>
      <c r="F25" s="85">
        <f>IFERROR(INDEX('2025'!$C$8:$AC$105,MATCH($C25,'2025'!$C$8:$C$105,0),19),0)</f>
        <v>295511.23000000004</v>
      </c>
      <c r="G25" s="86">
        <f t="shared" si="7"/>
        <v>0.62808635057844153</v>
      </c>
      <c r="H25" s="87">
        <f t="shared" si="8"/>
        <v>3.6371955887602011E-5</v>
      </c>
      <c r="I25" s="88">
        <f t="shared" si="9"/>
        <v>-174983.35999999987</v>
      </c>
      <c r="J25" s="89">
        <f t="shared" si="10"/>
        <v>-0.37191364942155852</v>
      </c>
      <c r="K25" s="90">
        <f>VLOOKUP($C25,'2025'!$C$120:$U$217,VLOOKUP($L$4,Master!$D$9:$G$20,4,FALSE),FALSE)</f>
        <v>61734.029999999992</v>
      </c>
      <c r="L25" s="91">
        <f>VLOOKUP($C25,'2025'!$C$8:$U$105,VLOOKUP($L$4,Master!$D$9:$G$20,4,FALSE),FALSE)</f>
        <v>35284.65</v>
      </c>
      <c r="M25" s="91">
        <f t="shared" si="11"/>
        <v>0.57155915465100859</v>
      </c>
      <c r="N25" s="87">
        <f t="shared" si="12"/>
        <v>4.3428865065787043E-6</v>
      </c>
      <c r="O25" s="91">
        <f t="shared" si="13"/>
        <v>-26449.37999999999</v>
      </c>
      <c r="P25" s="92">
        <f t="shared" si="14"/>
        <v>-0.42844084534899135</v>
      </c>
      <c r="Q25" s="81"/>
    </row>
    <row r="26" spans="2:17" s="82" customFormat="1" ht="12.75" x14ac:dyDescent="0.2">
      <c r="B26" s="73"/>
      <c r="C26" s="168">
        <v>40301</v>
      </c>
      <c r="D26" s="83" t="s">
        <v>37</v>
      </c>
      <c r="E26" s="84">
        <f>IFERROR(INDEX('2025'!$C$120:$AC$217,MATCH($C26,'2025'!$C$120:$C$217,0),19),0)</f>
        <v>109229368.20999995</v>
      </c>
      <c r="F26" s="85">
        <f>IFERROR(INDEX('2025'!$C$8:$AC$105,MATCH($C26,'2025'!$C$8:$C$105,0),19),0)</f>
        <v>92128034.480000004</v>
      </c>
      <c r="G26" s="86">
        <f t="shared" si="7"/>
        <v>0.84343648589890574</v>
      </c>
      <c r="H26" s="87">
        <f t="shared" si="8"/>
        <v>1.1339253693059437E-2</v>
      </c>
      <c r="I26" s="88">
        <f t="shared" si="9"/>
        <v>-17101333.729999945</v>
      </c>
      <c r="J26" s="89">
        <f t="shared" si="10"/>
        <v>-0.15656351410109426</v>
      </c>
      <c r="K26" s="90">
        <f>VLOOKUP($C26,'2025'!$C$120:$U$217,VLOOKUP($L$4,Master!$D$9:$G$20,4,FALSE),FALSE)</f>
        <v>13160737.409999987</v>
      </c>
      <c r="L26" s="91">
        <f>VLOOKUP($C26,'2025'!$C$8:$U$105,VLOOKUP($L$4,Master!$D$9:$G$20,4,FALSE),FALSE)</f>
        <v>9356670.1000000034</v>
      </c>
      <c r="M26" s="91">
        <f t="shared" si="11"/>
        <v>0.71095333099576008</v>
      </c>
      <c r="N26" s="87">
        <f t="shared" si="12"/>
        <v>1.1516326879761718E-3</v>
      </c>
      <c r="O26" s="91">
        <f t="shared" si="13"/>
        <v>-3804067.3099999838</v>
      </c>
      <c r="P26" s="92">
        <f t="shared" si="14"/>
        <v>-0.28904666900423992</v>
      </c>
      <c r="Q26" s="81"/>
    </row>
    <row r="27" spans="2:17" s="82" customFormat="1" ht="12.75" x14ac:dyDescent="0.2">
      <c r="B27" s="73"/>
      <c r="C27" s="168">
        <v>40401</v>
      </c>
      <c r="D27" s="83" t="s">
        <v>38</v>
      </c>
      <c r="E27" s="84">
        <f>IFERROR(INDEX('2025'!$C$120:$AC$217,MATCH($C27,'2025'!$C$120:$C$217,0),19),0)</f>
        <v>70854851.569999993</v>
      </c>
      <c r="F27" s="85">
        <f>IFERROR(INDEX('2025'!$C$8:$AC$105,MATCH($C27,'2025'!$C$8:$C$105,0),19),0)</f>
        <v>106911883.74000001</v>
      </c>
      <c r="G27" s="86">
        <f t="shared" ref="G27:G90" si="15">IFERROR(F27/E27,0)</f>
        <v>1.5088858613214087</v>
      </c>
      <c r="H27" s="87">
        <f t="shared" ref="H27:H90" si="16">F27/$D$4</f>
        <v>1.3158871557103649E-2</v>
      </c>
      <c r="I27" s="88">
        <f t="shared" ref="I27:I90" si="17">F27-E27</f>
        <v>36057032.170000017</v>
      </c>
      <c r="J27" s="89">
        <f t="shared" ref="J27:J90" si="18">IFERROR(I27/E27,0)</f>
        <v>0.50888586132140878</v>
      </c>
      <c r="K27" s="90">
        <f>VLOOKUP($C27,'2025'!$C$120:$U$217,VLOOKUP($L$4,Master!$D$9:$G$20,4,FALSE),FALSE)</f>
        <v>7542660.4999999963</v>
      </c>
      <c r="L27" s="91">
        <f>VLOOKUP($C27,'2025'!$C$8:$U$105,VLOOKUP($L$4,Master!$D$9:$G$20,4,FALSE),FALSE)</f>
        <v>5212002.4300000034</v>
      </c>
      <c r="M27" s="91">
        <f t="shared" ref="M27:M90" si="19">IFERROR(L27/K27,0)</f>
        <v>0.69100318514932579</v>
      </c>
      <c r="N27" s="87">
        <f t="shared" ref="N27:N90" si="20">L27/$D$4</f>
        <v>6.4150090834123148E-4</v>
      </c>
      <c r="O27" s="91">
        <f t="shared" ref="O27:O90" si="21">L27-K27</f>
        <v>-2330658.0699999928</v>
      </c>
      <c r="P27" s="92">
        <f t="shared" ref="P27:P90" si="22">IFERROR(O27/K27,0)</f>
        <v>-0.30899681485067426</v>
      </c>
      <c r="Q27" s="81"/>
    </row>
    <row r="28" spans="2:17" s="82" customFormat="1" ht="12.75" x14ac:dyDescent="0.2">
      <c r="B28" s="73"/>
      <c r="C28" s="168">
        <v>40402</v>
      </c>
      <c r="D28" s="83" t="s">
        <v>39</v>
      </c>
      <c r="E28" s="84">
        <f>IFERROR(INDEX('2025'!$C$120:$AC$217,MATCH($C28,'2025'!$C$120:$C$217,0),19),0)</f>
        <v>568730.9</v>
      </c>
      <c r="F28" s="85">
        <f>IFERROR(INDEX('2025'!$C$8:$AC$105,MATCH($C28,'2025'!$C$8:$C$105,0),19),0)</f>
        <v>374174.64999999997</v>
      </c>
      <c r="G28" s="86">
        <f t="shared" si="15"/>
        <v>0.65791158876720068</v>
      </c>
      <c r="H28" s="87">
        <f t="shared" si="16"/>
        <v>4.6053965069479484E-5</v>
      </c>
      <c r="I28" s="88">
        <f t="shared" si="17"/>
        <v>-194556.25000000006</v>
      </c>
      <c r="J28" s="89">
        <f t="shared" si="18"/>
        <v>-0.34208841123279932</v>
      </c>
      <c r="K28" s="90">
        <f>VLOOKUP($C28,'2025'!$C$120:$U$217,VLOOKUP($L$4,Master!$D$9:$G$20,4,FALSE),FALSE)</f>
        <v>93268.13</v>
      </c>
      <c r="L28" s="91">
        <f>VLOOKUP($C28,'2025'!$C$8:$U$105,VLOOKUP($L$4,Master!$D$9:$G$20,4,FALSE),FALSE)</f>
        <v>42089.99</v>
      </c>
      <c r="M28" s="91">
        <f t="shared" si="19"/>
        <v>0.45127944561556016</v>
      </c>
      <c r="N28" s="87">
        <f t="shared" si="20"/>
        <v>5.1804977414550692E-6</v>
      </c>
      <c r="O28" s="91">
        <f t="shared" si="21"/>
        <v>-51178.140000000007</v>
      </c>
      <c r="P28" s="92">
        <f t="shared" si="22"/>
        <v>-0.54872055438443978</v>
      </c>
      <c r="Q28" s="81"/>
    </row>
    <row r="29" spans="2:17" s="82" customFormat="1" ht="12.75" x14ac:dyDescent="0.2">
      <c r="B29" s="73"/>
      <c r="C29" s="168">
        <v>40501</v>
      </c>
      <c r="D29" s="83" t="s">
        <v>1</v>
      </c>
      <c r="E29" s="84">
        <f>IFERROR(INDEX('2025'!$C$120:$AC$217,MATCH($C29,'2025'!$C$120:$C$217,0),19),0)</f>
        <v>1022060326.1600002</v>
      </c>
      <c r="F29" s="85">
        <f>IFERROR(INDEX('2025'!$C$8:$AC$105,MATCH($C29,'2025'!$C$8:$C$105,0),19),0)</f>
        <v>941129890.01999998</v>
      </c>
      <c r="G29" s="86">
        <f t="shared" si="15"/>
        <v>0.92081638033631019</v>
      </c>
      <c r="H29" s="87">
        <f t="shared" si="16"/>
        <v>0.1158356480879294</v>
      </c>
      <c r="I29" s="88">
        <f t="shared" si="17"/>
        <v>-80930436.140000224</v>
      </c>
      <c r="J29" s="89">
        <f t="shared" si="18"/>
        <v>-7.9183619663689822E-2</v>
      </c>
      <c r="K29" s="90">
        <f>VLOOKUP($C29,'2025'!$C$120:$U$217,VLOOKUP($L$4,Master!$D$9:$G$20,4,FALSE),FALSE)</f>
        <v>42138684.009999998</v>
      </c>
      <c r="L29" s="91">
        <f>VLOOKUP($C29,'2025'!$C$8:$U$105,VLOOKUP($L$4,Master!$D$9:$G$20,4,FALSE),FALSE)</f>
        <v>29408912.689999998</v>
      </c>
      <c r="M29" s="91">
        <f t="shared" si="19"/>
        <v>0.69790771546213737</v>
      </c>
      <c r="N29" s="87">
        <f t="shared" si="20"/>
        <v>3.6196921350942187E-3</v>
      </c>
      <c r="O29" s="91">
        <f t="shared" si="21"/>
        <v>-12729771.32</v>
      </c>
      <c r="P29" s="92">
        <f t="shared" si="22"/>
        <v>-0.30209228453786258</v>
      </c>
      <c r="Q29" s="81"/>
    </row>
    <row r="30" spans="2:17" s="82" customFormat="1" ht="12.75" x14ac:dyDescent="0.2">
      <c r="B30" s="73"/>
      <c r="C30" s="168">
        <v>40503</v>
      </c>
      <c r="D30" s="83" t="s">
        <v>120</v>
      </c>
      <c r="E30" s="84">
        <f>IFERROR(INDEX('2025'!$C$120:$AC$217,MATCH($C30,'2025'!$C$120:$C$217,0),19),0)</f>
        <v>9973770.8300000019</v>
      </c>
      <c r="F30" s="85">
        <f>IFERROR(INDEX('2025'!$C$8:$AC$105,MATCH($C30,'2025'!$C$8:$C$105,0),19),0)</f>
        <v>11374175.560000002</v>
      </c>
      <c r="G30" s="86">
        <f t="shared" si="15"/>
        <v>1.140408753506521</v>
      </c>
      <c r="H30" s="87">
        <f t="shared" si="16"/>
        <v>1.3999502209312347E-3</v>
      </c>
      <c r="I30" s="88">
        <f t="shared" si="17"/>
        <v>1400404.7300000004</v>
      </c>
      <c r="J30" s="89">
        <f t="shared" si="18"/>
        <v>0.14040875350652107</v>
      </c>
      <c r="K30" s="90">
        <f>VLOOKUP($C30,'2025'!$C$120:$U$217,VLOOKUP($L$4,Master!$D$9:$G$20,4,FALSE),FALSE)</f>
        <v>1243443.8</v>
      </c>
      <c r="L30" s="91">
        <f>VLOOKUP($C30,'2025'!$C$8:$U$105,VLOOKUP($L$4,Master!$D$9:$G$20,4,FALSE),FALSE)</f>
        <v>1241737.31</v>
      </c>
      <c r="M30" s="91">
        <f t="shared" si="19"/>
        <v>0.99862760986865673</v>
      </c>
      <c r="N30" s="87">
        <f t="shared" si="20"/>
        <v>1.5283485051755758E-4</v>
      </c>
      <c r="O30" s="91">
        <f t="shared" si="21"/>
        <v>-1706.4899999999907</v>
      </c>
      <c r="P30" s="92">
        <f t="shared" si="22"/>
        <v>-1.3723901313432828E-3</v>
      </c>
      <c r="Q30" s="81"/>
    </row>
    <row r="31" spans="2:17" s="82" customFormat="1" ht="12.75" x14ac:dyDescent="0.2">
      <c r="B31" s="73"/>
      <c r="C31" s="168">
        <v>40504</v>
      </c>
      <c r="D31" s="83" t="s">
        <v>118</v>
      </c>
      <c r="E31" s="84">
        <f>IFERROR(INDEX('2025'!$C$120:$AC$217,MATCH($C31,'2025'!$C$120:$C$217,0),19),0)</f>
        <v>10445711.09</v>
      </c>
      <c r="F31" s="85">
        <f>IFERROR(INDEX('2025'!$C$8:$AC$105,MATCH($C31,'2025'!$C$8:$C$105,0),19),0)</f>
        <v>8515727.1700000018</v>
      </c>
      <c r="G31" s="86">
        <f t="shared" si="15"/>
        <v>0.81523671262096931</v>
      </c>
      <c r="H31" s="87">
        <f t="shared" si="16"/>
        <v>1.0481281979642328E-3</v>
      </c>
      <c r="I31" s="88">
        <f t="shared" si="17"/>
        <v>-1929983.9199999981</v>
      </c>
      <c r="J31" s="89">
        <f t="shared" si="18"/>
        <v>-0.18476328737903069</v>
      </c>
      <c r="K31" s="90">
        <f>VLOOKUP($C31,'2025'!$C$120:$U$217,VLOOKUP($L$4,Master!$D$9:$G$20,4,FALSE),FALSE)</f>
        <v>1294729.04</v>
      </c>
      <c r="L31" s="91">
        <f>VLOOKUP($C31,'2025'!$C$8:$U$105,VLOOKUP($L$4,Master!$D$9:$G$20,4,FALSE),FALSE)</f>
        <v>855399.66000000015</v>
      </c>
      <c r="M31" s="91">
        <f t="shared" si="19"/>
        <v>0.66067851540581812</v>
      </c>
      <c r="N31" s="87">
        <f t="shared" si="20"/>
        <v>1.0528384555737445E-4</v>
      </c>
      <c r="O31" s="91">
        <f t="shared" si="21"/>
        <v>-439329.37999999989</v>
      </c>
      <c r="P31" s="92">
        <f t="shared" si="22"/>
        <v>-0.33932148459418188</v>
      </c>
      <c r="Q31" s="81"/>
    </row>
    <row r="32" spans="2:17" s="82" customFormat="1" ht="12.75" x14ac:dyDescent="0.2">
      <c r="B32" s="73"/>
      <c r="C32" s="168">
        <v>40510</v>
      </c>
      <c r="D32" s="83" t="s">
        <v>40</v>
      </c>
      <c r="E32" s="84">
        <f>IFERROR(INDEX('2025'!$C$120:$AC$217,MATCH($C32,'2025'!$C$120:$C$217,0),19),0)</f>
        <v>2355965.14</v>
      </c>
      <c r="F32" s="85">
        <f>IFERROR(INDEX('2025'!$C$8:$AC$105,MATCH($C32,'2025'!$C$8:$C$105,0),19),0)</f>
        <v>2164092.4900000002</v>
      </c>
      <c r="G32" s="86">
        <f t="shared" si="15"/>
        <v>0.91855879072981539</v>
      </c>
      <c r="H32" s="87">
        <f t="shared" si="16"/>
        <v>2.6635967974202127E-4</v>
      </c>
      <c r="I32" s="88">
        <f t="shared" si="17"/>
        <v>-191872.64999999991</v>
      </c>
      <c r="J32" s="89">
        <f t="shared" si="18"/>
        <v>-8.1441209270184653E-2</v>
      </c>
      <c r="K32" s="90">
        <f>VLOOKUP($C32,'2025'!$C$120:$U$217,VLOOKUP($L$4,Master!$D$9:$G$20,4,FALSE),FALSE)</f>
        <v>341632.91000000015</v>
      </c>
      <c r="L32" s="91">
        <f>VLOOKUP($C32,'2025'!$C$8:$U$105,VLOOKUP($L$4,Master!$D$9:$G$20,4,FALSE),FALSE)</f>
        <v>257055.70999999996</v>
      </c>
      <c r="M32" s="91">
        <f t="shared" si="19"/>
        <v>0.75243251594233074</v>
      </c>
      <c r="N32" s="87">
        <f t="shared" si="20"/>
        <v>3.1638794047780224E-5</v>
      </c>
      <c r="O32" s="91">
        <f t="shared" si="21"/>
        <v>-84577.200000000186</v>
      </c>
      <c r="P32" s="92">
        <f t="shared" si="22"/>
        <v>-0.24756748405766923</v>
      </c>
      <c r="Q32" s="81"/>
    </row>
    <row r="33" spans="2:17" s="82" customFormat="1" ht="12.75" x14ac:dyDescent="0.2">
      <c r="B33" s="73"/>
      <c r="C33" s="168">
        <v>40514</v>
      </c>
      <c r="D33" s="83" t="s">
        <v>41</v>
      </c>
      <c r="E33" s="84">
        <f>IFERROR(INDEX('2025'!$C$120:$AC$217,MATCH($C33,'2025'!$C$120:$C$217,0),19),0)</f>
        <v>631460.94000000006</v>
      </c>
      <c r="F33" s="85">
        <f>IFERROR(INDEX('2025'!$C$8:$AC$105,MATCH($C33,'2025'!$C$8:$C$105,0),19),0)</f>
        <v>613533.36</v>
      </c>
      <c r="G33" s="86">
        <f t="shared" si="15"/>
        <v>0.9716093603509347</v>
      </c>
      <c r="H33" s="87">
        <f t="shared" si="16"/>
        <v>7.5514586384728055E-5</v>
      </c>
      <c r="I33" s="88">
        <f t="shared" si="17"/>
        <v>-17927.580000000075</v>
      </c>
      <c r="J33" s="89">
        <f t="shared" si="18"/>
        <v>-2.8390639649065345E-2</v>
      </c>
      <c r="K33" s="90">
        <f>VLOOKUP($C33,'2025'!$C$120:$U$217,VLOOKUP($L$4,Master!$D$9:$G$20,4,FALSE),FALSE)</f>
        <v>110646.81000000001</v>
      </c>
      <c r="L33" s="91">
        <f>VLOOKUP($C33,'2025'!$C$8:$U$105,VLOOKUP($L$4,Master!$D$9:$G$20,4,FALSE),FALSE)</f>
        <v>284953.95999999996</v>
      </c>
      <c r="M33" s="91">
        <f t="shared" si="19"/>
        <v>2.5753472693880641</v>
      </c>
      <c r="N33" s="87">
        <f t="shared" si="20"/>
        <v>3.5072551601905298E-5</v>
      </c>
      <c r="O33" s="91">
        <f t="shared" si="21"/>
        <v>174307.14999999997</v>
      </c>
      <c r="P33" s="92">
        <f t="shared" si="22"/>
        <v>1.5753472693880641</v>
      </c>
      <c r="Q33" s="81"/>
    </row>
    <row r="34" spans="2:17" s="82" customFormat="1" ht="12.75" x14ac:dyDescent="0.2">
      <c r="B34" s="73"/>
      <c r="C34" s="168">
        <v>40515</v>
      </c>
      <c r="D34" s="83" t="s">
        <v>143</v>
      </c>
      <c r="E34" s="84">
        <f>IFERROR(INDEX('2025'!$C$120:$AC$217,MATCH($C34,'2025'!$C$120:$C$217,0),19),0)</f>
        <v>898128.32999999984</v>
      </c>
      <c r="F34" s="85">
        <f>IFERROR(INDEX('2025'!$C$8:$AC$105,MATCH($C34,'2025'!$C$8:$C$105,0),19),0)</f>
        <v>763248.2899999998</v>
      </c>
      <c r="G34" s="86">
        <f t="shared" si="15"/>
        <v>0.84982097157540948</v>
      </c>
      <c r="H34" s="87">
        <f t="shared" si="16"/>
        <v>9.3941719694265609E-5</v>
      </c>
      <c r="I34" s="88">
        <f t="shared" si="17"/>
        <v>-134880.04000000004</v>
      </c>
      <c r="J34" s="89">
        <f t="shared" si="18"/>
        <v>-0.15017902842459058</v>
      </c>
      <c r="K34" s="90">
        <f>VLOOKUP($C34,'2025'!$C$120:$U$217,VLOOKUP($L$4,Master!$D$9:$G$20,4,FALSE),FALSE)</f>
        <v>119446.64999999997</v>
      </c>
      <c r="L34" s="91">
        <f>VLOOKUP($C34,'2025'!$C$8:$U$105,VLOOKUP($L$4,Master!$D$9:$G$20,4,FALSE),FALSE)</f>
        <v>77429.56</v>
      </c>
      <c r="M34" s="91">
        <f t="shared" si="19"/>
        <v>0.64823550932571172</v>
      </c>
      <c r="N34" s="87">
        <f t="shared" si="20"/>
        <v>9.5301438822356515E-6</v>
      </c>
      <c r="O34" s="91">
        <f t="shared" si="21"/>
        <v>-42017.089999999967</v>
      </c>
      <c r="P34" s="92">
        <f t="shared" si="22"/>
        <v>-0.35176449067428833</v>
      </c>
      <c r="Q34" s="81"/>
    </row>
    <row r="35" spans="2:17" s="82" customFormat="1" ht="12.75" x14ac:dyDescent="0.2">
      <c r="B35" s="73"/>
      <c r="C35" s="168">
        <v>40516</v>
      </c>
      <c r="D35" s="83" t="s">
        <v>43</v>
      </c>
      <c r="E35" s="84">
        <f>IFERROR(INDEX('2025'!$C$120:$AC$217,MATCH($C35,'2025'!$C$120:$C$217,0),19),0)</f>
        <v>657845.6399999999</v>
      </c>
      <c r="F35" s="85">
        <f>IFERROR(INDEX('2025'!$C$8:$AC$105,MATCH($C35,'2025'!$C$8:$C$105,0),19),0)</f>
        <v>1258587.17</v>
      </c>
      <c r="G35" s="86">
        <f t="shared" si="15"/>
        <v>1.9131952748064123</v>
      </c>
      <c r="H35" s="87">
        <f t="shared" si="16"/>
        <v>1.5490875601560671E-4</v>
      </c>
      <c r="I35" s="88">
        <f t="shared" si="17"/>
        <v>600741.53</v>
      </c>
      <c r="J35" s="89">
        <f t="shared" si="18"/>
        <v>0.91319527480641227</v>
      </c>
      <c r="K35" s="90">
        <f>VLOOKUP($C35,'2025'!$C$120:$U$217,VLOOKUP($L$4,Master!$D$9:$G$20,4,FALSE),FALSE)</f>
        <v>101388.79999999997</v>
      </c>
      <c r="L35" s="91">
        <f>VLOOKUP($C35,'2025'!$C$8:$U$105,VLOOKUP($L$4,Master!$D$9:$G$20,4,FALSE),FALSE)</f>
        <v>796493.4</v>
      </c>
      <c r="M35" s="91">
        <f t="shared" si="19"/>
        <v>7.8558322023734402</v>
      </c>
      <c r="N35" s="87">
        <f t="shared" si="20"/>
        <v>9.8033576624367667E-5</v>
      </c>
      <c r="O35" s="91">
        <f t="shared" si="21"/>
        <v>695104.60000000009</v>
      </c>
      <c r="P35" s="92">
        <f t="shared" si="22"/>
        <v>6.8558322023734402</v>
      </c>
      <c r="Q35" s="81"/>
    </row>
    <row r="36" spans="2:17" s="82" customFormat="1" ht="12.75" x14ac:dyDescent="0.2">
      <c r="B36" s="73"/>
      <c r="C36" s="168">
        <v>40601</v>
      </c>
      <c r="D36" s="83" t="s">
        <v>46</v>
      </c>
      <c r="E36" s="84">
        <f>IFERROR(INDEX('2025'!$C$120:$AC$217,MATCH($C36,'2025'!$C$120:$C$217,0),19),0)</f>
        <v>19051182.730000008</v>
      </c>
      <c r="F36" s="85">
        <f>IFERROR(INDEX('2025'!$C$8:$AC$105,MATCH($C36,'2025'!$C$8:$C$105,0),19),0)</f>
        <v>18175187.670000002</v>
      </c>
      <c r="G36" s="86">
        <f t="shared" si="15"/>
        <v>0.95401886211397413</v>
      </c>
      <c r="H36" s="87">
        <f t="shared" si="16"/>
        <v>2.2370287727546865E-3</v>
      </c>
      <c r="I36" s="88">
        <f t="shared" si="17"/>
        <v>-875995.06000000611</v>
      </c>
      <c r="J36" s="89">
        <f t="shared" si="18"/>
        <v>-4.5981137886025925E-2</v>
      </c>
      <c r="K36" s="90">
        <f>VLOOKUP($C36,'2025'!$C$120:$U$217,VLOOKUP($L$4,Master!$D$9:$G$20,4,FALSE),FALSE)</f>
        <v>1807828.0899999992</v>
      </c>
      <c r="L36" s="91">
        <f>VLOOKUP($C36,'2025'!$C$8:$U$105,VLOOKUP($L$4,Master!$D$9:$G$20,4,FALSE),FALSE)</f>
        <v>2675805.6799999997</v>
      </c>
      <c r="M36" s="91">
        <f t="shared" si="19"/>
        <v>1.4801217520632732</v>
      </c>
      <c r="N36" s="87">
        <f t="shared" si="20"/>
        <v>3.2934209016948315E-4</v>
      </c>
      <c r="O36" s="91">
        <f t="shared" si="21"/>
        <v>867977.59000000055</v>
      </c>
      <c r="P36" s="92">
        <f t="shared" si="22"/>
        <v>0.48012175206327329</v>
      </c>
      <c r="Q36" s="81"/>
    </row>
    <row r="37" spans="2:17" s="82" customFormat="1" ht="12.75" x14ac:dyDescent="0.2">
      <c r="B37" s="73"/>
      <c r="C37" s="168">
        <v>40701</v>
      </c>
      <c r="D37" s="83" t="s">
        <v>121</v>
      </c>
      <c r="E37" s="84">
        <f>IFERROR(INDEX('2025'!$C$120:$AC$217,MATCH($C37,'2025'!$C$120:$C$217,0),19),0)</f>
        <v>272040065.70999992</v>
      </c>
      <c r="F37" s="85">
        <f>IFERROR(INDEX('2025'!$C$8:$AC$105,MATCH($C37,'2025'!$C$8:$C$105,0),19),0)</f>
        <v>265910643.34999996</v>
      </c>
      <c r="G37" s="86">
        <f t="shared" si="15"/>
        <v>0.97746867784345404</v>
      </c>
      <c r="H37" s="87">
        <f t="shared" si="16"/>
        <v>3.2728672240205786E-2</v>
      </c>
      <c r="I37" s="88">
        <f t="shared" si="17"/>
        <v>-6129422.3599999547</v>
      </c>
      <c r="J37" s="89">
        <f t="shared" si="18"/>
        <v>-2.2531322156546015E-2</v>
      </c>
      <c r="K37" s="90">
        <f>VLOOKUP($C37,'2025'!$C$120:$U$217,VLOOKUP($L$4,Master!$D$9:$G$20,4,FALSE),FALSE)</f>
        <v>32456296.909999993</v>
      </c>
      <c r="L37" s="91">
        <f>VLOOKUP($C37,'2025'!$C$8:$U$105,VLOOKUP($L$4,Master!$D$9:$G$20,4,FALSE),FALSE)</f>
        <v>31799974.589999989</v>
      </c>
      <c r="M37" s="91">
        <f t="shared" si="19"/>
        <v>0.97977827471137702</v>
      </c>
      <c r="N37" s="87">
        <f t="shared" si="20"/>
        <v>3.9139875429246608E-3</v>
      </c>
      <c r="O37" s="91">
        <f t="shared" si="21"/>
        <v>-656322.32000000402</v>
      </c>
      <c r="P37" s="92">
        <f t="shared" si="22"/>
        <v>-2.0221725288623021E-2</v>
      </c>
      <c r="Q37" s="81"/>
    </row>
    <row r="38" spans="2:17" s="82" customFormat="1" ht="12.75" x14ac:dyDescent="0.2">
      <c r="B38" s="73"/>
      <c r="C38" s="168">
        <v>40704</v>
      </c>
      <c r="D38" s="83" t="s">
        <v>47</v>
      </c>
      <c r="E38" s="84">
        <f>IFERROR(INDEX('2025'!$C$120:$AC$217,MATCH($C38,'2025'!$C$120:$C$217,0),19),0)</f>
        <v>1583304.7899999998</v>
      </c>
      <c r="F38" s="85">
        <f>IFERROR(INDEX('2025'!$C$8:$AC$105,MATCH($C38,'2025'!$C$8:$C$105,0),19),0)</f>
        <v>1469685.2599999998</v>
      </c>
      <c r="G38" s="86">
        <f t="shared" si="15"/>
        <v>0.92823900318017727</v>
      </c>
      <c r="H38" s="87">
        <f t="shared" si="16"/>
        <v>1.808910187453075E-4</v>
      </c>
      <c r="I38" s="88">
        <f t="shared" si="17"/>
        <v>-113619.53000000003</v>
      </c>
      <c r="J38" s="89">
        <f t="shared" si="18"/>
        <v>-7.1760996819822689E-2</v>
      </c>
      <c r="K38" s="90">
        <f>VLOOKUP($C38,'2025'!$C$120:$U$217,VLOOKUP($L$4,Master!$D$9:$G$20,4,FALSE),FALSE)</f>
        <v>148411.27000000002</v>
      </c>
      <c r="L38" s="91">
        <f>VLOOKUP($C38,'2025'!$C$8:$U$105,VLOOKUP($L$4,Master!$D$9:$G$20,4,FALSE),FALSE)</f>
        <v>122123.81000000003</v>
      </c>
      <c r="M38" s="91">
        <f t="shared" si="19"/>
        <v>0.82287423320344888</v>
      </c>
      <c r="N38" s="87">
        <f t="shared" si="20"/>
        <v>1.5031177766563692E-5</v>
      </c>
      <c r="O38" s="91">
        <f t="shared" si="21"/>
        <v>-26287.459999999992</v>
      </c>
      <c r="P38" s="92">
        <f t="shared" si="22"/>
        <v>-0.17712576679655115</v>
      </c>
      <c r="Q38" s="81"/>
    </row>
    <row r="39" spans="2:17" s="82" customFormat="1" ht="12.75" x14ac:dyDescent="0.2">
      <c r="B39" s="73"/>
      <c r="C39" s="168">
        <v>40705</v>
      </c>
      <c r="D39" s="83" t="s">
        <v>48</v>
      </c>
      <c r="E39" s="84">
        <f>IFERROR(INDEX('2025'!$C$120:$AC$217,MATCH($C39,'2025'!$C$120:$C$217,0),19),0)</f>
        <v>1416947.3400000003</v>
      </c>
      <c r="F39" s="85">
        <f>IFERROR(INDEX('2025'!$C$8:$AC$105,MATCH($C39,'2025'!$C$8:$C$105,0),19),0)</f>
        <v>1263678.17</v>
      </c>
      <c r="G39" s="86">
        <f t="shared" si="15"/>
        <v>0.89183142825900619</v>
      </c>
      <c r="H39" s="87">
        <f t="shared" si="16"/>
        <v>1.5553536376727755E-4</v>
      </c>
      <c r="I39" s="88">
        <f t="shared" si="17"/>
        <v>-153269.17000000039</v>
      </c>
      <c r="J39" s="89">
        <f t="shared" si="18"/>
        <v>-0.10816857174099381</v>
      </c>
      <c r="K39" s="90">
        <f>VLOOKUP($C39,'2025'!$C$120:$U$217,VLOOKUP($L$4,Master!$D$9:$G$20,4,FALSE),FALSE)</f>
        <v>125663.79999999997</v>
      </c>
      <c r="L39" s="91">
        <f>VLOOKUP($C39,'2025'!$C$8:$U$105,VLOOKUP($L$4,Master!$D$9:$G$20,4,FALSE),FALSE)</f>
        <v>126803.73000000003</v>
      </c>
      <c r="M39" s="91">
        <f t="shared" si="19"/>
        <v>1.0090712679387386</v>
      </c>
      <c r="N39" s="87">
        <f t="shared" si="20"/>
        <v>1.5607189188523888E-5</v>
      </c>
      <c r="O39" s="91">
        <f t="shared" si="21"/>
        <v>1139.9300000000512</v>
      </c>
      <c r="P39" s="92">
        <f t="shared" si="22"/>
        <v>9.071267938738534E-3</v>
      </c>
      <c r="Q39" s="81"/>
    </row>
    <row r="40" spans="2:17" s="82" customFormat="1" ht="12.75" x14ac:dyDescent="0.2">
      <c r="B40" s="73"/>
      <c r="C40" s="168">
        <v>40709</v>
      </c>
      <c r="D40" s="83" t="s">
        <v>49</v>
      </c>
      <c r="E40" s="84">
        <f>IFERROR(INDEX('2025'!$C$120:$AC$217,MATCH($C40,'2025'!$C$120:$C$217,0),19),0)</f>
        <v>642005.63</v>
      </c>
      <c r="F40" s="85">
        <f>IFERROR(INDEX('2025'!$C$8:$AC$105,MATCH($C40,'2025'!$C$8:$C$105,0),19),0)</f>
        <v>608479.96</v>
      </c>
      <c r="G40" s="86">
        <f t="shared" si="15"/>
        <v>0.94777978816167074</v>
      </c>
      <c r="H40" s="87">
        <f t="shared" si="16"/>
        <v>7.4892606496239854E-5</v>
      </c>
      <c r="I40" s="88">
        <f t="shared" si="17"/>
        <v>-33525.670000000042</v>
      </c>
      <c r="J40" s="89">
        <f t="shared" si="18"/>
        <v>-5.222021183832927E-2</v>
      </c>
      <c r="K40" s="90">
        <f>VLOOKUP($C40,'2025'!$C$120:$U$217,VLOOKUP($L$4,Master!$D$9:$G$20,4,FALSE),FALSE)</f>
        <v>79076.309999999983</v>
      </c>
      <c r="L40" s="91">
        <f>VLOOKUP($C40,'2025'!$C$8:$U$105,VLOOKUP($L$4,Master!$D$9:$G$20,4,FALSE),FALSE)</f>
        <v>53603.99</v>
      </c>
      <c r="M40" s="91">
        <f t="shared" si="19"/>
        <v>0.67787672439444902</v>
      </c>
      <c r="N40" s="87">
        <f t="shared" si="20"/>
        <v>6.5976577596711264E-6</v>
      </c>
      <c r="O40" s="91">
        <f t="shared" si="21"/>
        <v>-25472.319999999985</v>
      </c>
      <c r="P40" s="92">
        <f t="shared" si="22"/>
        <v>-0.32212327560555104</v>
      </c>
      <c r="Q40" s="81"/>
    </row>
    <row r="41" spans="2:17" s="82" customFormat="1" ht="12.75" x14ac:dyDescent="0.2">
      <c r="B41" s="73"/>
      <c r="C41" s="168">
        <v>40710</v>
      </c>
      <c r="D41" s="83" t="s">
        <v>144</v>
      </c>
      <c r="E41" s="84">
        <f>IFERROR(INDEX('2025'!$C$120:$AC$217,MATCH($C41,'2025'!$C$120:$C$217,0),19),0)</f>
        <v>356420.79</v>
      </c>
      <c r="F41" s="85">
        <f>IFERROR(INDEX('2025'!$C$8:$AC$105,MATCH($C41,'2025'!$C$8:$C$105,0),19),0)</f>
        <v>332786.49</v>
      </c>
      <c r="G41" s="86">
        <f t="shared" si="15"/>
        <v>0.93368989502548383</v>
      </c>
      <c r="H41" s="87">
        <f t="shared" si="16"/>
        <v>4.0959849594446565E-5</v>
      </c>
      <c r="I41" s="88">
        <f t="shared" si="17"/>
        <v>-23634.299999999988</v>
      </c>
      <c r="J41" s="89">
        <f t="shared" si="18"/>
        <v>-6.6310104974516185E-2</v>
      </c>
      <c r="K41" s="90">
        <f>VLOOKUP($C41,'2025'!$C$120:$U$217,VLOOKUP($L$4,Master!$D$9:$G$20,4,FALSE),FALSE)</f>
        <v>41851.559999999983</v>
      </c>
      <c r="L41" s="91">
        <f>VLOOKUP($C41,'2025'!$C$8:$U$105,VLOOKUP($L$4,Master!$D$9:$G$20,4,FALSE),FALSE)</f>
        <v>23898.170000000009</v>
      </c>
      <c r="M41" s="91">
        <f t="shared" si="19"/>
        <v>0.57102220323447961</v>
      </c>
      <c r="N41" s="87">
        <f t="shared" si="20"/>
        <v>2.9414218371139867E-6</v>
      </c>
      <c r="O41" s="91">
        <f t="shared" si="21"/>
        <v>-17953.389999999974</v>
      </c>
      <c r="P41" s="92">
        <f t="shared" si="22"/>
        <v>-0.42897779676552034</v>
      </c>
      <c r="Q41" s="81"/>
    </row>
    <row r="42" spans="2:17" s="82" customFormat="1" ht="12.75" x14ac:dyDescent="0.2">
      <c r="B42" s="73"/>
      <c r="C42" s="168">
        <v>40801</v>
      </c>
      <c r="D42" s="83" t="s">
        <v>53</v>
      </c>
      <c r="E42" s="84">
        <f>IFERROR(INDEX('2025'!$C$120:$AC$217,MATCH($C42,'2025'!$C$120:$C$217,0),19),0)</f>
        <v>25186373.320000015</v>
      </c>
      <c r="F42" s="85">
        <f>IFERROR(INDEX('2025'!$C$8:$AC$105,MATCH($C42,'2025'!$C$8:$C$105,0),19),0)</f>
        <v>15975238.000000002</v>
      </c>
      <c r="G42" s="86">
        <f t="shared" si="15"/>
        <v>0.63428099778519409</v>
      </c>
      <c r="H42" s="87">
        <f t="shared" si="16"/>
        <v>1.9662557386734281E-3</v>
      </c>
      <c r="I42" s="88">
        <f t="shared" si="17"/>
        <v>-9211135.3200000133</v>
      </c>
      <c r="J42" s="89">
        <f t="shared" si="18"/>
        <v>-0.36571900221480586</v>
      </c>
      <c r="K42" s="90">
        <f>VLOOKUP($C42,'2025'!$C$120:$U$217,VLOOKUP($L$4,Master!$D$9:$G$20,4,FALSE),FALSE)</f>
        <v>4590641.6700000055</v>
      </c>
      <c r="L42" s="91">
        <f>VLOOKUP($C42,'2025'!$C$8:$U$105,VLOOKUP($L$4,Master!$D$9:$G$20,4,FALSE),FALSE)</f>
        <v>1776521.9100000001</v>
      </c>
      <c r="M42" s="91">
        <f t="shared" si="19"/>
        <v>0.38698771058730835</v>
      </c>
      <c r="N42" s="87">
        <f t="shared" si="20"/>
        <v>2.1865692394796118E-4</v>
      </c>
      <c r="O42" s="91">
        <f t="shared" si="21"/>
        <v>-2814119.7600000054</v>
      </c>
      <c r="P42" s="92">
        <f t="shared" si="22"/>
        <v>-0.61301228941269159</v>
      </c>
      <c r="Q42" s="81"/>
    </row>
    <row r="43" spans="2:17" s="82" customFormat="1" ht="12.75" x14ac:dyDescent="0.2">
      <c r="B43" s="73"/>
      <c r="C43" s="168">
        <v>40802</v>
      </c>
      <c r="D43" s="83" t="s">
        <v>51</v>
      </c>
      <c r="E43" s="84">
        <f>IFERROR(INDEX('2025'!$C$120:$AC$217,MATCH($C43,'2025'!$C$120:$C$217,0),19),0)</f>
        <v>1923997.23</v>
      </c>
      <c r="F43" s="85">
        <f>IFERROR(INDEX('2025'!$C$8:$AC$105,MATCH($C43,'2025'!$C$8:$C$105,0),19),0)</f>
        <v>1777992.31</v>
      </c>
      <c r="G43" s="86">
        <f t="shared" si="15"/>
        <v>0.92411375768976556</v>
      </c>
      <c r="H43" s="87">
        <f t="shared" si="16"/>
        <v>2.1883790293795465E-4</v>
      </c>
      <c r="I43" s="88">
        <f t="shared" si="17"/>
        <v>-146004.91999999993</v>
      </c>
      <c r="J43" s="89">
        <f t="shared" si="18"/>
        <v>-7.588624231023447E-2</v>
      </c>
      <c r="K43" s="90">
        <f>VLOOKUP($C43,'2025'!$C$120:$U$217,VLOOKUP($L$4,Master!$D$9:$G$20,4,FALSE),FALSE)</f>
        <v>253066.74999999997</v>
      </c>
      <c r="L43" s="91">
        <f>VLOOKUP($C43,'2025'!$C$8:$U$105,VLOOKUP($L$4,Master!$D$9:$G$20,4,FALSE),FALSE)</f>
        <v>174588.71000000011</v>
      </c>
      <c r="M43" s="91">
        <f t="shared" si="19"/>
        <v>0.6898919356256803</v>
      </c>
      <c r="N43" s="87">
        <f t="shared" si="20"/>
        <v>2.1488634657279667E-5</v>
      </c>
      <c r="O43" s="91">
        <f t="shared" si="21"/>
        <v>-78478.039999999863</v>
      </c>
      <c r="P43" s="92">
        <f t="shared" si="22"/>
        <v>-0.3101080643743197</v>
      </c>
      <c r="Q43" s="81"/>
    </row>
    <row r="44" spans="2:17" s="82" customFormat="1" ht="12.75" x14ac:dyDescent="0.2">
      <c r="B44" s="73"/>
      <c r="C44" s="168">
        <v>40817</v>
      </c>
      <c r="D44" s="83" t="s">
        <v>52</v>
      </c>
      <c r="E44" s="84">
        <f>IFERROR(INDEX('2025'!$C$120:$AC$217,MATCH($C44,'2025'!$C$120:$C$217,0),19),0)</f>
        <v>847779.45</v>
      </c>
      <c r="F44" s="85">
        <f>IFERROR(INDEX('2025'!$C$8:$AC$105,MATCH($C44,'2025'!$C$8:$C$105,0),19),0)</f>
        <v>528987.67999999993</v>
      </c>
      <c r="G44" s="86">
        <f t="shared" si="15"/>
        <v>0.62396850973445983</v>
      </c>
      <c r="H44" s="87">
        <f t="shared" si="16"/>
        <v>6.5108580009108017E-5</v>
      </c>
      <c r="I44" s="88">
        <f t="shared" si="17"/>
        <v>-318791.77</v>
      </c>
      <c r="J44" s="89">
        <f t="shared" si="18"/>
        <v>-0.37603149026554022</v>
      </c>
      <c r="K44" s="90">
        <f>VLOOKUP($C44,'2025'!$C$120:$U$217,VLOOKUP($L$4,Master!$D$9:$G$20,4,FALSE),FALSE)</f>
        <v>137958.24000000002</v>
      </c>
      <c r="L44" s="91">
        <f>VLOOKUP($C44,'2025'!$C$8:$U$105,VLOOKUP($L$4,Master!$D$9:$G$20,4,FALSE),FALSE)</f>
        <v>45060.97</v>
      </c>
      <c r="M44" s="91">
        <f t="shared" si="19"/>
        <v>0.32662760847050526</v>
      </c>
      <c r="N44" s="87">
        <f t="shared" si="20"/>
        <v>5.546170320134897E-6</v>
      </c>
      <c r="O44" s="91">
        <f t="shared" si="21"/>
        <v>-92897.270000000019</v>
      </c>
      <c r="P44" s="92">
        <f t="shared" si="22"/>
        <v>-0.6733723915294948</v>
      </c>
      <c r="Q44" s="81"/>
    </row>
    <row r="45" spans="2:17" s="82" customFormat="1" ht="12.75" x14ac:dyDescent="0.2">
      <c r="B45" s="73"/>
      <c r="C45" s="168">
        <v>40901</v>
      </c>
      <c r="D45" s="83" t="s">
        <v>122</v>
      </c>
      <c r="E45" s="84">
        <f>IFERROR(INDEX('2025'!$C$120:$AC$217,MATCH($C45,'2025'!$C$120:$C$217,0),19),0)</f>
        <v>11082414.839999998</v>
      </c>
      <c r="F45" s="85">
        <f>IFERROR(INDEX('2025'!$C$8:$AC$105,MATCH($C45,'2025'!$C$8:$C$105,0),19),0)</f>
        <v>7259555.9100000001</v>
      </c>
      <c r="G45" s="86">
        <f t="shared" si="15"/>
        <v>0.65505181089214681</v>
      </c>
      <c r="H45" s="87">
        <f t="shared" si="16"/>
        <v>8.9351679569707194E-4</v>
      </c>
      <c r="I45" s="88">
        <f t="shared" si="17"/>
        <v>-3822858.9299999978</v>
      </c>
      <c r="J45" s="89">
        <f t="shared" si="18"/>
        <v>-0.34494818910785319</v>
      </c>
      <c r="K45" s="90">
        <f>VLOOKUP($C45,'2025'!$C$120:$U$217,VLOOKUP($L$4,Master!$D$9:$G$20,4,FALSE),FALSE)</f>
        <v>1656279.4499999995</v>
      </c>
      <c r="L45" s="91">
        <f>VLOOKUP($C45,'2025'!$C$8:$U$105,VLOOKUP($L$4,Master!$D$9:$G$20,4,FALSE),FALSE)</f>
        <v>552209.48999999987</v>
      </c>
      <c r="M45" s="91">
        <f t="shared" si="19"/>
        <v>0.3334035751032231</v>
      </c>
      <c r="N45" s="87">
        <f t="shared" si="20"/>
        <v>6.7966754464780221E-5</v>
      </c>
      <c r="O45" s="91">
        <f t="shared" si="21"/>
        <v>-1104069.9599999995</v>
      </c>
      <c r="P45" s="92">
        <f t="shared" si="22"/>
        <v>-0.66659642489677684</v>
      </c>
      <c r="Q45" s="81"/>
    </row>
    <row r="46" spans="2:17" s="82" customFormat="1" ht="12.75" x14ac:dyDescent="0.2">
      <c r="B46" s="73"/>
      <c r="C46" s="168">
        <v>40903</v>
      </c>
      <c r="D46" s="83" t="s">
        <v>70</v>
      </c>
      <c r="E46" s="84">
        <f>IFERROR(INDEX('2025'!$C$120:$AC$217,MATCH($C46,'2025'!$C$120:$C$217,0),19),0)</f>
        <v>39140068.889999993</v>
      </c>
      <c r="F46" s="85">
        <f>IFERROR(INDEX('2025'!$C$8:$AC$105,MATCH($C46,'2025'!$C$8:$C$105,0),19),0)</f>
        <v>35788507.749999993</v>
      </c>
      <c r="G46" s="86">
        <f t="shared" si="15"/>
        <v>0.91437007560157102</v>
      </c>
      <c r="H46" s="87">
        <f t="shared" si="16"/>
        <v>4.404902057922138E-3</v>
      </c>
      <c r="I46" s="88">
        <f t="shared" si="17"/>
        <v>-3351561.1400000006</v>
      </c>
      <c r="J46" s="89">
        <f t="shared" si="18"/>
        <v>-8.5629924398428953E-2</v>
      </c>
      <c r="K46" s="90">
        <f>VLOOKUP($C46,'2025'!$C$120:$U$217,VLOOKUP($L$4,Master!$D$9:$G$20,4,FALSE),FALSE)</f>
        <v>2021640.9300000004</v>
      </c>
      <c r="L46" s="91">
        <f>VLOOKUP($C46,'2025'!$C$8:$U$105,VLOOKUP($L$4,Master!$D$9:$G$20,4,FALSE),FALSE)</f>
        <v>0</v>
      </c>
      <c r="M46" s="91">
        <f t="shared" si="19"/>
        <v>0</v>
      </c>
      <c r="N46" s="87">
        <f t="shared" si="20"/>
        <v>0</v>
      </c>
      <c r="O46" s="91">
        <f t="shared" si="21"/>
        <v>-2021640.9300000004</v>
      </c>
      <c r="P46" s="92">
        <f t="shared" si="22"/>
        <v>-1</v>
      </c>
      <c r="Q46" s="81"/>
    </row>
    <row r="47" spans="2:17" s="82" customFormat="1" ht="12.75" x14ac:dyDescent="0.2">
      <c r="B47" s="73"/>
      <c r="C47" s="168">
        <v>40904</v>
      </c>
      <c r="D47" s="83" t="s">
        <v>54</v>
      </c>
      <c r="E47" s="84">
        <f>IFERROR(INDEX('2025'!$C$120:$AC$217,MATCH($C47,'2025'!$C$120:$C$217,0),19),0)</f>
        <v>1059832.4900000002</v>
      </c>
      <c r="F47" s="85">
        <f>IFERROR(INDEX('2025'!$C$8:$AC$105,MATCH($C47,'2025'!$C$8:$C$105,0),19),0)</f>
        <v>816653.28999999992</v>
      </c>
      <c r="G47" s="86">
        <f t="shared" si="15"/>
        <v>0.77054940068878219</v>
      </c>
      <c r="H47" s="87">
        <f t="shared" si="16"/>
        <v>1.0051488547269436E-4</v>
      </c>
      <c r="I47" s="88">
        <f t="shared" si="17"/>
        <v>-243179.2000000003</v>
      </c>
      <c r="J47" s="89">
        <f t="shared" si="18"/>
        <v>-0.22945059931121781</v>
      </c>
      <c r="K47" s="90">
        <f>VLOOKUP($C47,'2025'!$C$120:$U$217,VLOOKUP($L$4,Master!$D$9:$G$20,4,FALSE),FALSE)</f>
        <v>123960.79999999999</v>
      </c>
      <c r="L47" s="91">
        <f>VLOOKUP($C47,'2025'!$C$8:$U$105,VLOOKUP($L$4,Master!$D$9:$G$20,4,FALSE),FALSE)</f>
        <v>83578.39999999998</v>
      </c>
      <c r="M47" s="91">
        <f t="shared" si="19"/>
        <v>0.67423249930623219</v>
      </c>
      <c r="N47" s="87">
        <f t="shared" si="20"/>
        <v>1.0286952133617239E-5</v>
      </c>
      <c r="O47" s="91">
        <f t="shared" si="21"/>
        <v>-40382.400000000009</v>
      </c>
      <c r="P47" s="92">
        <f t="shared" si="22"/>
        <v>-0.32576750069376781</v>
      </c>
      <c r="Q47" s="81"/>
    </row>
    <row r="48" spans="2:17" s="82" customFormat="1" ht="12.75" x14ac:dyDescent="0.2">
      <c r="B48" s="73"/>
      <c r="C48" s="168">
        <v>40911</v>
      </c>
      <c r="D48" s="83" t="s">
        <v>55</v>
      </c>
      <c r="E48" s="84">
        <f>IFERROR(INDEX('2025'!$C$120:$AC$217,MATCH($C48,'2025'!$C$120:$C$217,0),19),0)</f>
        <v>687770.06</v>
      </c>
      <c r="F48" s="85">
        <f>IFERROR(INDEX('2025'!$C$8:$AC$105,MATCH($C48,'2025'!$C$8:$C$105,0),19),0)</f>
        <v>591115.00999999989</v>
      </c>
      <c r="G48" s="86">
        <f t="shared" si="15"/>
        <v>0.85946604014719663</v>
      </c>
      <c r="H48" s="87">
        <f t="shared" si="16"/>
        <v>7.2755302965032541E-5</v>
      </c>
      <c r="I48" s="88">
        <f t="shared" si="17"/>
        <v>-96655.050000000163</v>
      </c>
      <c r="J48" s="89">
        <f t="shared" si="18"/>
        <v>-0.14053395985280337</v>
      </c>
      <c r="K48" s="90">
        <f>VLOOKUP($C48,'2025'!$C$120:$U$217,VLOOKUP($L$4,Master!$D$9:$G$20,4,FALSE),FALSE)</f>
        <v>89347.29</v>
      </c>
      <c r="L48" s="91">
        <f>VLOOKUP($C48,'2025'!$C$8:$U$105,VLOOKUP($L$4,Master!$D$9:$G$20,4,FALSE),FALSE)</f>
        <v>59517.270000000004</v>
      </c>
      <c r="M48" s="91">
        <f t="shared" si="19"/>
        <v>0.66613402600123639</v>
      </c>
      <c r="N48" s="87">
        <f t="shared" si="20"/>
        <v>7.3254729405393432E-6</v>
      </c>
      <c r="O48" s="91">
        <f t="shared" si="21"/>
        <v>-29830.01999999999</v>
      </c>
      <c r="P48" s="92">
        <f t="shared" si="22"/>
        <v>-0.33386597399876361</v>
      </c>
      <c r="Q48" s="81"/>
    </row>
    <row r="49" spans="2:17" s="82" customFormat="1" ht="12.75" x14ac:dyDescent="0.2">
      <c r="B49" s="73"/>
      <c r="C49" s="168">
        <v>40913</v>
      </c>
      <c r="D49" s="83" t="s">
        <v>57</v>
      </c>
      <c r="E49" s="84">
        <f>IFERROR(INDEX('2025'!$C$120:$AC$217,MATCH($C49,'2025'!$C$120:$C$217,0),19),0)</f>
        <v>502654.07</v>
      </c>
      <c r="F49" s="85">
        <f>IFERROR(INDEX('2025'!$C$8:$AC$105,MATCH($C49,'2025'!$C$8:$C$105,0),19),0)</f>
        <v>454034.84000000008</v>
      </c>
      <c r="G49" s="86">
        <f t="shared" si="15"/>
        <v>0.90327497000074042</v>
      </c>
      <c r="H49" s="87">
        <f t="shared" si="16"/>
        <v>5.5883274459364666E-5</v>
      </c>
      <c r="I49" s="88">
        <f t="shared" si="17"/>
        <v>-48619.229999999923</v>
      </c>
      <c r="J49" s="89">
        <f t="shared" si="18"/>
        <v>-9.6725029999259582E-2</v>
      </c>
      <c r="K49" s="90">
        <f>VLOOKUP($C49,'2025'!$C$120:$U$217,VLOOKUP($L$4,Master!$D$9:$G$20,4,FALSE),FALSE)</f>
        <v>67939.009999999995</v>
      </c>
      <c r="L49" s="91">
        <f>VLOOKUP($C49,'2025'!$C$8:$U$105,VLOOKUP($L$4,Master!$D$9:$G$20,4,FALSE),FALSE)</f>
        <v>51206.9</v>
      </c>
      <c r="M49" s="91">
        <f t="shared" si="19"/>
        <v>0.7537186661978148</v>
      </c>
      <c r="N49" s="87">
        <f t="shared" si="20"/>
        <v>6.3026204044457031E-6</v>
      </c>
      <c r="O49" s="91">
        <f t="shared" si="21"/>
        <v>-16732.109999999993</v>
      </c>
      <c r="P49" s="92">
        <f t="shared" si="22"/>
        <v>-0.24628133380218514</v>
      </c>
      <c r="Q49" s="81"/>
    </row>
    <row r="50" spans="2:17" s="82" customFormat="1" ht="12.75" x14ac:dyDescent="0.2">
      <c r="B50" s="73"/>
      <c r="C50" s="168">
        <v>41101</v>
      </c>
      <c r="D50" s="83" t="s">
        <v>145</v>
      </c>
      <c r="E50" s="84">
        <f>IFERROR(INDEX('2025'!$C$120:$AC$217,MATCH($C50,'2025'!$C$120:$C$217,0),19),0)</f>
        <v>45243629.640000001</v>
      </c>
      <c r="F50" s="85">
        <f>IFERROR(INDEX('2025'!$C$8:$AC$105,MATCH($C50,'2025'!$C$8:$C$105,0),19),0)</f>
        <v>39754997.649999999</v>
      </c>
      <c r="G50" s="86">
        <f t="shared" si="15"/>
        <v>0.87868718682226399</v>
      </c>
      <c r="H50" s="87">
        <f t="shared" si="16"/>
        <v>4.8931034561276107E-3</v>
      </c>
      <c r="I50" s="88">
        <f t="shared" si="17"/>
        <v>-5488631.9900000021</v>
      </c>
      <c r="J50" s="89">
        <f t="shared" si="18"/>
        <v>-0.12131281317773607</v>
      </c>
      <c r="K50" s="90">
        <f>VLOOKUP($C50,'2025'!$C$120:$U$217,VLOOKUP($L$4,Master!$D$9:$G$20,4,FALSE),FALSE)</f>
        <v>8407611.6999999993</v>
      </c>
      <c r="L50" s="91">
        <f>VLOOKUP($C50,'2025'!$C$8:$U$105,VLOOKUP($L$4,Master!$D$9:$G$20,4,FALSE),FALSE)</f>
        <v>10580958.689999999</v>
      </c>
      <c r="M50" s="91">
        <f t="shared" si="19"/>
        <v>1.2584975457417948</v>
      </c>
      <c r="N50" s="87">
        <f t="shared" si="20"/>
        <v>1.3023199244279787E-3</v>
      </c>
      <c r="O50" s="91">
        <f t="shared" si="21"/>
        <v>2173346.9900000002</v>
      </c>
      <c r="P50" s="92">
        <f t="shared" si="22"/>
        <v>0.25849754574179495</v>
      </c>
      <c r="Q50" s="81"/>
    </row>
    <row r="51" spans="2:17" s="82" customFormat="1" ht="12.75" x14ac:dyDescent="0.2">
      <c r="B51" s="73"/>
      <c r="C51" s="168">
        <v>41103</v>
      </c>
      <c r="D51" s="83" t="s">
        <v>64</v>
      </c>
      <c r="E51" s="84">
        <f>IFERROR(INDEX('2025'!$C$120:$AC$217,MATCH($C51,'2025'!$C$120:$C$217,0),19),0)</f>
        <v>6201246.3700000001</v>
      </c>
      <c r="F51" s="85">
        <f>IFERROR(INDEX('2025'!$C$8:$AC$105,MATCH($C51,'2025'!$C$8:$C$105,0),19),0)</f>
        <v>4977383.8499999996</v>
      </c>
      <c r="G51" s="86">
        <f t="shared" si="15"/>
        <v>0.80264249362503548</v>
      </c>
      <c r="H51" s="87">
        <f t="shared" si="16"/>
        <v>6.1262370918310825E-4</v>
      </c>
      <c r="I51" s="88">
        <f t="shared" si="17"/>
        <v>-1223862.5200000005</v>
      </c>
      <c r="J51" s="89">
        <f t="shared" si="18"/>
        <v>-0.19735750637496449</v>
      </c>
      <c r="K51" s="90">
        <f>VLOOKUP($C51,'2025'!$C$120:$U$217,VLOOKUP($L$4,Master!$D$9:$G$20,4,FALSE),FALSE)</f>
        <v>829108.95999999985</v>
      </c>
      <c r="L51" s="91">
        <f>VLOOKUP($C51,'2025'!$C$8:$U$105,VLOOKUP($L$4,Master!$D$9:$G$20,4,FALSE),FALSE)</f>
        <v>529480.5199999999</v>
      </c>
      <c r="M51" s="91">
        <f t="shared" si="19"/>
        <v>0.63861391631806752</v>
      </c>
      <c r="N51" s="87">
        <f t="shared" si="20"/>
        <v>6.5169239479611542E-5</v>
      </c>
      <c r="O51" s="91">
        <f t="shared" si="21"/>
        <v>-299628.43999999994</v>
      </c>
      <c r="P51" s="92">
        <f t="shared" si="22"/>
        <v>-0.36138608368193248</v>
      </c>
      <c r="Q51" s="81"/>
    </row>
    <row r="52" spans="2:17" s="82" customFormat="1" ht="12.75" x14ac:dyDescent="0.2">
      <c r="B52" s="73"/>
      <c r="C52" s="168">
        <v>41104</v>
      </c>
      <c r="D52" s="83" t="s">
        <v>65</v>
      </c>
      <c r="E52" s="84">
        <f>IFERROR(INDEX('2025'!$C$120:$AC$217,MATCH($C52,'2025'!$C$120:$C$217,0),19),0)</f>
        <v>1120241.1599999999</v>
      </c>
      <c r="F52" s="85">
        <f>IFERROR(INDEX('2025'!$C$8:$AC$105,MATCH($C52,'2025'!$C$8:$C$105,0),19),0)</f>
        <v>459441.91999999998</v>
      </c>
      <c r="G52" s="86">
        <f t="shared" si="15"/>
        <v>0.41012769071973754</v>
      </c>
      <c r="H52" s="87">
        <f t="shared" si="16"/>
        <v>5.6548785801321895E-5</v>
      </c>
      <c r="I52" s="88">
        <f t="shared" si="17"/>
        <v>-660799.24</v>
      </c>
      <c r="J52" s="89">
        <f t="shared" si="18"/>
        <v>-0.58987230928026246</v>
      </c>
      <c r="K52" s="90">
        <f>VLOOKUP($C52,'2025'!$C$120:$U$217,VLOOKUP($L$4,Master!$D$9:$G$20,4,FALSE),FALSE)</f>
        <v>94590.03</v>
      </c>
      <c r="L52" s="91">
        <f>VLOOKUP($C52,'2025'!$C$8:$U$105,VLOOKUP($L$4,Master!$D$9:$G$20,4,FALSE),FALSE)</f>
        <v>50121.220000000016</v>
      </c>
      <c r="M52" s="91">
        <f t="shared" si="19"/>
        <v>0.52987846604975197</v>
      </c>
      <c r="N52" s="87">
        <f t="shared" si="20"/>
        <v>6.1689933166763097E-6</v>
      </c>
      <c r="O52" s="91">
        <f t="shared" si="21"/>
        <v>-44468.809999999983</v>
      </c>
      <c r="P52" s="92">
        <f t="shared" si="22"/>
        <v>-0.47012153395024808</v>
      </c>
      <c r="Q52" s="81"/>
    </row>
    <row r="53" spans="2:17" s="82" customFormat="1" ht="12.75" x14ac:dyDescent="0.2">
      <c r="B53" s="73"/>
      <c r="C53" s="168">
        <v>41107</v>
      </c>
      <c r="D53" s="83" t="s">
        <v>146</v>
      </c>
      <c r="E53" s="84">
        <f>IFERROR(INDEX('2025'!$C$120:$AC$217,MATCH($C53,'2025'!$C$120:$C$217,0),19),0)</f>
        <v>3883510.8299999991</v>
      </c>
      <c r="F53" s="85">
        <f>IFERROR(INDEX('2025'!$C$8:$AC$105,MATCH($C53,'2025'!$C$8:$C$105,0),19),0)</f>
        <v>3173916.8700000006</v>
      </c>
      <c r="G53" s="86">
        <f t="shared" si="15"/>
        <v>0.8172802932546479</v>
      </c>
      <c r="H53" s="87">
        <f t="shared" si="16"/>
        <v>3.9065034647433141E-4</v>
      </c>
      <c r="I53" s="88">
        <f t="shared" si="17"/>
        <v>-709593.95999999857</v>
      </c>
      <c r="J53" s="89">
        <f t="shared" si="18"/>
        <v>-0.18271970674535204</v>
      </c>
      <c r="K53" s="90">
        <f>VLOOKUP($C53,'2025'!$C$120:$U$217,VLOOKUP($L$4,Master!$D$9:$G$20,4,FALSE),FALSE)</f>
        <v>522514.67</v>
      </c>
      <c r="L53" s="91">
        <f>VLOOKUP($C53,'2025'!$C$8:$U$105,VLOOKUP($L$4,Master!$D$9:$G$20,4,FALSE),FALSE)</f>
        <v>338254.36000000004</v>
      </c>
      <c r="M53" s="91">
        <f t="shared" si="19"/>
        <v>0.64735858995116835</v>
      </c>
      <c r="N53" s="87">
        <f t="shared" si="20"/>
        <v>4.1632843058820641E-5</v>
      </c>
      <c r="O53" s="91">
        <f t="shared" si="21"/>
        <v>-184260.30999999994</v>
      </c>
      <c r="P53" s="92">
        <f t="shared" si="22"/>
        <v>-0.35264141004883165</v>
      </c>
      <c r="Q53" s="81"/>
    </row>
    <row r="54" spans="2:17" s="82" customFormat="1" ht="12.75" x14ac:dyDescent="0.2">
      <c r="B54" s="73"/>
      <c r="C54" s="168">
        <v>41301</v>
      </c>
      <c r="D54" s="83" t="s">
        <v>67</v>
      </c>
      <c r="E54" s="84">
        <f>IFERROR(INDEX('2025'!$C$120:$AC$217,MATCH($C54,'2025'!$C$120:$C$217,0),19),0)</f>
        <v>6799641.8600000013</v>
      </c>
      <c r="F54" s="85">
        <f>IFERROR(INDEX('2025'!$C$8:$AC$105,MATCH($C54,'2025'!$C$8:$C$105,0),19),0)</f>
        <v>3314797.88</v>
      </c>
      <c r="G54" s="86">
        <f t="shared" si="15"/>
        <v>0.48749595173531673</v>
      </c>
      <c r="H54" s="87">
        <f t="shared" si="16"/>
        <v>4.0799018794540105E-4</v>
      </c>
      <c r="I54" s="88">
        <f t="shared" si="17"/>
        <v>-3484843.9800000014</v>
      </c>
      <c r="J54" s="89">
        <f t="shared" si="18"/>
        <v>-0.51250404826468332</v>
      </c>
      <c r="K54" s="90">
        <f>VLOOKUP($C54,'2025'!$C$120:$U$217,VLOOKUP($L$4,Master!$D$9:$G$20,4,FALSE),FALSE)</f>
        <v>1404229.5000000005</v>
      </c>
      <c r="L54" s="91">
        <f>VLOOKUP($C54,'2025'!$C$8:$U$105,VLOOKUP($L$4,Master!$D$9:$G$20,4,FALSE),FALSE)</f>
        <v>350105.55</v>
      </c>
      <c r="M54" s="91">
        <f t="shared" si="19"/>
        <v>0.24932217276449462</v>
      </c>
      <c r="N54" s="87">
        <f t="shared" si="20"/>
        <v>4.3091504917104632E-5</v>
      </c>
      <c r="O54" s="91">
        <f t="shared" si="21"/>
        <v>-1054123.9500000004</v>
      </c>
      <c r="P54" s="92">
        <f t="shared" si="22"/>
        <v>-0.75067782723550536</v>
      </c>
      <c r="Q54" s="81"/>
    </row>
    <row r="55" spans="2:17" s="82" customFormat="1" ht="12.75" x14ac:dyDescent="0.2">
      <c r="B55" s="73"/>
      <c r="C55" s="168">
        <v>41401</v>
      </c>
      <c r="D55" s="83" t="s">
        <v>68</v>
      </c>
      <c r="E55" s="84">
        <f>IFERROR(INDEX('2025'!$C$120:$AC$217,MATCH($C55,'2025'!$C$120:$C$217,0),19),0)</f>
        <v>4152415.6200000006</v>
      </c>
      <c r="F55" s="85">
        <f>IFERROR(INDEX('2025'!$C$8:$AC$105,MATCH($C55,'2025'!$C$8:$C$105,0),19),0)</f>
        <v>3061257.4699999997</v>
      </c>
      <c r="G55" s="86">
        <f t="shared" si="15"/>
        <v>0.73722328161360673</v>
      </c>
      <c r="H55" s="87">
        <f t="shared" si="16"/>
        <v>3.7678406218075741E-4</v>
      </c>
      <c r="I55" s="88">
        <f t="shared" si="17"/>
        <v>-1091158.1500000008</v>
      </c>
      <c r="J55" s="89">
        <f t="shared" si="18"/>
        <v>-0.26277671838639327</v>
      </c>
      <c r="K55" s="90">
        <f>VLOOKUP($C55,'2025'!$C$120:$U$217,VLOOKUP($L$4,Master!$D$9:$G$20,4,FALSE),FALSE)</f>
        <v>235114.18</v>
      </c>
      <c r="L55" s="91">
        <f>VLOOKUP($C55,'2025'!$C$8:$U$105,VLOOKUP($L$4,Master!$D$9:$G$20,4,FALSE),FALSE)</f>
        <v>224743.66</v>
      </c>
      <c r="M55" s="91">
        <f t="shared" si="19"/>
        <v>0.95589155873116627</v>
      </c>
      <c r="N55" s="87">
        <f t="shared" si="20"/>
        <v>2.7661779511858899E-5</v>
      </c>
      <c r="O55" s="91">
        <f t="shared" si="21"/>
        <v>-10370.51999999999</v>
      </c>
      <c r="P55" s="92">
        <f t="shared" si="22"/>
        <v>-4.4108441268833676E-2</v>
      </c>
      <c r="Q55" s="81"/>
    </row>
    <row r="56" spans="2:17" s="82" customFormat="1" ht="12.75" x14ac:dyDescent="0.2">
      <c r="B56" s="73"/>
      <c r="C56" s="168">
        <v>41501</v>
      </c>
      <c r="D56" s="83" t="s">
        <v>147</v>
      </c>
      <c r="E56" s="84">
        <f>IFERROR(INDEX('2025'!$C$120:$AC$217,MATCH($C56,'2025'!$C$120:$C$217,0),19),0)</f>
        <v>7078992.9900000002</v>
      </c>
      <c r="F56" s="85">
        <f>IFERROR(INDEX('2025'!$C$8:$AC$105,MATCH($C56,'2025'!$C$8:$C$105,0),19),0)</f>
        <v>8241924.3100000005</v>
      </c>
      <c r="G56" s="86">
        <f t="shared" si="15"/>
        <v>1.1642792020902961</v>
      </c>
      <c r="H56" s="87">
        <f t="shared" si="16"/>
        <v>1.0144281401159429E-3</v>
      </c>
      <c r="I56" s="88">
        <f t="shared" si="17"/>
        <v>1162931.3200000003</v>
      </c>
      <c r="J56" s="89">
        <f t="shared" si="18"/>
        <v>0.16427920209029623</v>
      </c>
      <c r="K56" s="90">
        <f>VLOOKUP($C56,'2025'!$C$120:$U$217,VLOOKUP($L$4,Master!$D$9:$G$20,4,FALSE),FALSE)</f>
        <v>1004272.9599999997</v>
      </c>
      <c r="L56" s="91">
        <f>VLOOKUP($C56,'2025'!$C$8:$U$105,VLOOKUP($L$4,Master!$D$9:$G$20,4,FALSE),FALSE)</f>
        <v>1189340.7300000002</v>
      </c>
      <c r="M56" s="91">
        <f t="shared" si="19"/>
        <v>1.1842803474465753</v>
      </c>
      <c r="N56" s="87">
        <f t="shared" si="20"/>
        <v>1.4638580255270966E-4</v>
      </c>
      <c r="O56" s="91">
        <f t="shared" si="21"/>
        <v>185067.77000000048</v>
      </c>
      <c r="P56" s="92">
        <f t="shared" si="22"/>
        <v>0.1842803474465752</v>
      </c>
      <c r="Q56" s="81"/>
    </row>
    <row r="57" spans="2:17" s="82" customFormat="1" ht="12.75" x14ac:dyDescent="0.2">
      <c r="B57" s="73"/>
      <c r="C57" s="168">
        <v>41503</v>
      </c>
      <c r="D57" s="83" t="s">
        <v>124</v>
      </c>
      <c r="E57" s="84">
        <f>IFERROR(INDEX('2025'!$C$120:$AC$217,MATCH($C57,'2025'!$C$120:$C$217,0),19),0)</f>
        <v>5383489.0499999989</v>
      </c>
      <c r="F57" s="85">
        <f>IFERROR(INDEX('2025'!$C$8:$AC$105,MATCH($C57,'2025'!$C$8:$C$105,0),19),0)</f>
        <v>4810820.87</v>
      </c>
      <c r="G57" s="86">
        <f t="shared" si="15"/>
        <v>0.89362508687558329</v>
      </c>
      <c r="H57" s="87">
        <f t="shared" si="16"/>
        <v>5.9212289315297795E-4</v>
      </c>
      <c r="I57" s="88">
        <f t="shared" si="17"/>
        <v>-572668.17999999877</v>
      </c>
      <c r="J57" s="89">
        <f t="shared" si="18"/>
        <v>-0.10637491312441676</v>
      </c>
      <c r="K57" s="90">
        <f>VLOOKUP($C57,'2025'!$C$120:$U$217,VLOOKUP($L$4,Master!$D$9:$G$20,4,FALSE),FALSE)</f>
        <v>690019.2699999999</v>
      </c>
      <c r="L57" s="91">
        <f>VLOOKUP($C57,'2025'!$C$8:$U$105,VLOOKUP($L$4,Master!$D$9:$G$20,4,FALSE),FALSE)</f>
        <v>484994.21000000008</v>
      </c>
      <c r="M57" s="91">
        <f t="shared" si="19"/>
        <v>0.70287052997809774</v>
      </c>
      <c r="N57" s="87">
        <f t="shared" si="20"/>
        <v>5.969379915566114E-5</v>
      </c>
      <c r="O57" s="91">
        <f t="shared" si="21"/>
        <v>-205025.05999999982</v>
      </c>
      <c r="P57" s="92">
        <f t="shared" si="22"/>
        <v>-0.29712947002190221</v>
      </c>
      <c r="Q57" s="81"/>
    </row>
    <row r="58" spans="2:17" s="82" customFormat="1" ht="12.75" x14ac:dyDescent="0.2">
      <c r="B58" s="73"/>
      <c r="C58" s="168">
        <v>41505</v>
      </c>
      <c r="D58" s="83" t="s">
        <v>119</v>
      </c>
      <c r="E58" s="84">
        <f>IFERROR(INDEX('2025'!$C$120:$AC$217,MATCH($C58,'2025'!$C$120:$C$217,0),19),0)</f>
        <v>30912910.580000002</v>
      </c>
      <c r="F58" s="85">
        <f>IFERROR(INDEX('2025'!$C$8:$AC$105,MATCH($C58,'2025'!$C$8:$C$105,0),19),0)</f>
        <v>24309526.730000004</v>
      </c>
      <c r="G58" s="86">
        <f t="shared" si="15"/>
        <v>0.78638750845181671</v>
      </c>
      <c r="H58" s="87">
        <f t="shared" si="16"/>
        <v>2.9920522271591572E-3</v>
      </c>
      <c r="I58" s="88">
        <f t="shared" si="17"/>
        <v>-6603383.8499999978</v>
      </c>
      <c r="J58" s="89">
        <f t="shared" si="18"/>
        <v>-0.21361249154818335</v>
      </c>
      <c r="K58" s="90">
        <f>VLOOKUP($C58,'2025'!$C$120:$U$217,VLOOKUP($L$4,Master!$D$9:$G$20,4,FALSE),FALSE)</f>
        <v>3134468.8900000006</v>
      </c>
      <c r="L58" s="91">
        <f>VLOOKUP($C58,'2025'!$C$8:$U$105,VLOOKUP($L$4,Master!$D$9:$G$20,4,FALSE),FALSE)</f>
        <v>2074250.01</v>
      </c>
      <c r="M58" s="91">
        <f t="shared" si="19"/>
        <v>0.66175485633867615</v>
      </c>
      <c r="N58" s="87">
        <f t="shared" si="20"/>
        <v>2.5530173544869347E-4</v>
      </c>
      <c r="O58" s="91">
        <f t="shared" si="21"/>
        <v>-1060218.8800000006</v>
      </c>
      <c r="P58" s="92">
        <f t="shared" si="22"/>
        <v>-0.33824514366132385</v>
      </c>
      <c r="Q58" s="81"/>
    </row>
    <row r="59" spans="2:17" s="82" customFormat="1" ht="12.75" x14ac:dyDescent="0.2">
      <c r="B59" s="73"/>
      <c r="C59" s="168">
        <v>41801</v>
      </c>
      <c r="D59" s="83" t="s">
        <v>72</v>
      </c>
      <c r="E59" s="84">
        <f>IFERROR(INDEX('2025'!$C$120:$AC$217,MATCH($C59,'2025'!$C$120:$C$217,0),19),0)</f>
        <v>2272770.7100000009</v>
      </c>
      <c r="F59" s="85">
        <f>IFERROR(INDEX('2025'!$C$8:$AC$105,MATCH($C59,'2025'!$C$8:$C$105,0),19),0)</f>
        <v>1970239.97</v>
      </c>
      <c r="G59" s="86">
        <f t="shared" si="15"/>
        <v>0.86688901847032307</v>
      </c>
      <c r="H59" s="87">
        <f t="shared" si="16"/>
        <v>2.4250002707792287E-4</v>
      </c>
      <c r="I59" s="88">
        <f t="shared" si="17"/>
        <v>-302530.74000000092</v>
      </c>
      <c r="J59" s="89">
        <f t="shared" si="18"/>
        <v>-0.13311098152967696</v>
      </c>
      <c r="K59" s="90">
        <f>VLOOKUP($C59,'2025'!$C$120:$U$217,VLOOKUP($L$4,Master!$D$9:$G$20,4,FALSE),FALSE)</f>
        <v>333738.01000000024</v>
      </c>
      <c r="L59" s="91">
        <f>VLOOKUP($C59,'2025'!$C$8:$U$105,VLOOKUP($L$4,Master!$D$9:$G$20,4,FALSE),FALSE)</f>
        <v>238474.62999999995</v>
      </c>
      <c r="M59" s="91">
        <f t="shared" si="19"/>
        <v>0.7145563970972314</v>
      </c>
      <c r="N59" s="87">
        <f t="shared" si="20"/>
        <v>2.9351807451352045E-5</v>
      </c>
      <c r="O59" s="91">
        <f t="shared" si="21"/>
        <v>-95263.380000000296</v>
      </c>
      <c r="P59" s="92">
        <f t="shared" si="22"/>
        <v>-0.28544360290276866</v>
      </c>
      <c r="Q59" s="81"/>
    </row>
    <row r="60" spans="2:17" s="82" customFormat="1" ht="12.75" x14ac:dyDescent="0.2">
      <c r="B60" s="73"/>
      <c r="C60" s="168">
        <v>42001</v>
      </c>
      <c r="D60" s="83" t="s">
        <v>73</v>
      </c>
      <c r="E60" s="84">
        <f>IFERROR(INDEX('2025'!$C$120:$AC$217,MATCH($C60,'2025'!$C$120:$C$217,0),19),0)</f>
        <v>9242090.4999999981</v>
      </c>
      <c r="F60" s="85">
        <f>IFERROR(INDEX('2025'!$C$8:$AC$105,MATCH($C60,'2025'!$C$8:$C$105,0),19),0)</f>
        <v>5857902.9899999984</v>
      </c>
      <c r="G60" s="86">
        <f t="shared" si="15"/>
        <v>0.63382878473219884</v>
      </c>
      <c r="H60" s="87">
        <f t="shared" si="16"/>
        <v>7.2099929720481962E-4</v>
      </c>
      <c r="I60" s="88">
        <f t="shared" si="17"/>
        <v>-3384187.51</v>
      </c>
      <c r="J60" s="89">
        <f t="shared" si="18"/>
        <v>-0.36617121526780122</v>
      </c>
      <c r="K60" s="90">
        <f>VLOOKUP($C60,'2025'!$C$120:$U$217,VLOOKUP($L$4,Master!$D$9:$G$20,4,FALSE),FALSE)</f>
        <v>943465.49999999988</v>
      </c>
      <c r="L60" s="91">
        <f>VLOOKUP($C60,'2025'!$C$8:$U$105,VLOOKUP($L$4,Master!$D$9:$G$20,4,FALSE),FALSE)</f>
        <v>538827.93999999971</v>
      </c>
      <c r="M60" s="91">
        <f t="shared" si="19"/>
        <v>0.57111567937566321</v>
      </c>
      <c r="N60" s="87">
        <f t="shared" si="20"/>
        <v>6.6319733651704031E-5</v>
      </c>
      <c r="O60" s="91">
        <f t="shared" si="21"/>
        <v>-404637.56000000017</v>
      </c>
      <c r="P60" s="92">
        <f t="shared" si="22"/>
        <v>-0.42888432062433679</v>
      </c>
      <c r="Q60" s="81"/>
    </row>
    <row r="61" spans="2:17" s="82" customFormat="1" ht="12.75" x14ac:dyDescent="0.2">
      <c r="B61" s="73"/>
      <c r="C61" s="168">
        <v>42002</v>
      </c>
      <c r="D61" s="83" t="s">
        <v>74</v>
      </c>
      <c r="E61" s="84">
        <f>IFERROR(INDEX('2025'!$C$120:$AC$217,MATCH($C61,'2025'!$C$120:$C$217,0),19),0)</f>
        <v>1810132.95</v>
      </c>
      <c r="F61" s="85">
        <f>IFERROR(INDEX('2025'!$C$8:$AC$105,MATCH($C61,'2025'!$C$8:$C$105,0),19),0)</f>
        <v>1366087.3799999997</v>
      </c>
      <c r="G61" s="86">
        <f t="shared" si="15"/>
        <v>0.75468897464133766</v>
      </c>
      <c r="H61" s="87">
        <f t="shared" si="16"/>
        <v>1.6814003963223253E-4</v>
      </c>
      <c r="I61" s="88">
        <f t="shared" si="17"/>
        <v>-444045.5700000003</v>
      </c>
      <c r="J61" s="89">
        <f t="shared" si="18"/>
        <v>-0.24531102535866237</v>
      </c>
      <c r="K61" s="90">
        <f>VLOOKUP($C61,'2025'!$C$120:$U$217,VLOOKUP($L$4,Master!$D$9:$G$20,4,FALSE),FALSE)</f>
        <v>257867.92</v>
      </c>
      <c r="L61" s="91">
        <f>VLOOKUP($C61,'2025'!$C$8:$U$105,VLOOKUP($L$4,Master!$D$9:$G$20,4,FALSE),FALSE)</f>
        <v>134639.71</v>
      </c>
      <c r="M61" s="91">
        <f t="shared" si="19"/>
        <v>0.52212663754374711</v>
      </c>
      <c r="N61" s="87">
        <f t="shared" si="20"/>
        <v>1.6571653107191647E-5</v>
      </c>
      <c r="O61" s="91">
        <f t="shared" si="21"/>
        <v>-123228.21000000002</v>
      </c>
      <c r="P61" s="92">
        <f t="shared" si="22"/>
        <v>-0.47787336245625284</v>
      </c>
      <c r="Q61" s="81"/>
    </row>
    <row r="62" spans="2:17" s="82" customFormat="1" ht="12.75" x14ac:dyDescent="0.2">
      <c r="B62" s="73"/>
      <c r="C62" s="168">
        <v>42005</v>
      </c>
      <c r="D62" s="83" t="s">
        <v>130</v>
      </c>
      <c r="E62" s="84">
        <f>IFERROR(INDEX('2025'!$C$120:$AC$217,MATCH($C62,'2025'!$C$120:$C$217,0),19),0)</f>
        <v>1068909.54</v>
      </c>
      <c r="F62" s="85">
        <f>IFERROR(INDEX('2025'!$C$8:$AC$105,MATCH($C62,'2025'!$C$8:$C$105,0),19),0)</f>
        <v>0</v>
      </c>
      <c r="G62" s="86">
        <f t="shared" si="15"/>
        <v>0</v>
      </c>
      <c r="H62" s="87">
        <f t="shared" si="16"/>
        <v>0</v>
      </c>
      <c r="I62" s="88">
        <f t="shared" si="17"/>
        <v>-1068909.54</v>
      </c>
      <c r="J62" s="89">
        <f t="shared" si="18"/>
        <v>-1</v>
      </c>
      <c r="K62" s="90">
        <f>VLOOKUP($C62,'2025'!$C$120:$U$217,VLOOKUP($L$4,Master!$D$9:$G$20,4,FALSE),FALSE)</f>
        <v>356303.18000000005</v>
      </c>
      <c r="L62" s="91">
        <f>VLOOKUP($C62,'2025'!$C$8:$U$105,VLOOKUP($L$4,Master!$D$9:$G$20,4,FALSE),FALSE)</f>
        <v>0</v>
      </c>
      <c r="M62" s="91">
        <f t="shared" si="19"/>
        <v>0</v>
      </c>
      <c r="N62" s="87">
        <f t="shared" si="20"/>
        <v>0</v>
      </c>
      <c r="O62" s="91">
        <f t="shared" si="21"/>
        <v>-356303.18000000005</v>
      </c>
      <c r="P62" s="92">
        <f t="shared" si="22"/>
        <v>-1</v>
      </c>
      <c r="Q62" s="81"/>
    </row>
    <row r="63" spans="2:17" s="82" customFormat="1" ht="12.75" x14ac:dyDescent="0.2">
      <c r="B63" s="73"/>
      <c r="C63" s="168">
        <v>42101</v>
      </c>
      <c r="D63" s="83" t="s">
        <v>75</v>
      </c>
      <c r="E63" s="84">
        <f>IFERROR(INDEX('2025'!$C$120:$AC$217,MATCH($C63,'2025'!$C$120:$C$217,0),19),0)</f>
        <v>11593810.700000001</v>
      </c>
      <c r="F63" s="85">
        <f>IFERROR(INDEX('2025'!$C$8:$AC$105,MATCH($C63,'2025'!$C$8:$C$105,0),19),0)</f>
        <v>10942093.6</v>
      </c>
      <c r="G63" s="86">
        <f t="shared" si="15"/>
        <v>0.94378749861768907</v>
      </c>
      <c r="H63" s="87">
        <f t="shared" si="16"/>
        <v>1.3467689391608304E-3</v>
      </c>
      <c r="I63" s="88">
        <f t="shared" si="17"/>
        <v>-651717.10000000149</v>
      </c>
      <c r="J63" s="89">
        <f t="shared" si="18"/>
        <v>-5.6212501382310945E-2</v>
      </c>
      <c r="K63" s="90">
        <f>VLOOKUP($C63,'2025'!$C$120:$U$217,VLOOKUP($L$4,Master!$D$9:$G$20,4,FALSE),FALSE)</f>
        <v>546932.03</v>
      </c>
      <c r="L63" s="91">
        <f>VLOOKUP($C63,'2025'!$C$8:$U$105,VLOOKUP($L$4,Master!$D$9:$G$20,4,FALSE),FALSE)</f>
        <v>663966.22</v>
      </c>
      <c r="M63" s="91">
        <f t="shared" si="19"/>
        <v>1.2139830611127309</v>
      </c>
      <c r="N63" s="87">
        <f t="shared" si="20"/>
        <v>8.1721936809974523E-5</v>
      </c>
      <c r="O63" s="91">
        <f t="shared" si="21"/>
        <v>117034.18999999994</v>
      </c>
      <c r="P63" s="92">
        <f t="shared" si="22"/>
        <v>0.21398306111273085</v>
      </c>
      <c r="Q63" s="81"/>
    </row>
    <row r="64" spans="2:17" s="82" customFormat="1" ht="12.75" x14ac:dyDescent="0.2">
      <c r="B64" s="73"/>
      <c r="C64" s="168">
        <v>42501</v>
      </c>
      <c r="D64" s="83" t="s">
        <v>141</v>
      </c>
      <c r="E64" s="84">
        <f>IFERROR(INDEX('2025'!$C$120:$AC$217,MATCH($C64,'2025'!$C$120:$C$217,0),19),0)</f>
        <v>2761178.6700000004</v>
      </c>
      <c r="F64" s="85">
        <f>IFERROR(INDEX('2025'!$C$8:$AC$105,MATCH($C64,'2025'!$C$8:$C$105,0),19),0)</f>
        <v>3029397.1199999996</v>
      </c>
      <c r="G64" s="86">
        <f t="shared" si="15"/>
        <v>1.0971391141450471</v>
      </c>
      <c r="H64" s="87">
        <f t="shared" si="16"/>
        <v>3.7286264354376158E-4</v>
      </c>
      <c r="I64" s="88">
        <f t="shared" si="17"/>
        <v>268218.44999999925</v>
      </c>
      <c r="J64" s="89">
        <f t="shared" si="18"/>
        <v>9.7139114145047056E-2</v>
      </c>
      <c r="K64" s="90">
        <f>VLOOKUP($C64,'2025'!$C$120:$U$217,VLOOKUP($L$4,Master!$D$9:$G$20,4,FALSE),FALSE)</f>
        <v>914633.1100000001</v>
      </c>
      <c r="L64" s="91">
        <f>VLOOKUP($C64,'2025'!$C$8:$U$105,VLOOKUP($L$4,Master!$D$9:$G$20,4,FALSE),FALSE)</f>
        <v>2297320.8699999996</v>
      </c>
      <c r="M64" s="91">
        <f t="shared" si="19"/>
        <v>2.5117403305025765</v>
      </c>
      <c r="N64" s="87">
        <f t="shared" si="20"/>
        <v>2.8275762428151186E-4</v>
      </c>
      <c r="O64" s="91">
        <f t="shared" si="21"/>
        <v>1382687.7599999995</v>
      </c>
      <c r="P64" s="92">
        <f t="shared" si="22"/>
        <v>1.5117403305025765</v>
      </c>
      <c r="Q64" s="81"/>
    </row>
    <row r="65" spans="2:17" s="82" customFormat="1" ht="12.75" x14ac:dyDescent="0.2">
      <c r="B65" s="73"/>
      <c r="C65" s="168">
        <v>42701</v>
      </c>
      <c r="D65" s="83" t="s">
        <v>131</v>
      </c>
      <c r="E65" s="84">
        <f>IFERROR(INDEX('2025'!$C$120:$AC$217,MATCH($C65,'2025'!$C$120:$C$217,0),19),0)</f>
        <v>2682364.8400000012</v>
      </c>
      <c r="F65" s="85">
        <f>IFERROR(INDEX('2025'!$C$8:$AC$105,MATCH($C65,'2025'!$C$8:$C$105,0),19),0)</f>
        <v>2964703.38</v>
      </c>
      <c r="G65" s="86">
        <f t="shared" si="15"/>
        <v>1.1052573221172994</v>
      </c>
      <c r="H65" s="87">
        <f t="shared" si="16"/>
        <v>3.6490004307851366E-4</v>
      </c>
      <c r="I65" s="88">
        <f t="shared" si="17"/>
        <v>282338.53999999864</v>
      </c>
      <c r="J65" s="89">
        <f t="shared" si="18"/>
        <v>0.10525732211729949</v>
      </c>
      <c r="K65" s="90">
        <f>VLOOKUP($C65,'2025'!$C$120:$U$217,VLOOKUP($L$4,Master!$D$9:$G$20,4,FALSE),FALSE)</f>
        <v>370036.6200000004</v>
      </c>
      <c r="L65" s="91">
        <f>VLOOKUP($C65,'2025'!$C$8:$U$105,VLOOKUP($L$4,Master!$D$9:$G$20,4,FALSE),FALSE)</f>
        <v>219856.63999999998</v>
      </c>
      <c r="M65" s="91">
        <f t="shared" si="19"/>
        <v>0.59414833050847704</v>
      </c>
      <c r="N65" s="87">
        <f t="shared" si="20"/>
        <v>2.7060277917953891E-5</v>
      </c>
      <c r="O65" s="91">
        <f t="shared" si="21"/>
        <v>-150179.98000000042</v>
      </c>
      <c r="P65" s="92">
        <f t="shared" si="22"/>
        <v>-0.4058516694915229</v>
      </c>
      <c r="Q65" s="81"/>
    </row>
    <row r="66" spans="2:17" s="82" customFormat="1" ht="12.75" x14ac:dyDescent="0.2">
      <c r="B66" s="73"/>
      <c r="C66" s="168">
        <v>42703</v>
      </c>
      <c r="D66" s="83" t="s">
        <v>59</v>
      </c>
      <c r="E66" s="84">
        <f>IFERROR(INDEX('2025'!$C$120:$AC$217,MATCH($C66,'2025'!$C$120:$C$217,0),19),0)</f>
        <v>114010411.77999997</v>
      </c>
      <c r="F66" s="85">
        <f>IFERROR(INDEX('2025'!$C$8:$AC$105,MATCH($C66,'2025'!$C$8:$C$105,0),19),0)</f>
        <v>68253582.640000001</v>
      </c>
      <c r="G66" s="86">
        <f t="shared" si="15"/>
        <v>0.59866096064722074</v>
      </c>
      <c r="H66" s="87">
        <f t="shared" si="16"/>
        <v>8.4007511218875779E-3</v>
      </c>
      <c r="I66" s="88">
        <f t="shared" si="17"/>
        <v>-45756829.139999971</v>
      </c>
      <c r="J66" s="89">
        <f t="shared" si="18"/>
        <v>-0.4013390393527792</v>
      </c>
      <c r="K66" s="90">
        <f>VLOOKUP($C66,'2025'!$C$120:$U$217,VLOOKUP($L$4,Master!$D$9:$G$20,4,FALSE),FALSE)</f>
        <v>15342813.819999998</v>
      </c>
      <c r="L66" s="91">
        <f>VLOOKUP($C66,'2025'!$C$8:$U$105,VLOOKUP($L$4,Master!$D$9:$G$20,4,FALSE),FALSE)</f>
        <v>9856893.2200000007</v>
      </c>
      <c r="M66" s="91">
        <f t="shared" si="19"/>
        <v>0.6424436440173138</v>
      </c>
      <c r="N66" s="87">
        <f t="shared" si="20"/>
        <v>1.2132008837249376E-3</v>
      </c>
      <c r="O66" s="91">
        <f t="shared" si="21"/>
        <v>-5485920.5999999978</v>
      </c>
      <c r="P66" s="92">
        <f t="shared" si="22"/>
        <v>-0.35755635598268626</v>
      </c>
      <c r="Q66" s="81"/>
    </row>
    <row r="67" spans="2:17" s="82" customFormat="1" ht="12.75" x14ac:dyDescent="0.2">
      <c r="B67" s="73"/>
      <c r="C67" s="168">
        <v>42704</v>
      </c>
      <c r="D67" s="83" t="s">
        <v>60</v>
      </c>
      <c r="E67" s="84">
        <f>IFERROR(INDEX('2025'!$C$120:$AC$217,MATCH($C67,'2025'!$C$120:$C$217,0),19),0)</f>
        <v>19750993.309999999</v>
      </c>
      <c r="F67" s="85">
        <f>IFERROR(INDEX('2025'!$C$8:$AC$105,MATCH($C67,'2025'!$C$8:$C$105,0),19),0)</f>
        <v>15784880.780000001</v>
      </c>
      <c r="G67" s="86">
        <f t="shared" si="15"/>
        <v>0.79919427505491891</v>
      </c>
      <c r="H67" s="87">
        <f t="shared" si="16"/>
        <v>1.9428262926631139E-3</v>
      </c>
      <c r="I67" s="88">
        <f t="shared" si="17"/>
        <v>-3966112.5299999975</v>
      </c>
      <c r="J67" s="89">
        <f t="shared" si="18"/>
        <v>-0.20080572494508114</v>
      </c>
      <c r="K67" s="90">
        <f>VLOOKUP($C67,'2025'!$C$120:$U$217,VLOOKUP($L$4,Master!$D$9:$G$20,4,FALSE),FALSE)</f>
        <v>3020879.3200000003</v>
      </c>
      <c r="L67" s="91">
        <f>VLOOKUP($C67,'2025'!$C$8:$U$105,VLOOKUP($L$4,Master!$D$9:$G$20,4,FALSE),FALSE)</f>
        <v>2319190.0700000003</v>
      </c>
      <c r="M67" s="91">
        <f t="shared" si="19"/>
        <v>0.76772019810443803</v>
      </c>
      <c r="N67" s="87">
        <f t="shared" si="20"/>
        <v>2.8544931751326206E-4</v>
      </c>
      <c r="O67" s="91">
        <f t="shared" si="21"/>
        <v>-701689.25</v>
      </c>
      <c r="P67" s="92">
        <f t="shared" si="22"/>
        <v>-0.23227980189556197</v>
      </c>
      <c r="Q67" s="81"/>
    </row>
    <row r="68" spans="2:17" s="82" customFormat="1" ht="12.75" x14ac:dyDescent="0.2">
      <c r="B68" s="73"/>
      <c r="C68" s="168">
        <v>42705</v>
      </c>
      <c r="D68" s="83" t="s">
        <v>148</v>
      </c>
      <c r="E68" s="84">
        <f>IFERROR(INDEX('2025'!$C$120:$AC$217,MATCH($C68,'2025'!$C$120:$C$217,0),19),0)</f>
        <v>64886.91</v>
      </c>
      <c r="F68" s="85">
        <f>IFERROR(INDEX('2025'!$C$8:$AC$105,MATCH($C68,'2025'!$C$8:$C$105,0),19),0)</f>
        <v>44564.229999999996</v>
      </c>
      <c r="G68" s="86">
        <f t="shared" si="15"/>
        <v>0.68679846212433282</v>
      </c>
      <c r="H68" s="87">
        <f t="shared" si="16"/>
        <v>5.4850308319076396E-6</v>
      </c>
      <c r="I68" s="88">
        <f t="shared" si="17"/>
        <v>-20322.680000000008</v>
      </c>
      <c r="J68" s="89">
        <f t="shared" si="18"/>
        <v>-0.31320153787566718</v>
      </c>
      <c r="K68" s="90">
        <f>VLOOKUP($C68,'2025'!$C$120:$U$217,VLOOKUP($L$4,Master!$D$9:$G$20,4,FALSE),FALSE)</f>
        <v>8270.89</v>
      </c>
      <c r="L68" s="91">
        <f>VLOOKUP($C68,'2025'!$C$8:$U$105,VLOOKUP($L$4,Master!$D$9:$G$20,4,FALSE),FALSE)</f>
        <v>4041.5199999999995</v>
      </c>
      <c r="M68" s="91">
        <f t="shared" si="19"/>
        <v>0.48864390652033818</v>
      </c>
      <c r="N68" s="87">
        <f t="shared" si="20"/>
        <v>4.9743621302940407E-7</v>
      </c>
      <c r="O68" s="91">
        <f t="shared" si="21"/>
        <v>-4229.37</v>
      </c>
      <c r="P68" s="92">
        <f t="shared" si="22"/>
        <v>-0.51135609347966182</v>
      </c>
      <c r="Q68" s="81"/>
    </row>
    <row r="69" spans="2:17" s="82" customFormat="1" ht="12.75" x14ac:dyDescent="0.2">
      <c r="B69" s="73"/>
      <c r="C69" s="168">
        <v>42801</v>
      </c>
      <c r="D69" s="83" t="s">
        <v>125</v>
      </c>
      <c r="E69" s="84">
        <f>IFERROR(INDEX('2025'!$C$120:$AC$217,MATCH($C69,'2025'!$C$120:$C$217,0),19),0)</f>
        <v>6067489.3400000017</v>
      </c>
      <c r="F69" s="85">
        <f>IFERROR(INDEX('2025'!$C$8:$AC$105,MATCH($C69,'2025'!$C$8:$C$105,0),19),0)</f>
        <v>5482388.7400000002</v>
      </c>
      <c r="G69" s="86">
        <f t="shared" si="15"/>
        <v>0.90356792287335086</v>
      </c>
      <c r="H69" s="87">
        <f t="shared" si="16"/>
        <v>6.7478045220131203E-4</v>
      </c>
      <c r="I69" s="88">
        <f t="shared" si="17"/>
        <v>-585100.60000000149</v>
      </c>
      <c r="J69" s="89">
        <f t="shared" si="18"/>
        <v>-9.6432077126649113E-2</v>
      </c>
      <c r="K69" s="90">
        <f>VLOOKUP($C69,'2025'!$C$120:$U$217,VLOOKUP($L$4,Master!$D$9:$G$20,4,FALSE),FALSE)</f>
        <v>456346.72000000032</v>
      </c>
      <c r="L69" s="91">
        <f>VLOOKUP($C69,'2025'!$C$8:$U$105,VLOOKUP($L$4,Master!$D$9:$G$20,4,FALSE),FALSE)</f>
        <v>122090.82</v>
      </c>
      <c r="M69" s="91">
        <f t="shared" si="19"/>
        <v>0.26753960234446283</v>
      </c>
      <c r="N69" s="87">
        <f t="shared" si="20"/>
        <v>1.5027117308946792E-5</v>
      </c>
      <c r="O69" s="91">
        <f t="shared" si="21"/>
        <v>-334255.90000000031</v>
      </c>
      <c r="P69" s="92">
        <f t="shared" si="22"/>
        <v>-0.73246039765553717</v>
      </c>
      <c r="Q69" s="81"/>
    </row>
    <row r="70" spans="2:17" s="82" customFormat="1" ht="12.75" x14ac:dyDescent="0.2">
      <c r="B70" s="73"/>
      <c r="C70" s="168">
        <v>42802</v>
      </c>
      <c r="D70" s="83" t="s">
        <v>149</v>
      </c>
      <c r="E70" s="84">
        <f>IFERROR(INDEX('2025'!$C$120:$AC$217,MATCH($C70,'2025'!$C$120:$C$217,0),19),0)</f>
        <v>1503222.8700000006</v>
      </c>
      <c r="F70" s="85">
        <f>IFERROR(INDEX('2025'!$C$8:$AC$105,MATCH($C70,'2025'!$C$8:$C$105,0),19),0)</f>
        <v>1072906.8899999999</v>
      </c>
      <c r="G70" s="86">
        <f t="shared" si="15"/>
        <v>0.71373773737223645</v>
      </c>
      <c r="H70" s="87">
        <f t="shared" si="16"/>
        <v>1.3205495464447916E-4</v>
      </c>
      <c r="I70" s="88">
        <f t="shared" si="17"/>
        <v>-430315.98000000068</v>
      </c>
      <c r="J70" s="89">
        <f t="shared" si="18"/>
        <v>-0.28626226262776361</v>
      </c>
      <c r="K70" s="90">
        <f>VLOOKUP($C70,'2025'!$C$120:$U$217,VLOOKUP($L$4,Master!$D$9:$G$20,4,FALSE),FALSE)</f>
        <v>259549.50000000012</v>
      </c>
      <c r="L70" s="91">
        <f>VLOOKUP($C70,'2025'!$C$8:$U$105,VLOOKUP($L$4,Master!$D$9:$G$20,4,FALSE),FALSE)</f>
        <v>103876.18000000004</v>
      </c>
      <c r="M70" s="91">
        <f t="shared" si="19"/>
        <v>0.40021722253365927</v>
      </c>
      <c r="N70" s="87">
        <f t="shared" si="20"/>
        <v>1.2785232685514547E-5</v>
      </c>
      <c r="O70" s="91">
        <f t="shared" si="21"/>
        <v>-155673.32000000007</v>
      </c>
      <c r="P70" s="92">
        <f t="shared" si="22"/>
        <v>-0.59978277746634068</v>
      </c>
      <c r="Q70" s="81"/>
    </row>
    <row r="71" spans="2:17" s="82" customFormat="1" ht="12.75" x14ac:dyDescent="0.2">
      <c r="B71" s="73"/>
      <c r="C71" s="168">
        <v>42901</v>
      </c>
      <c r="D71" s="83" t="s">
        <v>150</v>
      </c>
      <c r="E71" s="84">
        <f>IFERROR(INDEX('2025'!$C$120:$AC$217,MATCH($C71,'2025'!$C$120:$C$217,0),19),0)</f>
        <v>223607634.56999993</v>
      </c>
      <c r="F71" s="85">
        <f>IFERROR(INDEX('2025'!$C$8:$AC$105,MATCH($C71,'2025'!$C$8:$C$105,0),19),0)</f>
        <v>231973566.06000003</v>
      </c>
      <c r="G71" s="86">
        <f t="shared" si="15"/>
        <v>1.0374134429984374</v>
      </c>
      <c r="H71" s="87">
        <f t="shared" si="16"/>
        <v>2.855164696050316E-2</v>
      </c>
      <c r="I71" s="88">
        <f t="shared" si="17"/>
        <v>8365931.4900000989</v>
      </c>
      <c r="J71" s="89">
        <f t="shared" si="18"/>
        <v>3.7413442998437338E-2</v>
      </c>
      <c r="K71" s="90">
        <f>VLOOKUP($C71,'2025'!$C$120:$U$217,VLOOKUP($L$4,Master!$D$9:$G$20,4,FALSE),FALSE)</f>
        <v>19151637.099999987</v>
      </c>
      <c r="L71" s="91">
        <f>VLOOKUP($C71,'2025'!$C$8:$U$105,VLOOKUP($L$4,Master!$D$9:$G$20,4,FALSE),FALSE)</f>
        <v>26971352.330000006</v>
      </c>
      <c r="M71" s="91">
        <f t="shared" si="19"/>
        <v>1.4083053155805685</v>
      </c>
      <c r="N71" s="87">
        <f t="shared" si="20"/>
        <v>3.3196736285647475E-3</v>
      </c>
      <c r="O71" s="91">
        <f t="shared" si="21"/>
        <v>7819715.2300000191</v>
      </c>
      <c r="P71" s="92">
        <f t="shared" si="22"/>
        <v>0.40830531558056854</v>
      </c>
      <c r="Q71" s="81"/>
    </row>
    <row r="72" spans="2:17" s="82" customFormat="1" ht="12.75" x14ac:dyDescent="0.2">
      <c r="B72" s="73"/>
      <c r="C72" s="168">
        <v>42902</v>
      </c>
      <c r="D72" s="83" t="s">
        <v>45</v>
      </c>
      <c r="E72" s="84">
        <f>IFERROR(INDEX('2025'!$C$120:$AC$217,MATCH($C72,'2025'!$C$120:$C$217,0),19),0)</f>
        <v>358327.07999999996</v>
      </c>
      <c r="F72" s="85">
        <f>IFERROR(INDEX('2025'!$C$8:$AC$105,MATCH($C72,'2025'!$C$8:$C$105,0),19),0)</f>
        <v>321596</v>
      </c>
      <c r="G72" s="86">
        <f t="shared" si="15"/>
        <v>0.89749287159653146</v>
      </c>
      <c r="H72" s="87">
        <f t="shared" si="16"/>
        <v>3.9582507661821362E-5</v>
      </c>
      <c r="I72" s="88">
        <f t="shared" si="17"/>
        <v>-36731.079999999958</v>
      </c>
      <c r="J72" s="89">
        <f t="shared" si="18"/>
        <v>-0.10250712840346859</v>
      </c>
      <c r="K72" s="90">
        <f>VLOOKUP($C72,'2025'!$C$120:$U$217,VLOOKUP($L$4,Master!$D$9:$G$20,4,FALSE),FALSE)</f>
        <v>44857.36</v>
      </c>
      <c r="L72" s="91">
        <f>VLOOKUP($C72,'2025'!$C$8:$U$105,VLOOKUP($L$4,Master!$D$9:$G$20,4,FALSE),FALSE)</f>
        <v>36152.54</v>
      </c>
      <c r="M72" s="91">
        <f t="shared" si="19"/>
        <v>0.80594444256193409</v>
      </c>
      <c r="N72" s="87">
        <f t="shared" si="20"/>
        <v>4.4497076815143948E-6</v>
      </c>
      <c r="O72" s="91">
        <f t="shared" si="21"/>
        <v>-8704.82</v>
      </c>
      <c r="P72" s="92">
        <f t="shared" si="22"/>
        <v>-0.19405555743806591</v>
      </c>
      <c r="Q72" s="81"/>
    </row>
    <row r="73" spans="2:17" s="82" customFormat="1" ht="12.75" x14ac:dyDescent="0.2">
      <c r="B73" s="73"/>
      <c r="C73" s="168">
        <v>43001</v>
      </c>
      <c r="D73" s="83" t="s">
        <v>151</v>
      </c>
      <c r="E73" s="84">
        <f>IFERROR(INDEX('2025'!$C$120:$AC$217,MATCH($C73,'2025'!$C$120:$C$217,0),19),0)</f>
        <v>2845022.75</v>
      </c>
      <c r="F73" s="85">
        <f>IFERROR(INDEX('2025'!$C$8:$AC$105,MATCH($C73,'2025'!$C$8:$C$105,0),19),0)</f>
        <v>1703971.98</v>
      </c>
      <c r="G73" s="86">
        <f t="shared" si="15"/>
        <v>0.59893088025394525</v>
      </c>
      <c r="H73" s="87">
        <f t="shared" si="16"/>
        <v>2.0972737208758478E-4</v>
      </c>
      <c r="I73" s="88">
        <f t="shared" si="17"/>
        <v>-1141050.77</v>
      </c>
      <c r="J73" s="89">
        <f t="shared" si="18"/>
        <v>-0.40106911974605475</v>
      </c>
      <c r="K73" s="90">
        <f>VLOOKUP($C73,'2025'!$C$120:$U$217,VLOOKUP($L$4,Master!$D$9:$G$20,4,FALSE),FALSE)</f>
        <v>598700.82999999984</v>
      </c>
      <c r="L73" s="91">
        <f>VLOOKUP($C73,'2025'!$C$8:$U$105,VLOOKUP($L$4,Master!$D$9:$G$20,4,FALSE),FALSE)</f>
        <v>238131.56999999998</v>
      </c>
      <c r="M73" s="91">
        <f t="shared" si="19"/>
        <v>0.39774718535132153</v>
      </c>
      <c r="N73" s="87">
        <f t="shared" si="20"/>
        <v>2.9309583123069156E-5</v>
      </c>
      <c r="O73" s="91">
        <f t="shared" si="21"/>
        <v>-360569.25999999989</v>
      </c>
      <c r="P73" s="92">
        <f t="shared" si="22"/>
        <v>-0.60225281464867852</v>
      </c>
      <c r="Q73" s="81"/>
    </row>
    <row r="74" spans="2:17" s="82" customFormat="1" ht="12.75" x14ac:dyDescent="0.2">
      <c r="B74" s="73"/>
      <c r="C74" s="168">
        <v>43101</v>
      </c>
      <c r="D74" s="83" t="s">
        <v>132</v>
      </c>
      <c r="E74" s="84">
        <f>IFERROR(INDEX('2025'!$C$120:$AC$217,MATCH($C74,'2025'!$C$120:$C$217,0),19),0)</f>
        <v>1175371.23</v>
      </c>
      <c r="F74" s="85">
        <f>IFERROR(INDEX('2025'!$C$8:$AC$105,MATCH($C74,'2025'!$C$8:$C$105,0),19),0)</f>
        <v>961360.46</v>
      </c>
      <c r="G74" s="86">
        <f t="shared" si="15"/>
        <v>0.81792070067939304</v>
      </c>
      <c r="H74" s="87">
        <f t="shared" si="16"/>
        <v>1.1832565633192609E-4</v>
      </c>
      <c r="I74" s="88">
        <f t="shared" si="17"/>
        <v>-214010.77000000002</v>
      </c>
      <c r="J74" s="89">
        <f t="shared" si="18"/>
        <v>-0.18207929932060701</v>
      </c>
      <c r="K74" s="90">
        <f>VLOOKUP($C74,'2025'!$C$120:$U$217,VLOOKUP($L$4,Master!$D$9:$G$20,4,FALSE),FALSE)</f>
        <v>111962.18999999997</v>
      </c>
      <c r="L74" s="91">
        <f>VLOOKUP($C74,'2025'!$C$8:$U$105,VLOOKUP($L$4,Master!$D$9:$G$20,4,FALSE),FALSE)</f>
        <v>72543.92</v>
      </c>
      <c r="M74" s="91">
        <f t="shared" si="19"/>
        <v>0.64793230643309152</v>
      </c>
      <c r="N74" s="87">
        <f t="shared" si="20"/>
        <v>8.9288121407559654E-6</v>
      </c>
      <c r="O74" s="91">
        <f t="shared" si="21"/>
        <v>-39418.269999999975</v>
      </c>
      <c r="P74" s="92">
        <f t="shared" si="22"/>
        <v>-0.35206769356690848</v>
      </c>
      <c r="Q74" s="81"/>
    </row>
    <row r="75" spans="2:17" s="82" customFormat="1" ht="12.75" x14ac:dyDescent="0.2">
      <c r="B75" s="73"/>
      <c r="C75" s="168">
        <v>43201</v>
      </c>
      <c r="D75" s="83" t="s">
        <v>128</v>
      </c>
      <c r="E75" s="84">
        <f>IFERROR(INDEX('2025'!$C$120:$AC$217,MATCH($C75,'2025'!$C$120:$C$217,0),19),0)</f>
        <v>551722.84000000008</v>
      </c>
      <c r="F75" s="85">
        <f>IFERROR(INDEX('2025'!$C$8:$AC$105,MATCH($C75,'2025'!$C$8:$C$105,0),19),0)</f>
        <v>567414.58000000007</v>
      </c>
      <c r="G75" s="86">
        <f t="shared" si="15"/>
        <v>1.0284413456582657</v>
      </c>
      <c r="H75" s="87">
        <f t="shared" si="16"/>
        <v>6.9838219257326438E-5</v>
      </c>
      <c r="I75" s="88">
        <f t="shared" si="17"/>
        <v>15691.739999999991</v>
      </c>
      <c r="J75" s="89">
        <f t="shared" si="18"/>
        <v>2.844134565826564E-2</v>
      </c>
      <c r="K75" s="90">
        <f>VLOOKUP($C75,'2025'!$C$120:$U$217,VLOOKUP($L$4,Master!$D$9:$G$20,4,FALSE),FALSE)</f>
        <v>7845.88</v>
      </c>
      <c r="L75" s="91">
        <f>VLOOKUP($C75,'2025'!$C$8:$U$105,VLOOKUP($L$4,Master!$D$9:$G$20,4,FALSE),FALSE)</f>
        <v>0</v>
      </c>
      <c r="M75" s="91">
        <f t="shared" si="19"/>
        <v>0</v>
      </c>
      <c r="N75" s="87">
        <f t="shared" si="20"/>
        <v>0</v>
      </c>
      <c r="O75" s="91">
        <f t="shared" si="21"/>
        <v>-7845.88</v>
      </c>
      <c r="P75" s="92">
        <f t="shared" si="22"/>
        <v>-1</v>
      </c>
      <c r="Q75" s="81"/>
    </row>
    <row r="76" spans="2:17" s="82" customFormat="1" ht="12.75" x14ac:dyDescent="0.2">
      <c r="B76" s="73"/>
      <c r="C76" s="168">
        <v>43202</v>
      </c>
      <c r="D76" s="83" t="s">
        <v>62</v>
      </c>
      <c r="E76" s="84">
        <f>IFERROR(INDEX('2025'!$C$120:$AC$217,MATCH($C76,'2025'!$C$120:$C$217,0),19),0)</f>
        <v>518390.88999999996</v>
      </c>
      <c r="F76" s="85">
        <f>IFERROR(INDEX('2025'!$C$8:$AC$105,MATCH($C76,'2025'!$C$8:$C$105,0),19),0)</f>
        <v>203805.09</v>
      </c>
      <c r="G76" s="86">
        <f t="shared" si="15"/>
        <v>0.39314944365631121</v>
      </c>
      <c r="H76" s="87">
        <f t="shared" si="16"/>
        <v>2.5084629586323185E-5</v>
      </c>
      <c r="I76" s="88">
        <f t="shared" si="17"/>
        <v>-314585.79999999993</v>
      </c>
      <c r="J76" s="89">
        <f t="shared" si="18"/>
        <v>-0.60685055634368879</v>
      </c>
      <c r="K76" s="90">
        <f>VLOOKUP($C76,'2025'!$C$120:$U$217,VLOOKUP($L$4,Master!$D$9:$G$20,4,FALSE),FALSE)</f>
        <v>99190.68</v>
      </c>
      <c r="L76" s="91">
        <f>VLOOKUP($C76,'2025'!$C$8:$U$105,VLOOKUP($L$4,Master!$D$9:$G$20,4,FALSE),FALSE)</f>
        <v>27826.799999999999</v>
      </c>
      <c r="M76" s="91">
        <f t="shared" si="19"/>
        <v>0.28053845381441078</v>
      </c>
      <c r="N76" s="87">
        <f t="shared" si="20"/>
        <v>3.424963383263382E-6</v>
      </c>
      <c r="O76" s="91">
        <f t="shared" si="21"/>
        <v>-71363.87999999999</v>
      </c>
      <c r="P76" s="92">
        <f t="shared" si="22"/>
        <v>-0.71946154618558911</v>
      </c>
      <c r="Q76" s="81"/>
    </row>
    <row r="77" spans="2:17" s="82" customFormat="1" ht="12.75" x14ac:dyDescent="0.2">
      <c r="B77" s="73"/>
      <c r="C77" s="168">
        <v>43301</v>
      </c>
      <c r="D77" s="83" t="s">
        <v>152</v>
      </c>
      <c r="E77" s="84">
        <f>IFERROR(INDEX('2025'!$C$120:$AC$217,MATCH($C77,'2025'!$C$120:$C$217,0),19),0)</f>
        <v>3266271.33</v>
      </c>
      <c r="F77" s="85">
        <f>IFERROR(INDEX('2025'!$C$8:$AC$105,MATCH($C77,'2025'!$C$8:$C$105,0),19),0)</f>
        <v>3891625.1899999995</v>
      </c>
      <c r="G77" s="86">
        <f t="shared" si="15"/>
        <v>1.1914580256258134</v>
      </c>
      <c r="H77" s="87">
        <f t="shared" si="16"/>
        <v>4.7898693982547042E-4</v>
      </c>
      <c r="I77" s="88">
        <f t="shared" si="17"/>
        <v>625353.8599999994</v>
      </c>
      <c r="J77" s="89">
        <f t="shared" si="18"/>
        <v>0.19145802562581332</v>
      </c>
      <c r="K77" s="90">
        <f>VLOOKUP($C77,'2025'!$C$120:$U$217,VLOOKUP($L$4,Master!$D$9:$G$20,4,FALSE),FALSE)</f>
        <v>302625.02</v>
      </c>
      <c r="L77" s="91">
        <f>VLOOKUP($C77,'2025'!$C$8:$U$105,VLOOKUP($L$4,Master!$D$9:$G$20,4,FALSE),FALSE)</f>
        <v>206558.02999999994</v>
      </c>
      <c r="M77" s="91">
        <f t="shared" si="19"/>
        <v>0.68255437042185052</v>
      </c>
      <c r="N77" s="87">
        <f t="shared" si="20"/>
        <v>2.5423465481802399E-5</v>
      </c>
      <c r="O77" s="91">
        <f t="shared" si="21"/>
        <v>-96066.990000000078</v>
      </c>
      <c r="P77" s="92">
        <f t="shared" si="22"/>
        <v>-0.31744562957814948</v>
      </c>
      <c r="Q77" s="81"/>
    </row>
    <row r="78" spans="2:17" s="82" customFormat="1" ht="12.75" x14ac:dyDescent="0.2">
      <c r="B78" s="73"/>
      <c r="C78" s="168">
        <v>43302</v>
      </c>
      <c r="D78" s="83" t="s">
        <v>69</v>
      </c>
      <c r="E78" s="84">
        <f>IFERROR(INDEX('2025'!$C$120:$AC$217,MATCH($C78,'2025'!$C$120:$C$217,0),19),0)</f>
        <v>2336618.54</v>
      </c>
      <c r="F78" s="85">
        <f>IFERROR(INDEX('2025'!$C$8:$AC$105,MATCH($C78,'2025'!$C$8:$C$105,0),19),0)</f>
        <v>2256344.06</v>
      </c>
      <c r="G78" s="86">
        <f t="shared" si="15"/>
        <v>0.96564502137349295</v>
      </c>
      <c r="H78" s="87">
        <f t="shared" si="16"/>
        <v>2.7771413836818592E-4</v>
      </c>
      <c r="I78" s="88">
        <f t="shared" si="17"/>
        <v>-80274.479999999981</v>
      </c>
      <c r="J78" s="89">
        <f t="shared" si="18"/>
        <v>-3.4354978626506993E-2</v>
      </c>
      <c r="K78" s="90">
        <f>VLOOKUP($C78,'2025'!$C$120:$U$217,VLOOKUP($L$4,Master!$D$9:$G$20,4,FALSE),FALSE)</f>
        <v>337777.06000000006</v>
      </c>
      <c r="L78" s="91">
        <f>VLOOKUP($C78,'2025'!$C$8:$U$105,VLOOKUP($L$4,Master!$D$9:$G$20,4,FALSE),FALSE)</f>
        <v>493037.66000000003</v>
      </c>
      <c r="M78" s="91">
        <f t="shared" si="19"/>
        <v>1.4596540688701594</v>
      </c>
      <c r="N78" s="87">
        <f t="shared" si="20"/>
        <v>6.0683798786416733E-5</v>
      </c>
      <c r="O78" s="91">
        <f t="shared" si="21"/>
        <v>155260.59999999998</v>
      </c>
      <c r="P78" s="92">
        <f t="shared" si="22"/>
        <v>0.45965406887015936</v>
      </c>
      <c r="Q78" s="81"/>
    </row>
    <row r="79" spans="2:17" s="82" customFormat="1" ht="12.75" x14ac:dyDescent="0.2">
      <c r="B79" s="73"/>
      <c r="C79" s="168">
        <v>43303</v>
      </c>
      <c r="D79" s="83" t="s">
        <v>71</v>
      </c>
      <c r="E79" s="84">
        <f>IFERROR(INDEX('2025'!$C$120:$AC$217,MATCH($C79,'2025'!$C$120:$C$217,0),19),0)</f>
        <v>1959377.9400000006</v>
      </c>
      <c r="F79" s="85">
        <f>IFERROR(INDEX('2025'!$C$8:$AC$105,MATCH($C79,'2025'!$C$8:$C$105,0),19),0)</f>
        <v>1452857.7000000002</v>
      </c>
      <c r="G79" s="86">
        <f t="shared" si="15"/>
        <v>0.74148926061707099</v>
      </c>
      <c r="H79" s="87">
        <f t="shared" si="16"/>
        <v>1.7881985796398638E-4</v>
      </c>
      <c r="I79" s="88">
        <f t="shared" si="17"/>
        <v>-506520.24000000046</v>
      </c>
      <c r="J79" s="89">
        <f t="shared" si="18"/>
        <v>-0.25851073938292901</v>
      </c>
      <c r="K79" s="90">
        <f>VLOOKUP($C79,'2025'!$C$120:$U$217,VLOOKUP($L$4,Master!$D$9:$G$20,4,FALSE),FALSE)</f>
        <v>325902.16000000015</v>
      </c>
      <c r="L79" s="91">
        <f>VLOOKUP($C79,'2025'!$C$8:$U$105,VLOOKUP($L$4,Master!$D$9:$G$20,4,FALSE),FALSE)</f>
        <v>158670.79999999999</v>
      </c>
      <c r="M79" s="91">
        <f t="shared" si="19"/>
        <v>0.486866365046491</v>
      </c>
      <c r="N79" s="87">
        <f t="shared" si="20"/>
        <v>1.9529434932982139E-5</v>
      </c>
      <c r="O79" s="91">
        <f t="shared" si="21"/>
        <v>-167231.36000000016</v>
      </c>
      <c r="P79" s="92">
        <f t="shared" si="22"/>
        <v>-0.51313363495350905</v>
      </c>
      <c r="Q79" s="81"/>
    </row>
    <row r="80" spans="2:17" s="82" customFormat="1" ht="12.75" x14ac:dyDescent="0.2">
      <c r="B80" s="73"/>
      <c r="C80" s="168">
        <v>43401</v>
      </c>
      <c r="D80" s="83" t="s">
        <v>153</v>
      </c>
      <c r="E80" s="84">
        <f>IFERROR(INDEX('2025'!$C$120:$AC$217,MATCH($C80,'2025'!$C$120:$C$217,0),19),0)</f>
        <v>2684115.5600000005</v>
      </c>
      <c r="F80" s="85">
        <f>IFERROR(INDEX('2025'!$C$8:$AC$105,MATCH($C80,'2025'!$C$8:$C$105,0),19),0)</f>
        <v>2234806.2199999997</v>
      </c>
      <c r="G80" s="86">
        <f t="shared" si="15"/>
        <v>0.83260432348896307</v>
      </c>
      <c r="H80" s="87">
        <f t="shared" si="16"/>
        <v>2.7506322941154746E-4</v>
      </c>
      <c r="I80" s="88">
        <f t="shared" si="17"/>
        <v>-449309.34000000078</v>
      </c>
      <c r="J80" s="89">
        <f t="shared" si="18"/>
        <v>-0.16739567651103693</v>
      </c>
      <c r="K80" s="90">
        <f>VLOOKUP($C80,'2025'!$C$120:$U$217,VLOOKUP($L$4,Master!$D$9:$G$20,4,FALSE),FALSE)</f>
        <v>367461.7800000002</v>
      </c>
      <c r="L80" s="91">
        <f>VLOOKUP($C80,'2025'!$C$8:$U$105,VLOOKUP($L$4,Master!$D$9:$G$20,4,FALSE),FALSE)</f>
        <v>300858.68999999989</v>
      </c>
      <c r="M80" s="91">
        <f t="shared" si="19"/>
        <v>0.8187482518590089</v>
      </c>
      <c r="N80" s="87">
        <f t="shared" si="20"/>
        <v>3.7030129112459523E-5</v>
      </c>
      <c r="O80" s="91">
        <f t="shared" si="21"/>
        <v>-66603.090000000317</v>
      </c>
      <c r="P80" s="92">
        <f t="shared" si="22"/>
        <v>-0.1812517481409911</v>
      </c>
      <c r="Q80" s="81"/>
    </row>
    <row r="81" spans="2:17" s="82" customFormat="1" ht="12.75" x14ac:dyDescent="0.2">
      <c r="B81" s="73"/>
      <c r="C81" s="168">
        <v>43402</v>
      </c>
      <c r="D81" s="83" t="s">
        <v>44</v>
      </c>
      <c r="E81" s="84">
        <f>IFERROR(INDEX('2025'!$C$120:$AC$217,MATCH($C81,'2025'!$C$120:$C$217,0),19),0)</f>
        <v>62218.399999999994</v>
      </c>
      <c r="F81" s="85">
        <f>IFERROR(INDEX('2025'!$C$8:$AC$105,MATCH($C81,'2025'!$C$8:$C$105,0),19),0)</f>
        <v>40845.409999999996</v>
      </c>
      <c r="G81" s="86">
        <f t="shared" si="15"/>
        <v>0.65648441618556563</v>
      </c>
      <c r="H81" s="87">
        <f t="shared" si="16"/>
        <v>5.0273130084803125E-6</v>
      </c>
      <c r="I81" s="88">
        <f t="shared" si="17"/>
        <v>-21372.989999999998</v>
      </c>
      <c r="J81" s="89">
        <f t="shared" si="18"/>
        <v>-0.34351558381443431</v>
      </c>
      <c r="K81" s="90">
        <f>VLOOKUP($C81,'2025'!$C$120:$U$217,VLOOKUP($L$4,Master!$D$9:$G$20,4,FALSE),FALSE)</f>
        <v>10333.810000000001</v>
      </c>
      <c r="L81" s="91">
        <f>VLOOKUP($C81,'2025'!$C$8:$U$105,VLOOKUP($L$4,Master!$D$9:$G$20,4,FALSE),FALSE)</f>
        <v>3803.7100000000005</v>
      </c>
      <c r="M81" s="91">
        <f t="shared" si="19"/>
        <v>0.36808398838376166</v>
      </c>
      <c r="N81" s="87">
        <f t="shared" si="20"/>
        <v>4.6816620921387873E-7</v>
      </c>
      <c r="O81" s="91">
        <f t="shared" si="21"/>
        <v>-6530.1</v>
      </c>
      <c r="P81" s="92">
        <f t="shared" si="22"/>
        <v>-0.63191601161623834</v>
      </c>
      <c r="Q81" s="81"/>
    </row>
    <row r="82" spans="2:17" s="82" customFormat="1" ht="12.75" x14ac:dyDescent="0.2">
      <c r="B82" s="73"/>
      <c r="C82" s="168">
        <v>43501</v>
      </c>
      <c r="D82" s="83" t="s">
        <v>134</v>
      </c>
      <c r="E82" s="84">
        <f>IFERROR(INDEX('2025'!$C$120:$AC$217,MATCH($C82,'2025'!$C$120:$C$217,0),19),0)</f>
        <v>3552724.6100000003</v>
      </c>
      <c r="F82" s="85">
        <f>IFERROR(INDEX('2025'!$C$8:$AC$105,MATCH($C82,'2025'!$C$8:$C$105,0),19),0)</f>
        <v>2614050.41</v>
      </c>
      <c r="G82" s="86">
        <f t="shared" si="15"/>
        <v>0.73578751436070355</v>
      </c>
      <c r="H82" s="87">
        <f t="shared" si="16"/>
        <v>3.2174116090440266E-4</v>
      </c>
      <c r="I82" s="88">
        <f t="shared" si="17"/>
        <v>-938674.20000000019</v>
      </c>
      <c r="J82" s="89">
        <f t="shared" si="18"/>
        <v>-0.26421248563929645</v>
      </c>
      <c r="K82" s="90">
        <f>VLOOKUP($C82,'2025'!$C$120:$U$217,VLOOKUP($L$4,Master!$D$9:$G$20,4,FALSE),FALSE)</f>
        <v>523509.51000000007</v>
      </c>
      <c r="L82" s="91">
        <f>VLOOKUP($C82,'2025'!$C$8:$U$105,VLOOKUP($L$4,Master!$D$9:$G$20,4,FALSE),FALSE)</f>
        <v>295999.76</v>
      </c>
      <c r="M82" s="91">
        <f t="shared" si="19"/>
        <v>0.56541429400203247</v>
      </c>
      <c r="N82" s="87">
        <f t="shared" si="20"/>
        <v>3.6432084876980078E-5</v>
      </c>
      <c r="O82" s="91">
        <f t="shared" si="21"/>
        <v>-227509.75000000006</v>
      </c>
      <c r="P82" s="92">
        <f t="shared" si="22"/>
        <v>-0.43458570599796753</v>
      </c>
      <c r="Q82" s="81"/>
    </row>
    <row r="83" spans="2:17" s="82" customFormat="1" ht="12.75" x14ac:dyDescent="0.2">
      <c r="B83" s="73"/>
      <c r="C83" s="168">
        <v>43502</v>
      </c>
      <c r="D83" s="83" t="s">
        <v>56</v>
      </c>
      <c r="E83" s="84">
        <f>IFERROR(INDEX('2025'!$C$120:$AC$217,MATCH($C83,'2025'!$C$120:$C$217,0),19),0)</f>
        <v>2597513.83</v>
      </c>
      <c r="F83" s="85">
        <f>IFERROR(INDEX('2025'!$C$8:$AC$105,MATCH($C83,'2025'!$C$8:$C$105,0),19),0)</f>
        <v>2587377.9699999997</v>
      </c>
      <c r="G83" s="86">
        <f t="shared" si="15"/>
        <v>0.99609786100734632</v>
      </c>
      <c r="H83" s="87">
        <f t="shared" si="16"/>
        <v>3.1845827784410496E-4</v>
      </c>
      <c r="I83" s="88">
        <f t="shared" si="17"/>
        <v>-10135.860000000335</v>
      </c>
      <c r="J83" s="89">
        <f t="shared" si="18"/>
        <v>-3.9021389926537312E-3</v>
      </c>
      <c r="K83" s="90">
        <f>VLOOKUP($C83,'2025'!$C$120:$U$217,VLOOKUP($L$4,Master!$D$9:$G$20,4,FALSE),FALSE)</f>
        <v>292542.42000000004</v>
      </c>
      <c r="L83" s="91">
        <f>VLOOKUP($C83,'2025'!$C$8:$U$105,VLOOKUP($L$4,Master!$D$9:$G$20,4,FALSE),FALSE)</f>
        <v>294072.74</v>
      </c>
      <c r="M83" s="91">
        <f t="shared" si="19"/>
        <v>1.0052311046035647</v>
      </c>
      <c r="N83" s="87">
        <f t="shared" si="20"/>
        <v>3.6194904427240389E-5</v>
      </c>
      <c r="O83" s="91">
        <f t="shared" si="21"/>
        <v>1530.3199999999488</v>
      </c>
      <c r="P83" s="92">
        <f t="shared" si="22"/>
        <v>5.2311046035646682E-3</v>
      </c>
      <c r="Q83" s="81"/>
    </row>
    <row r="84" spans="2:17" s="82" customFormat="1" ht="12.75" x14ac:dyDescent="0.2">
      <c r="B84" s="73"/>
      <c r="C84" s="168">
        <v>43601</v>
      </c>
      <c r="D84" s="83" t="s">
        <v>135</v>
      </c>
      <c r="E84" s="84">
        <f>IFERROR(INDEX('2025'!$C$120:$AC$217,MATCH($C84,'2025'!$C$120:$C$217,0),19),0)</f>
        <v>890305.28</v>
      </c>
      <c r="F84" s="85">
        <f>IFERROR(INDEX('2025'!$C$8:$AC$105,MATCH($C84,'2025'!$C$8:$C$105,0),19),0)</f>
        <v>5904106.0599999987</v>
      </c>
      <c r="G84" s="86">
        <f t="shared" si="15"/>
        <v>6.6315523367445364</v>
      </c>
      <c r="H84" s="87">
        <f t="shared" si="16"/>
        <v>7.2668603886912736E-4</v>
      </c>
      <c r="I84" s="88">
        <f t="shared" si="17"/>
        <v>5013800.7799999984</v>
      </c>
      <c r="J84" s="89">
        <f t="shared" si="18"/>
        <v>5.6315523367445355</v>
      </c>
      <c r="K84" s="90">
        <f>VLOOKUP($C84,'2025'!$C$120:$U$217,VLOOKUP($L$4,Master!$D$9:$G$20,4,FALSE),FALSE)</f>
        <v>1.9999999999999998</v>
      </c>
      <c r="L84" s="91">
        <f>VLOOKUP($C84,'2025'!$C$8:$U$105,VLOOKUP($L$4,Master!$D$9:$G$20,4,FALSE),FALSE)</f>
        <v>0</v>
      </c>
      <c r="M84" s="91">
        <f t="shared" si="19"/>
        <v>0</v>
      </c>
      <c r="N84" s="87">
        <f t="shared" si="20"/>
        <v>0</v>
      </c>
      <c r="O84" s="91">
        <f t="shared" si="21"/>
        <v>-1.9999999999999998</v>
      </c>
      <c r="P84" s="92">
        <f t="shared" si="22"/>
        <v>-1</v>
      </c>
      <c r="Q84" s="81"/>
    </row>
    <row r="85" spans="2:17" s="82" customFormat="1" ht="12.75" x14ac:dyDescent="0.2">
      <c r="B85" s="73"/>
      <c r="C85" s="168">
        <v>43701</v>
      </c>
      <c r="D85" s="83" t="s">
        <v>154</v>
      </c>
      <c r="E85" s="84">
        <f>IFERROR(INDEX('2025'!$C$120:$AC$217,MATCH($C85,'2025'!$C$120:$C$217,0),19),0)</f>
        <v>37829111.249999933</v>
      </c>
      <c r="F85" s="85">
        <f>IFERROR(INDEX('2025'!$C$8:$AC$105,MATCH($C85,'2025'!$C$8:$C$105,0),19),0)</f>
        <v>40777039.090000004</v>
      </c>
      <c r="G85" s="86">
        <f t="shared" si="15"/>
        <v>1.077927494001067</v>
      </c>
      <c r="H85" s="87">
        <f t="shared" si="16"/>
        <v>5.0188978165347647E-3</v>
      </c>
      <c r="I85" s="88">
        <f t="shared" si="17"/>
        <v>2947927.8400000706</v>
      </c>
      <c r="J85" s="89">
        <f t="shared" si="18"/>
        <v>7.7927494001067119E-2</v>
      </c>
      <c r="K85" s="90">
        <f>VLOOKUP($C85,'2025'!$C$120:$U$217,VLOOKUP($L$4,Master!$D$9:$G$20,4,FALSE),FALSE)</f>
        <v>8038235.0400000215</v>
      </c>
      <c r="L85" s="91">
        <f>VLOOKUP($C85,'2025'!$C$8:$U$105,VLOOKUP($L$4,Master!$D$9:$G$20,4,FALSE),FALSE)</f>
        <v>12175739.809999999</v>
      </c>
      <c r="M85" s="91">
        <f t="shared" si="19"/>
        <v>1.514728015467431</v>
      </c>
      <c r="N85" s="87">
        <f t="shared" si="20"/>
        <v>1.4986079252157002E-3</v>
      </c>
      <c r="O85" s="91">
        <f t="shared" si="21"/>
        <v>4137504.7699999772</v>
      </c>
      <c r="P85" s="92">
        <f t="shared" si="22"/>
        <v>0.51472801546743108</v>
      </c>
      <c r="Q85" s="81"/>
    </row>
    <row r="86" spans="2:17" s="82" customFormat="1" ht="12.75" x14ac:dyDescent="0.2">
      <c r="B86" s="73"/>
      <c r="C86" s="168">
        <v>50201</v>
      </c>
      <c r="D86" s="83" t="s">
        <v>76</v>
      </c>
      <c r="E86" s="84">
        <f>IFERROR(INDEX('2025'!$C$120:$AC$217,MATCH($C86,'2025'!$C$120:$C$217,0),19),0)</f>
        <v>752573.72</v>
      </c>
      <c r="F86" s="85">
        <f>IFERROR(INDEX('2025'!$C$8:$AC$105,MATCH($C86,'2025'!$C$8:$C$105,0),19),0)</f>
        <v>595739.1100000001</v>
      </c>
      <c r="G86" s="86">
        <f t="shared" si="15"/>
        <v>0.79160232966944433</v>
      </c>
      <c r="H86" s="87">
        <f t="shared" si="16"/>
        <v>7.3324443979470028E-5</v>
      </c>
      <c r="I86" s="88">
        <f t="shared" si="17"/>
        <v>-156834.60999999987</v>
      </c>
      <c r="J86" s="89">
        <f t="shared" si="18"/>
        <v>-0.20839767033055562</v>
      </c>
      <c r="K86" s="90">
        <f>VLOOKUP($C86,'2025'!$C$120:$U$217,VLOOKUP($L$4,Master!$D$9:$G$20,4,FALSE),FALSE)</f>
        <v>100553.5</v>
      </c>
      <c r="L86" s="91">
        <f>VLOOKUP($C86,'2025'!$C$8:$U$105,VLOOKUP($L$4,Master!$D$9:$G$20,4,FALSE),FALSE)</f>
        <v>56561.909999999996</v>
      </c>
      <c r="M86" s="91">
        <f t="shared" si="19"/>
        <v>0.56250563133058518</v>
      </c>
      <c r="N86" s="87">
        <f t="shared" si="20"/>
        <v>6.9617228943837923E-6</v>
      </c>
      <c r="O86" s="91">
        <f t="shared" si="21"/>
        <v>-43991.590000000004</v>
      </c>
      <c r="P86" s="92">
        <f t="shared" si="22"/>
        <v>-0.43749436866941482</v>
      </c>
      <c r="Q86" s="81"/>
    </row>
    <row r="87" spans="2:17" s="82" customFormat="1" ht="12.75" x14ac:dyDescent="0.2">
      <c r="B87" s="73"/>
      <c r="C87" s="168">
        <v>50301</v>
      </c>
      <c r="D87" s="83" t="s">
        <v>77</v>
      </c>
      <c r="E87" s="84">
        <f>IFERROR(INDEX('2025'!$C$120:$AC$217,MATCH($C87,'2025'!$C$120:$C$217,0),19),0)</f>
        <v>2463789.2599999998</v>
      </c>
      <c r="F87" s="85">
        <f>IFERROR(INDEX('2025'!$C$8:$AC$105,MATCH($C87,'2025'!$C$8:$C$105,0),19),0)</f>
        <v>1913668.7099999995</v>
      </c>
      <c r="G87" s="86">
        <f t="shared" si="15"/>
        <v>0.7767176929734646</v>
      </c>
      <c r="H87" s="87">
        <f t="shared" si="16"/>
        <v>2.3553715337181673E-4</v>
      </c>
      <c r="I87" s="88">
        <f t="shared" si="17"/>
        <v>-550120.55000000028</v>
      </c>
      <c r="J87" s="89">
        <f t="shared" si="18"/>
        <v>-0.22328230702653534</v>
      </c>
      <c r="K87" s="90">
        <f>VLOOKUP($C87,'2025'!$C$120:$U$217,VLOOKUP($L$4,Master!$D$9:$G$20,4,FALSE),FALSE)</f>
        <v>328967.7699999999</v>
      </c>
      <c r="L87" s="91">
        <f>VLOOKUP($C87,'2025'!$C$8:$U$105,VLOOKUP($L$4,Master!$D$9:$G$20,4,FALSE),FALSE)</f>
        <v>271300.28999999986</v>
      </c>
      <c r="M87" s="91">
        <f t="shared" si="19"/>
        <v>0.82470173293876159</v>
      </c>
      <c r="N87" s="87">
        <f t="shared" si="20"/>
        <v>3.3392037859859421E-5</v>
      </c>
      <c r="O87" s="91">
        <f t="shared" si="21"/>
        <v>-57667.48000000004</v>
      </c>
      <c r="P87" s="92">
        <f t="shared" si="22"/>
        <v>-0.17529826706123841</v>
      </c>
      <c r="Q87" s="81"/>
    </row>
    <row r="88" spans="2:17" s="82" customFormat="1" ht="12.75" x14ac:dyDescent="0.2">
      <c r="B88" s="73"/>
      <c r="C88" s="168">
        <v>50401</v>
      </c>
      <c r="D88" s="83" t="s">
        <v>78</v>
      </c>
      <c r="E88" s="84">
        <f>IFERROR(INDEX('2025'!$C$120:$AC$217,MATCH($C88,'2025'!$C$120:$C$217,0),19),0)</f>
        <v>2424154.4500000002</v>
      </c>
      <c r="F88" s="85">
        <f>IFERROR(INDEX('2025'!$C$8:$AC$105,MATCH($C88,'2025'!$C$8:$C$105,0),19),0)</f>
        <v>2287103.8800000004</v>
      </c>
      <c r="G88" s="86">
        <f t="shared" si="15"/>
        <v>0.94346458824024193</v>
      </c>
      <c r="H88" s="87">
        <f t="shared" si="16"/>
        <v>2.8150010215761815E-4</v>
      </c>
      <c r="I88" s="88">
        <f t="shared" si="17"/>
        <v>-137050.56999999983</v>
      </c>
      <c r="J88" s="89">
        <f t="shared" si="18"/>
        <v>-5.6535411759758056E-2</v>
      </c>
      <c r="K88" s="90">
        <f>VLOOKUP($C88,'2025'!$C$120:$U$217,VLOOKUP($L$4,Master!$D$9:$G$20,4,FALSE),FALSE)</f>
        <v>224348.57000000007</v>
      </c>
      <c r="L88" s="91">
        <f>VLOOKUP($C88,'2025'!$C$8:$U$105,VLOOKUP($L$4,Master!$D$9:$G$20,4,FALSE),FALSE)</f>
        <v>216209.02000000008</v>
      </c>
      <c r="M88" s="91">
        <f t="shared" si="19"/>
        <v>0.96371918038077986</v>
      </c>
      <c r="N88" s="87">
        <f t="shared" si="20"/>
        <v>2.6611323495021365E-5</v>
      </c>
      <c r="O88" s="91">
        <f t="shared" si="21"/>
        <v>-8139.5499999999884</v>
      </c>
      <c r="P88" s="92">
        <f t="shared" si="22"/>
        <v>-3.6280819619220153E-2</v>
      </c>
      <c r="Q88" s="81"/>
    </row>
    <row r="89" spans="2:17" s="82" customFormat="1" ht="12.75" x14ac:dyDescent="0.2">
      <c r="B89" s="73"/>
      <c r="C89" s="168">
        <v>50801</v>
      </c>
      <c r="D89" s="83" t="s">
        <v>79</v>
      </c>
      <c r="E89" s="84">
        <f>IFERROR(INDEX('2025'!$C$120:$AC$217,MATCH($C89,'2025'!$C$120:$C$217,0),19),0)</f>
        <v>458720.88</v>
      </c>
      <c r="F89" s="85">
        <f>IFERROR(INDEX('2025'!$C$8:$AC$105,MATCH($C89,'2025'!$C$8:$C$105,0),19),0)</f>
        <v>458720.88</v>
      </c>
      <c r="G89" s="86">
        <f t="shared" si="15"/>
        <v>1</v>
      </c>
      <c r="H89" s="87">
        <f t="shared" si="16"/>
        <v>5.6460039139906707E-5</v>
      </c>
      <c r="I89" s="88">
        <f t="shared" si="17"/>
        <v>0</v>
      </c>
      <c r="J89" s="89">
        <f t="shared" si="18"/>
        <v>0</v>
      </c>
      <c r="K89" s="90">
        <f>VLOOKUP($C89,'2025'!$C$120:$U$217,VLOOKUP($L$4,Master!$D$9:$G$20,4,FALSE),FALSE)</f>
        <v>30590</v>
      </c>
      <c r="L89" s="91">
        <f>VLOOKUP($C89,'2025'!$C$8:$U$105,VLOOKUP($L$4,Master!$D$9:$G$20,4,FALSE),FALSE)</f>
        <v>30590</v>
      </c>
      <c r="M89" s="91">
        <f t="shared" si="19"/>
        <v>1</v>
      </c>
      <c r="N89" s="87">
        <f t="shared" si="20"/>
        <v>3.765062094600416E-6</v>
      </c>
      <c r="O89" s="91">
        <f t="shared" si="21"/>
        <v>0</v>
      </c>
      <c r="P89" s="92">
        <f t="shared" si="22"/>
        <v>0</v>
      </c>
      <c r="Q89" s="81"/>
    </row>
    <row r="90" spans="2:17" s="82" customFormat="1" ht="12.75" x14ac:dyDescent="0.2">
      <c r="B90" s="73"/>
      <c r="C90" s="168">
        <v>50901</v>
      </c>
      <c r="D90" s="83" t="s">
        <v>80</v>
      </c>
      <c r="E90" s="84">
        <f>IFERROR(INDEX('2025'!$C$120:$AC$217,MATCH($C90,'2025'!$C$120:$C$217,0),19),0)</f>
        <v>15746093.209999997</v>
      </c>
      <c r="F90" s="85">
        <f>IFERROR(INDEX('2025'!$C$8:$AC$105,MATCH($C90,'2025'!$C$8:$C$105,0),19),0)</f>
        <v>13803350.219999999</v>
      </c>
      <c r="G90" s="86">
        <f t="shared" si="15"/>
        <v>0.87662063445895233</v>
      </c>
      <c r="H90" s="87">
        <f t="shared" si="16"/>
        <v>1.6989366031976564E-3</v>
      </c>
      <c r="I90" s="88">
        <f t="shared" si="17"/>
        <v>-1942742.9899999984</v>
      </c>
      <c r="J90" s="89">
        <f t="shared" si="18"/>
        <v>-0.12337936554104767</v>
      </c>
      <c r="K90" s="90">
        <f>VLOOKUP($C90,'2025'!$C$120:$U$217,VLOOKUP($L$4,Master!$D$9:$G$20,4,FALSE),FALSE)</f>
        <v>1664305.8399999996</v>
      </c>
      <c r="L90" s="91">
        <f>VLOOKUP($C90,'2025'!$C$8:$U$105,VLOOKUP($L$4,Master!$D$9:$G$20,4,FALSE),FALSE)</f>
        <v>3073807.7199999993</v>
      </c>
      <c r="M90" s="91">
        <f t="shared" si="19"/>
        <v>1.8469007595382829</v>
      </c>
      <c r="N90" s="87">
        <f t="shared" si="20"/>
        <v>3.7832876536979818E-4</v>
      </c>
      <c r="O90" s="91">
        <f t="shared" si="21"/>
        <v>1409501.8799999997</v>
      </c>
      <c r="P90" s="92">
        <f t="shared" si="22"/>
        <v>0.84690075953828292</v>
      </c>
      <c r="Q90" s="81"/>
    </row>
    <row r="91" spans="2:17" s="82" customFormat="1" ht="12.75" x14ac:dyDescent="0.2">
      <c r="B91" s="73"/>
      <c r="C91" s="168">
        <v>51001</v>
      </c>
      <c r="D91" s="83" t="s">
        <v>155</v>
      </c>
      <c r="E91" s="84">
        <f>IFERROR(INDEX('2025'!$C$120:$AC$217,MATCH($C91,'2025'!$C$120:$C$217,0),19),0)</f>
        <v>705067.74</v>
      </c>
      <c r="F91" s="85">
        <f>IFERROR(INDEX('2025'!$C$8:$AC$105,MATCH($C91,'2025'!$C$8:$C$105,0),19),0)</f>
        <v>1030587.74</v>
      </c>
      <c r="G91" s="86">
        <f t="shared" ref="G91:G106" si="23">IFERROR(F91/E91,0)</f>
        <v>1.4616861352924755</v>
      </c>
      <c r="H91" s="87">
        <f t="shared" ref="H91:H106" si="24">F91/$D$4</f>
        <v>1.2684625155390353E-4</v>
      </c>
      <c r="I91" s="88">
        <f t="shared" ref="I91:I106" si="25">F91-E91</f>
        <v>325520</v>
      </c>
      <c r="J91" s="89">
        <f t="shared" ref="J91:J106" si="26">IFERROR(I91/E91,0)</f>
        <v>0.4616861352924756</v>
      </c>
      <c r="K91" s="90">
        <f>VLOOKUP($C91,'2025'!$C$120:$U$217,VLOOKUP($L$4,Master!$D$9:$G$20,4,FALSE),FALSE)</f>
        <v>89636.049999999988</v>
      </c>
      <c r="L91" s="91">
        <f>VLOOKUP($C91,'2025'!$C$8:$U$105,VLOOKUP($L$4,Master!$D$9:$G$20,4,FALSE),FALSE)</f>
        <v>172095.51000000007</v>
      </c>
      <c r="M91" s="91">
        <f t="shared" ref="M91:M106" si="27">IFERROR(L91/K91,0)</f>
        <v>1.9199363425764533</v>
      </c>
      <c r="N91" s="87">
        <f t="shared" ref="N91:N106" si="28">L91/$D$4</f>
        <v>2.1181767942200952E-5</v>
      </c>
      <c r="O91" s="91">
        <f t="shared" ref="O91:O106" si="29">L91-K91</f>
        <v>82459.460000000079</v>
      </c>
      <c r="P91" s="92">
        <f t="shared" ref="P91:P106" si="30">IFERROR(O91/K91,0)</f>
        <v>0.91993634257645318</v>
      </c>
      <c r="Q91" s="81"/>
    </row>
    <row r="92" spans="2:17" s="82" customFormat="1" ht="12.75" x14ac:dyDescent="0.2">
      <c r="B92" s="73"/>
      <c r="C92" s="168">
        <v>51101</v>
      </c>
      <c r="D92" s="83" t="s">
        <v>82</v>
      </c>
      <c r="E92" s="84">
        <f>IFERROR(INDEX('2025'!$C$120:$AC$217,MATCH($C92,'2025'!$C$120:$C$217,0),19),0)</f>
        <v>308770.93000000005</v>
      </c>
      <c r="F92" s="85">
        <f>IFERROR(INDEX('2025'!$C$8:$AC$105,MATCH($C92,'2025'!$C$8:$C$105,0),19),0)</f>
        <v>342104.26</v>
      </c>
      <c r="G92" s="86">
        <f t="shared" si="23"/>
        <v>1.1079548842243665</v>
      </c>
      <c r="H92" s="87">
        <f t="shared" si="24"/>
        <v>4.210669440102404E-5</v>
      </c>
      <c r="I92" s="88">
        <f t="shared" si="25"/>
        <v>33333.329999999958</v>
      </c>
      <c r="J92" s="89">
        <f t="shared" si="26"/>
        <v>0.10795488422436643</v>
      </c>
      <c r="K92" s="90">
        <f>VLOOKUP($C92,'2025'!$C$120:$U$217,VLOOKUP($L$4,Master!$D$9:$G$20,4,FALSE),FALSE)</f>
        <v>45614.53</v>
      </c>
      <c r="L92" s="91">
        <f>VLOOKUP($C92,'2025'!$C$8:$U$105,VLOOKUP($L$4,Master!$D$9:$G$20,4,FALSE),FALSE)</f>
        <v>45614.53</v>
      </c>
      <c r="M92" s="91">
        <f t="shared" si="27"/>
        <v>1</v>
      </c>
      <c r="N92" s="87">
        <f t="shared" si="28"/>
        <v>5.6143032973525175E-6</v>
      </c>
      <c r="O92" s="91">
        <f t="shared" si="29"/>
        <v>0</v>
      </c>
      <c r="P92" s="92">
        <f t="shared" si="30"/>
        <v>0</v>
      </c>
      <c r="Q92" s="81"/>
    </row>
    <row r="93" spans="2:17" s="82" customFormat="1" ht="12.75" x14ac:dyDescent="0.2">
      <c r="B93" s="73"/>
      <c r="C93" s="168">
        <v>51301</v>
      </c>
      <c r="D93" s="83" t="s">
        <v>83</v>
      </c>
      <c r="E93" s="84">
        <f>IFERROR(INDEX('2025'!$C$120:$AC$217,MATCH($C93,'2025'!$C$120:$C$217,0),19),0)</f>
        <v>458415.79999999993</v>
      </c>
      <c r="F93" s="85">
        <f>IFERROR(INDEX('2025'!$C$8:$AC$105,MATCH($C93,'2025'!$C$8:$C$105,0),19),0)</f>
        <v>335412.66000000003</v>
      </c>
      <c r="G93" s="86">
        <f t="shared" si="23"/>
        <v>0.73167779121051257</v>
      </c>
      <c r="H93" s="87">
        <f t="shared" si="24"/>
        <v>4.1283082452275162E-5</v>
      </c>
      <c r="I93" s="88">
        <f t="shared" si="25"/>
        <v>-123003.1399999999</v>
      </c>
      <c r="J93" s="89">
        <f t="shared" si="26"/>
        <v>-0.26832220878948743</v>
      </c>
      <c r="K93" s="90">
        <f>VLOOKUP($C93,'2025'!$C$120:$U$217,VLOOKUP($L$4,Master!$D$9:$G$20,4,FALSE),FALSE)</f>
        <v>59988.719999999987</v>
      </c>
      <c r="L93" s="91">
        <f>VLOOKUP($C93,'2025'!$C$8:$U$105,VLOOKUP($L$4,Master!$D$9:$G$20,4,FALSE),FALSE)</f>
        <v>47838.750000000007</v>
      </c>
      <c r="M93" s="91">
        <f t="shared" si="27"/>
        <v>0.79746242293551217</v>
      </c>
      <c r="N93" s="87">
        <f t="shared" si="28"/>
        <v>5.8880635592698817E-6</v>
      </c>
      <c r="O93" s="91">
        <f t="shared" si="29"/>
        <v>-12149.969999999979</v>
      </c>
      <c r="P93" s="92">
        <f t="shared" si="30"/>
        <v>-0.20253757706448783</v>
      </c>
      <c r="Q93" s="81"/>
    </row>
    <row r="94" spans="2:17" s="82" customFormat="1" ht="12.75" x14ac:dyDescent="0.2">
      <c r="B94" s="73"/>
      <c r="C94" s="168">
        <v>51401</v>
      </c>
      <c r="D94" s="83" t="s">
        <v>84</v>
      </c>
      <c r="E94" s="84">
        <f>IFERROR(INDEX('2025'!$C$120:$AC$217,MATCH($C94,'2025'!$C$120:$C$217,0),19),0)</f>
        <v>73550.900000000009</v>
      </c>
      <c r="F94" s="85">
        <f>IFERROR(INDEX('2025'!$C$8:$AC$105,MATCH($C94,'2025'!$C$8:$C$105,0),19),0)</f>
        <v>60309.97</v>
      </c>
      <c r="G94" s="86">
        <f t="shared" si="23"/>
        <v>0.81997596222479929</v>
      </c>
      <c r="H94" s="87">
        <f t="shared" si="24"/>
        <v>7.4230396199244278E-6</v>
      </c>
      <c r="I94" s="88">
        <f t="shared" si="25"/>
        <v>-13240.930000000008</v>
      </c>
      <c r="J94" s="89">
        <f t="shared" si="26"/>
        <v>-0.18002403777520065</v>
      </c>
      <c r="K94" s="90">
        <f>VLOOKUP($C94,'2025'!$C$120:$U$217,VLOOKUP($L$4,Master!$D$9:$G$20,4,FALSE),FALSE)</f>
        <v>14952.410000000002</v>
      </c>
      <c r="L94" s="91">
        <f>VLOOKUP($C94,'2025'!$C$8:$U$105,VLOOKUP($L$4,Master!$D$9:$G$20,4,FALSE),FALSE)</f>
        <v>8701.9700000000012</v>
      </c>
      <c r="M94" s="91">
        <f t="shared" si="27"/>
        <v>0.58197775475659108</v>
      </c>
      <c r="N94" s="87">
        <f t="shared" si="28"/>
        <v>1.0710512388149718E-6</v>
      </c>
      <c r="O94" s="91">
        <f t="shared" si="29"/>
        <v>-6250.4400000000005</v>
      </c>
      <c r="P94" s="92">
        <f t="shared" si="30"/>
        <v>-0.41802224524340892</v>
      </c>
      <c r="Q94" s="81"/>
    </row>
    <row r="95" spans="2:17" s="82" customFormat="1" ht="12.75" x14ac:dyDescent="0.2">
      <c r="B95" s="73"/>
      <c r="C95" s="168">
        <v>51601</v>
      </c>
      <c r="D95" s="83" t="s">
        <v>85</v>
      </c>
      <c r="E95" s="84">
        <f>IFERROR(INDEX('2025'!$C$120:$AC$217,MATCH($C95,'2025'!$C$120:$C$217,0),19),0)</f>
        <v>450823.31999999995</v>
      </c>
      <c r="F95" s="85">
        <f>IFERROR(INDEX('2025'!$C$8:$AC$105,MATCH($C95,'2025'!$C$8:$C$105,0),19),0)</f>
        <v>392278.10999999993</v>
      </c>
      <c r="G95" s="86">
        <f t="shared" si="23"/>
        <v>0.87013713043948115</v>
      </c>
      <c r="H95" s="87">
        <f t="shared" si="24"/>
        <v>4.8282165495341358E-5</v>
      </c>
      <c r="I95" s="88">
        <f t="shared" si="25"/>
        <v>-58545.210000000021</v>
      </c>
      <c r="J95" s="89">
        <f t="shared" si="26"/>
        <v>-0.12986286956051879</v>
      </c>
      <c r="K95" s="90">
        <f>VLOOKUP($C95,'2025'!$C$120:$U$217,VLOOKUP($L$4,Master!$D$9:$G$20,4,FALSE),FALSE)</f>
        <v>67443.419999999984</v>
      </c>
      <c r="L95" s="91">
        <f>VLOOKUP($C95,'2025'!$C$8:$U$105,VLOOKUP($L$4,Master!$D$9:$G$20,4,FALSE),FALSE)</f>
        <v>38447.049999999996</v>
      </c>
      <c r="M95" s="91">
        <f t="shared" si="27"/>
        <v>0.5700637660427067</v>
      </c>
      <c r="N95" s="87">
        <f t="shared" si="28"/>
        <v>4.7321193397910067E-6</v>
      </c>
      <c r="O95" s="91">
        <f t="shared" si="29"/>
        <v>-28996.369999999988</v>
      </c>
      <c r="P95" s="92">
        <f t="shared" si="30"/>
        <v>-0.4299362339572933</v>
      </c>
      <c r="Q95" s="81"/>
    </row>
    <row r="96" spans="2:17" s="82" customFormat="1" ht="12.75" x14ac:dyDescent="0.2">
      <c r="B96" s="73"/>
      <c r="C96" s="168">
        <v>51801</v>
      </c>
      <c r="D96" s="83" t="s">
        <v>156</v>
      </c>
      <c r="E96" s="84">
        <f>IFERROR(INDEX('2025'!$C$120:$AC$217,MATCH($C96,'2025'!$C$120:$C$217,0),19),0)</f>
        <v>16687733.34</v>
      </c>
      <c r="F96" s="85">
        <f>IFERROR(INDEX('2025'!$C$8:$AC$105,MATCH($C96,'2025'!$C$8:$C$105,0),19),0)</f>
        <v>16687733.300000001</v>
      </c>
      <c r="G96" s="86">
        <f t="shared" si="23"/>
        <v>0.99999999760302982</v>
      </c>
      <c r="H96" s="87">
        <f t="shared" si="24"/>
        <v>2.0539507058722167E-3</v>
      </c>
      <c r="I96" s="88">
        <f t="shared" si="25"/>
        <v>-3.9999999105930328E-2</v>
      </c>
      <c r="J96" s="89">
        <f t="shared" si="26"/>
        <v>-2.3969701750957105E-9</v>
      </c>
      <c r="K96" s="90">
        <f>VLOOKUP($C96,'2025'!$C$120:$U$217,VLOOKUP($L$4,Master!$D$9:$G$20,4,FALSE),FALSE)</f>
        <v>1696133.33</v>
      </c>
      <c r="L96" s="91">
        <f>VLOOKUP($C96,'2025'!$C$8:$U$105,VLOOKUP($L$4,Master!$D$9:$G$20,4,FALSE),FALSE)</f>
        <v>1696133.33</v>
      </c>
      <c r="M96" s="91">
        <f t="shared" si="27"/>
        <v>1</v>
      </c>
      <c r="N96" s="87">
        <f t="shared" si="28"/>
        <v>2.0876257954139846E-4</v>
      </c>
      <c r="O96" s="91">
        <f t="shared" si="29"/>
        <v>0</v>
      </c>
      <c r="P96" s="92">
        <f t="shared" si="30"/>
        <v>0</v>
      </c>
      <c r="Q96" s="81"/>
    </row>
    <row r="97" spans="2:17" s="82" customFormat="1" ht="12.75" x14ac:dyDescent="0.2">
      <c r="B97" s="73"/>
      <c r="C97" s="168">
        <v>51901</v>
      </c>
      <c r="D97" s="83" t="s">
        <v>157</v>
      </c>
      <c r="E97" s="84">
        <f>IFERROR(INDEX('2025'!$C$120:$AC$217,MATCH($C97,'2025'!$C$120:$C$217,0),19),0)</f>
        <v>392767.33</v>
      </c>
      <c r="F97" s="85">
        <f>IFERROR(INDEX('2025'!$C$8:$AC$105,MATCH($C97,'2025'!$C$8:$C$105,0),19),0)</f>
        <v>376011.89</v>
      </c>
      <c r="G97" s="86">
        <f t="shared" si="23"/>
        <v>0.95734003640272214</v>
      </c>
      <c r="H97" s="87">
        <f t="shared" si="24"/>
        <v>4.6280095265055939E-5</v>
      </c>
      <c r="I97" s="88">
        <f t="shared" si="25"/>
        <v>-16755.440000000002</v>
      </c>
      <c r="J97" s="89">
        <f t="shared" si="26"/>
        <v>-4.2659963597277813E-2</v>
      </c>
      <c r="K97" s="90">
        <f>VLOOKUP($C97,'2025'!$C$120:$U$217,VLOOKUP($L$4,Master!$D$9:$G$20,4,FALSE),FALSE)</f>
        <v>48195.680000000008</v>
      </c>
      <c r="L97" s="91">
        <f>VLOOKUP($C97,'2025'!$C$8:$U$105,VLOOKUP($L$4,Master!$D$9:$G$20,4,FALSE),FALSE)</f>
        <v>48328.62</v>
      </c>
      <c r="M97" s="91">
        <f t="shared" si="27"/>
        <v>1.0027583385066876</v>
      </c>
      <c r="N97" s="87">
        <f t="shared" si="28"/>
        <v>5.9483574778145656E-6</v>
      </c>
      <c r="O97" s="91">
        <f t="shared" si="29"/>
        <v>132.93999999999505</v>
      </c>
      <c r="P97" s="92">
        <f t="shared" si="30"/>
        <v>2.7583385066876332E-3</v>
      </c>
      <c r="Q97" s="81"/>
    </row>
    <row r="98" spans="2:17" s="82" customFormat="1" ht="12.75" x14ac:dyDescent="0.2">
      <c r="B98" s="73"/>
      <c r="C98" s="168">
        <v>52001</v>
      </c>
      <c r="D98" s="83" t="s">
        <v>86</v>
      </c>
      <c r="E98" s="84">
        <f>IFERROR(INDEX('2025'!$C$120:$AC$217,MATCH($C98,'2025'!$C$120:$C$217,0),19),0)</f>
        <v>1755548.91</v>
      </c>
      <c r="F98" s="85">
        <f>IFERROR(INDEX('2025'!$C$8:$AC$105,MATCH($C98,'2025'!$C$8:$C$105,0),19),0)</f>
        <v>1438143.4000000001</v>
      </c>
      <c r="G98" s="86">
        <f t="shared" si="23"/>
        <v>0.81919870862498512</v>
      </c>
      <c r="H98" s="87">
        <f t="shared" si="24"/>
        <v>1.770088003249351E-4</v>
      </c>
      <c r="I98" s="88">
        <f t="shared" si="25"/>
        <v>-317405.50999999978</v>
      </c>
      <c r="J98" s="89">
        <f t="shared" si="26"/>
        <v>-0.18080129137501488</v>
      </c>
      <c r="K98" s="90">
        <f>VLOOKUP($C98,'2025'!$C$120:$U$217,VLOOKUP($L$4,Master!$D$9:$G$20,4,FALSE),FALSE)</f>
        <v>232468.05</v>
      </c>
      <c r="L98" s="91">
        <f>VLOOKUP($C98,'2025'!$C$8:$U$105,VLOOKUP($L$4,Master!$D$9:$G$20,4,FALSE),FALSE)</f>
        <v>213010.21000000002</v>
      </c>
      <c r="M98" s="91">
        <f t="shared" si="27"/>
        <v>0.91629886343521194</v>
      </c>
      <c r="N98" s="87">
        <f t="shared" si="28"/>
        <v>2.6217609265572885E-5</v>
      </c>
      <c r="O98" s="91">
        <f t="shared" si="29"/>
        <v>-19457.839999999967</v>
      </c>
      <c r="P98" s="92">
        <f t="shared" si="30"/>
        <v>-8.3701136564788017E-2</v>
      </c>
      <c r="Q98" s="81"/>
    </row>
    <row r="99" spans="2:17" s="82" customFormat="1" ht="12.75" x14ac:dyDescent="0.2">
      <c r="B99" s="73"/>
      <c r="C99" s="168">
        <v>52301</v>
      </c>
      <c r="D99" s="83" t="s">
        <v>158</v>
      </c>
      <c r="E99" s="84">
        <f>IFERROR(INDEX('2025'!$C$120:$AC$217,MATCH($C99,'2025'!$C$120:$C$217,0),19),0)</f>
        <v>416645.73999999993</v>
      </c>
      <c r="F99" s="85">
        <f>IFERROR(INDEX('2025'!$C$8:$AC$105,MATCH($C99,'2025'!$C$8:$C$105,0),19),0)</f>
        <v>327582</v>
      </c>
      <c r="G99" s="86">
        <f t="shared" si="23"/>
        <v>0.78623628793132516</v>
      </c>
      <c r="H99" s="87">
        <f t="shared" si="24"/>
        <v>4.0319273327015153E-5</v>
      </c>
      <c r="I99" s="88">
        <f t="shared" si="25"/>
        <v>-89063.739999999932</v>
      </c>
      <c r="J99" s="89">
        <f t="shared" si="26"/>
        <v>-0.21376371206867481</v>
      </c>
      <c r="K99" s="90">
        <f>VLOOKUP($C99,'2025'!$C$120:$U$217,VLOOKUP($L$4,Master!$D$9:$G$20,4,FALSE),FALSE)</f>
        <v>61073.619999999995</v>
      </c>
      <c r="L99" s="91">
        <f>VLOOKUP($C99,'2025'!$C$8:$U$105,VLOOKUP($L$4,Master!$D$9:$G$20,4,FALSE),FALSE)</f>
        <v>35476.22</v>
      </c>
      <c r="M99" s="91">
        <f t="shared" si="27"/>
        <v>0.58087632598165961</v>
      </c>
      <c r="N99" s="87">
        <f t="shared" si="28"/>
        <v>4.3664652233313231E-6</v>
      </c>
      <c r="O99" s="91">
        <f t="shared" si="29"/>
        <v>-25597.399999999994</v>
      </c>
      <c r="P99" s="92">
        <f t="shared" si="30"/>
        <v>-0.41912367401834044</v>
      </c>
      <c r="Q99" s="81"/>
    </row>
    <row r="100" spans="2:17" s="82" customFormat="1" ht="12.75" x14ac:dyDescent="0.2">
      <c r="B100" s="73"/>
      <c r="C100" s="168">
        <v>52401</v>
      </c>
      <c r="D100" s="83" t="s">
        <v>88</v>
      </c>
      <c r="E100" s="84">
        <f>IFERROR(INDEX('2025'!$C$120:$AC$217,MATCH($C100,'2025'!$C$120:$C$217,0),19),0)</f>
        <v>179449.46</v>
      </c>
      <c r="F100" s="85">
        <f>IFERROR(INDEX('2025'!$C$8:$AC$105,MATCH($C100,'2025'!$C$8:$C$105,0),19),0)</f>
        <v>142674.18</v>
      </c>
      <c r="G100" s="86">
        <f t="shared" si="23"/>
        <v>0.79506608713116211</v>
      </c>
      <c r="H100" s="87">
        <f t="shared" si="24"/>
        <v>1.7560547466367987E-5</v>
      </c>
      <c r="I100" s="88">
        <f t="shared" si="25"/>
        <v>-36775.279999999999</v>
      </c>
      <c r="J100" s="89">
        <f t="shared" si="26"/>
        <v>-0.20493391286883783</v>
      </c>
      <c r="K100" s="90">
        <f>VLOOKUP($C100,'2025'!$C$120:$U$217,VLOOKUP($L$4,Master!$D$9:$G$20,4,FALSE),FALSE)</f>
        <v>36775.279999999999</v>
      </c>
      <c r="L100" s="91">
        <f>VLOOKUP($C100,'2025'!$C$8:$U$105,VLOOKUP($L$4,Master!$D$9:$G$20,4,FALSE),FALSE)</f>
        <v>0</v>
      </c>
      <c r="M100" s="91">
        <f t="shared" si="27"/>
        <v>0</v>
      </c>
      <c r="N100" s="87">
        <f t="shared" si="28"/>
        <v>0</v>
      </c>
      <c r="O100" s="91">
        <f t="shared" si="29"/>
        <v>-36775.279999999999</v>
      </c>
      <c r="P100" s="92">
        <f t="shared" si="30"/>
        <v>-1</v>
      </c>
      <c r="Q100" s="81"/>
    </row>
    <row r="101" spans="2:17" s="82" customFormat="1" ht="12.75" x14ac:dyDescent="0.2">
      <c r="B101" s="73"/>
      <c r="C101" s="168">
        <v>52601</v>
      </c>
      <c r="D101" s="83" t="s">
        <v>159</v>
      </c>
      <c r="E101" s="84">
        <f>IFERROR(INDEX('2025'!$C$120:$AC$217,MATCH($C101,'2025'!$C$120:$C$217,0),19),0)</f>
        <v>2138326.5499999998</v>
      </c>
      <c r="F101" s="85">
        <f>IFERROR(INDEX('2025'!$C$8:$AC$105,MATCH($C101,'2025'!$C$8:$C$105,0),19),0)</f>
        <v>298514.29000000004</v>
      </c>
      <c r="G101" s="86">
        <f t="shared" si="23"/>
        <v>0.13960182554904912</v>
      </c>
      <c r="H101" s="87">
        <f t="shared" si="24"/>
        <v>3.6741576919763196E-5</v>
      </c>
      <c r="I101" s="88">
        <f t="shared" si="25"/>
        <v>-1839812.2599999998</v>
      </c>
      <c r="J101" s="89">
        <f t="shared" si="26"/>
        <v>-0.8603981744509509</v>
      </c>
      <c r="K101" s="90">
        <f>VLOOKUP($C101,'2025'!$C$120:$U$217,VLOOKUP($L$4,Master!$D$9:$G$20,4,FALSE),FALSE)</f>
        <v>57399.770000000026</v>
      </c>
      <c r="L101" s="91">
        <f>VLOOKUP($C101,'2025'!$C$8:$U$105,VLOOKUP($L$4,Master!$D$9:$G$20,4,FALSE),FALSE)</f>
        <v>34678.410000000003</v>
      </c>
      <c r="M101" s="91">
        <f t="shared" si="27"/>
        <v>0.6041559051543236</v>
      </c>
      <c r="N101" s="87">
        <f t="shared" si="28"/>
        <v>4.2682695976466826E-6</v>
      </c>
      <c r="O101" s="91">
        <f t="shared" si="29"/>
        <v>-22721.360000000022</v>
      </c>
      <c r="P101" s="92">
        <f t="shared" si="30"/>
        <v>-0.3958440948456764</v>
      </c>
      <c r="Q101" s="81"/>
    </row>
    <row r="102" spans="2:17" s="82" customFormat="1" ht="12.75" x14ac:dyDescent="0.2">
      <c r="B102" s="73"/>
      <c r="C102" s="168">
        <v>60101</v>
      </c>
      <c r="D102" s="83" t="s">
        <v>90</v>
      </c>
      <c r="E102" s="84">
        <f>IFERROR(INDEX('2025'!$C$120:$AC$217,MATCH($C102,'2025'!$C$120:$C$217,0),19),0)</f>
        <v>655036310.75</v>
      </c>
      <c r="F102" s="85">
        <f>IFERROR(INDEX('2025'!$C$8:$AC$105,MATCH($C102,'2025'!$C$8:$C$105,0),19),0)</f>
        <v>664269840.18999994</v>
      </c>
      <c r="G102" s="86">
        <f t="shared" si="23"/>
        <v>1.0140962100702904</v>
      </c>
      <c r="H102" s="87">
        <f t="shared" si="24"/>
        <v>8.1759306828559822E-2</v>
      </c>
      <c r="I102" s="88">
        <f t="shared" si="25"/>
        <v>9233529.439999938</v>
      </c>
      <c r="J102" s="89">
        <f t="shared" si="26"/>
        <v>1.4096210070290272E-2</v>
      </c>
      <c r="K102" s="90">
        <f>VLOOKUP($C102,'2025'!$C$120:$U$217,VLOOKUP($L$4,Master!$D$9:$G$20,4,FALSE),FALSE)</f>
        <v>64344572.890000008</v>
      </c>
      <c r="L102" s="91">
        <f>VLOOKUP($C102,'2025'!$C$8:$U$105,VLOOKUP($L$4,Master!$D$9:$G$20,4,FALSE),FALSE)</f>
        <v>68288553.979999974</v>
      </c>
      <c r="M102" s="91">
        <f t="shared" si="27"/>
        <v>1.0612946968618842</v>
      </c>
      <c r="N102" s="87">
        <f t="shared" si="28"/>
        <v>8.4050554457395319E-3</v>
      </c>
      <c r="O102" s="91">
        <f t="shared" si="29"/>
        <v>3943981.0899999663</v>
      </c>
      <c r="P102" s="92">
        <f t="shared" si="30"/>
        <v>6.1294696861884254E-2</v>
      </c>
      <c r="Q102" s="81"/>
    </row>
    <row r="103" spans="2:17" s="82" customFormat="1" ht="12.75" x14ac:dyDescent="0.2">
      <c r="B103" s="73"/>
      <c r="C103" s="168">
        <v>60201</v>
      </c>
      <c r="D103" s="83" t="s">
        <v>91</v>
      </c>
      <c r="E103" s="84">
        <f>IFERROR(INDEX('2025'!$C$120:$AC$217,MATCH($C103,'2025'!$C$120:$C$217,0),19),0)</f>
        <v>397080974.01000005</v>
      </c>
      <c r="F103" s="85">
        <f>IFERROR(INDEX('2025'!$C$8:$AC$105,MATCH($C103,'2025'!$C$8:$C$105,0),19),0)</f>
        <v>367160275.50999993</v>
      </c>
      <c r="G103" s="86">
        <f t="shared" si="23"/>
        <v>0.92464837033655856</v>
      </c>
      <c r="H103" s="87">
        <f t="shared" si="24"/>
        <v>4.519062556279E-2</v>
      </c>
      <c r="I103" s="88">
        <f t="shared" si="25"/>
        <v>-29920698.500000119</v>
      </c>
      <c r="J103" s="89">
        <f t="shared" si="26"/>
        <v>-7.5351629663441388E-2</v>
      </c>
      <c r="K103" s="90">
        <f>VLOOKUP($C103,'2025'!$C$120:$U$217,VLOOKUP($L$4,Master!$D$9:$G$20,4,FALSE),FALSE)</f>
        <v>43017819.360000014</v>
      </c>
      <c r="L103" s="91">
        <f>VLOOKUP($C103,'2025'!$C$8:$U$105,VLOOKUP($L$4,Master!$D$9:$G$20,4,FALSE),FALSE)</f>
        <v>39814338.399999991</v>
      </c>
      <c r="M103" s="91">
        <f t="shared" si="27"/>
        <v>0.92553130289586993</v>
      </c>
      <c r="N103" s="87">
        <f t="shared" si="28"/>
        <v>4.900407202727484E-3</v>
      </c>
      <c r="O103" s="91">
        <f t="shared" si="29"/>
        <v>-3203480.9600000232</v>
      </c>
      <c r="P103" s="92">
        <f t="shared" si="30"/>
        <v>-7.4468697104130066E-2</v>
      </c>
      <c r="Q103" s="81"/>
    </row>
    <row r="104" spans="2:17" s="82" customFormat="1" ht="12.75" x14ac:dyDescent="0.2">
      <c r="B104" s="73"/>
      <c r="C104" s="168">
        <v>60301</v>
      </c>
      <c r="D104" s="83" t="s">
        <v>92</v>
      </c>
      <c r="E104" s="84">
        <f>IFERROR(INDEX('2025'!$C$120:$AC$217,MATCH($C104,'2025'!$C$120:$C$217,0),19),0)</f>
        <v>55228779.970000006</v>
      </c>
      <c r="F104" s="85">
        <f>IFERROR(INDEX('2025'!$C$8:$AC$105,MATCH($C104,'2025'!$C$8:$C$105,0),19),0)</f>
        <v>49265081.669999987</v>
      </c>
      <c r="G104" s="86">
        <f t="shared" si="23"/>
        <v>0.89201828642169045</v>
      </c>
      <c r="H104" s="87">
        <f t="shared" si="24"/>
        <v>6.0636185545312428E-3</v>
      </c>
      <c r="I104" s="88">
        <f t="shared" si="25"/>
        <v>-5963698.3000000194</v>
      </c>
      <c r="J104" s="89">
        <f t="shared" si="26"/>
        <v>-0.10798171357830953</v>
      </c>
      <c r="K104" s="90">
        <f>VLOOKUP($C104,'2025'!$C$120:$U$217,VLOOKUP($L$4,Master!$D$9:$G$20,4,FALSE),FALSE)</f>
        <v>3677971.5200000005</v>
      </c>
      <c r="L104" s="91">
        <f>VLOOKUP($C104,'2025'!$C$8:$U$105,VLOOKUP($L$4,Master!$D$9:$G$20,4,FALSE),FALSE)</f>
        <v>2917615.26</v>
      </c>
      <c r="M104" s="91">
        <f t="shared" si="27"/>
        <v>0.79326749653569895</v>
      </c>
      <c r="N104" s="87">
        <f t="shared" si="28"/>
        <v>3.5910436816128592E-4</v>
      </c>
      <c r="O104" s="91">
        <f t="shared" si="29"/>
        <v>-760356.26000000071</v>
      </c>
      <c r="P104" s="92">
        <f t="shared" si="30"/>
        <v>-0.20673250346430105</v>
      </c>
      <c r="Q104" s="81"/>
    </row>
    <row r="105" spans="2:17" s="82" customFormat="1" ht="12.75" x14ac:dyDescent="0.2">
      <c r="B105" s="73"/>
      <c r="C105" s="168">
        <v>60501</v>
      </c>
      <c r="D105" s="83" t="s">
        <v>93</v>
      </c>
      <c r="E105" s="84">
        <f>IFERROR(INDEX('2025'!$C$120:$AC$217,MATCH($C105,'2025'!$C$120:$C$217,0),19),0)</f>
        <v>9465194.7700000014</v>
      </c>
      <c r="F105" s="85">
        <f>IFERROR(INDEX('2025'!$C$8:$AC$105,MATCH($C105,'2025'!$C$8:$C$105,0),19),0)</f>
        <v>8515298.5999999996</v>
      </c>
      <c r="G105" s="86">
        <f t="shared" si="23"/>
        <v>0.89964325160949632</v>
      </c>
      <c r="H105" s="87">
        <f t="shared" si="24"/>
        <v>1.0480754489396531E-3</v>
      </c>
      <c r="I105" s="88">
        <f t="shared" si="25"/>
        <v>-949896.17000000179</v>
      </c>
      <c r="J105" s="89">
        <f t="shared" si="26"/>
        <v>-0.10035674839050371</v>
      </c>
      <c r="K105" s="90">
        <f>VLOOKUP($C105,'2025'!$C$120:$U$217,VLOOKUP($L$4,Master!$D$9:$G$20,4,FALSE),FALSE)</f>
        <v>34139.469999999994</v>
      </c>
      <c r="L105" s="91">
        <f>VLOOKUP($C105,'2025'!$C$8:$U$105,VLOOKUP($L$4,Master!$D$9:$G$20,4,FALSE),FALSE)</f>
        <v>143426.26</v>
      </c>
      <c r="M105" s="91">
        <f t="shared" si="27"/>
        <v>4.2011859000740213</v>
      </c>
      <c r="N105" s="87">
        <f t="shared" si="28"/>
        <v>1.7653114576538211E-5</v>
      </c>
      <c r="O105" s="91">
        <f t="shared" si="29"/>
        <v>109286.79000000001</v>
      </c>
      <c r="P105" s="92">
        <f t="shared" si="30"/>
        <v>3.2011859000740208</v>
      </c>
      <c r="Q105" s="81"/>
    </row>
    <row r="106" spans="2:17" s="82" customFormat="1" ht="13.5" thickBot="1" x14ac:dyDescent="0.25">
      <c r="B106" s="73"/>
      <c r="C106" s="169">
        <v>60601</v>
      </c>
      <c r="D106" s="93" t="s">
        <v>94</v>
      </c>
      <c r="E106" s="94">
        <f>IFERROR(INDEX('2025'!$C$120:$AC$217,MATCH($C106,'2025'!$C$120:$C$217,0),19),0)</f>
        <v>1029690.02</v>
      </c>
      <c r="F106" s="95">
        <f>IFERROR(INDEX('2025'!$C$8:$AC$105,MATCH($C106,'2025'!$C$8:$C$105,0),19),0)</f>
        <v>966231.32000000018</v>
      </c>
      <c r="G106" s="96">
        <f t="shared" si="23"/>
        <v>0.93837106433254558</v>
      </c>
      <c r="H106" s="97">
        <f t="shared" si="24"/>
        <v>1.1892516892931433E-4</v>
      </c>
      <c r="I106" s="98">
        <f t="shared" si="25"/>
        <v>-63458.699999999837</v>
      </c>
      <c r="J106" s="99">
        <f t="shared" si="26"/>
        <v>-6.16289356674544E-2</v>
      </c>
      <c r="K106" s="100">
        <f>VLOOKUP($C106,'2025'!$C$120:$U$217,VLOOKUP($L$4,Master!$D$9:$G$20,4,FALSE),FALSE)</f>
        <v>119509.33000000002</v>
      </c>
      <c r="L106" s="101">
        <f>VLOOKUP($C106,'2025'!$C$8:$U$105,VLOOKUP($L$4,Master!$D$9:$G$20,4,FALSE),FALSE)</f>
        <v>105969.42</v>
      </c>
      <c r="M106" s="101">
        <f t="shared" si="27"/>
        <v>0.88670415941583791</v>
      </c>
      <c r="N106" s="97">
        <f t="shared" si="28"/>
        <v>1.3042871736802589E-5</v>
      </c>
      <c r="O106" s="101">
        <f t="shared" si="29"/>
        <v>-13539.910000000018</v>
      </c>
      <c r="P106" s="102">
        <f t="shared" si="30"/>
        <v>-0.11329584058416206</v>
      </c>
      <c r="Q106" s="81"/>
    </row>
    <row r="107" spans="2:17" s="82" customFormat="1" ht="14.25" thickTop="1" thickBot="1" x14ac:dyDescent="0.25">
      <c r="B107" s="103"/>
      <c r="C107" s="104"/>
      <c r="D107" s="105"/>
      <c r="E107" s="106"/>
      <c r="F107" s="106"/>
      <c r="G107" s="107"/>
      <c r="H107" s="107"/>
      <c r="I107" s="106"/>
      <c r="J107" s="107"/>
      <c r="K107" s="108"/>
      <c r="L107" s="106"/>
      <c r="M107" s="106"/>
      <c r="N107" s="107"/>
      <c r="O107" s="106"/>
      <c r="P107" s="107"/>
      <c r="Q107" s="109"/>
    </row>
    <row r="108" spans="2:17" ht="15.75" thickTop="1" x14ac:dyDescent="0.2"/>
    <row r="109" spans="2:17" x14ac:dyDescent="0.2">
      <c r="E109" s="115"/>
      <c r="F109" s="115"/>
      <c r="G109" s="116"/>
      <c r="H109" s="116"/>
      <c r="I109" s="117"/>
      <c r="J109" s="116"/>
      <c r="K109" s="115"/>
      <c r="L109" s="115"/>
      <c r="M109" s="115"/>
      <c r="N109" s="116"/>
      <c r="O109" s="117"/>
      <c r="P109" s="116"/>
    </row>
    <row r="110" spans="2:17" x14ac:dyDescent="0.2">
      <c r="E110" s="118"/>
      <c r="F110" s="118"/>
    </row>
  </sheetData>
  <sheetProtection algorithmName="SHA-512" hashValue="ZM2lVXRpd+p6xMupPVX/mRv628DHijRfbdohvl1OOB59y5/gufRBIg442ksp0p/zAdjXKAXXMA+pPN5l4H1sFg==" saltValue="s9WFvGFFcjgKpUvbq03ix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20"/>
  <sheetViews>
    <sheetView showGridLines="0" zoomScale="70" zoomScaleNormal="70" workbookViewId="0">
      <selection activeCell="C3" sqref="C3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137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189010400.75999999</v>
      </c>
      <c r="F7" s="129">
        <v>222514162.72999996</v>
      </c>
      <c r="G7" s="129">
        <v>316844062.01999998</v>
      </c>
      <c r="H7" s="129">
        <v>792654119.19999957</v>
      </c>
      <c r="I7" s="129">
        <v>286138242.70999998</v>
      </c>
      <c r="J7" s="129">
        <v>306684038.70000011</v>
      </c>
      <c r="K7" s="129">
        <v>277474461.08999991</v>
      </c>
      <c r="L7" s="129">
        <v>243005552.76000002</v>
      </c>
      <c r="M7" s="129">
        <v>303769105.69000006</v>
      </c>
      <c r="N7" s="129">
        <v>286339252.07999992</v>
      </c>
      <c r="O7" s="129"/>
      <c r="P7" s="129"/>
      <c r="Q7" s="129">
        <f>SUM(Q8:Q105)</f>
        <v>3224433397.7400002</v>
      </c>
      <c r="R7" s="130"/>
      <c r="S7" s="131"/>
      <c r="T7" s="128"/>
      <c r="U7" s="129">
        <f>SUM(U8:U105)</f>
        <v>3224433397.7400002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59450.610000000008</v>
      </c>
      <c r="F8" s="134">
        <v>99478.13</v>
      </c>
      <c r="G8" s="134">
        <v>144275.96</v>
      </c>
      <c r="H8" s="134">
        <v>148527.80999999997</v>
      </c>
      <c r="I8" s="134">
        <v>112145.42000000001</v>
      </c>
      <c r="J8" s="134">
        <v>234420.15999999997</v>
      </c>
      <c r="K8" s="134">
        <v>76701.62999999999</v>
      </c>
      <c r="L8" s="134">
        <v>164665.03</v>
      </c>
      <c r="M8" s="134">
        <v>181076.46000000002</v>
      </c>
      <c r="N8" s="134">
        <v>113663.29000000002</v>
      </c>
      <c r="O8" s="134"/>
      <c r="P8" s="134"/>
      <c r="Q8" s="134">
        <f>SUM(E8:P8)</f>
        <v>1334404.5000000002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1334404.5000000002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463830.44999999995</v>
      </c>
      <c r="F9" s="134">
        <v>775993.05000000028</v>
      </c>
      <c r="G9" s="134">
        <v>962665.19000000006</v>
      </c>
      <c r="H9" s="134">
        <v>763667.5500000004</v>
      </c>
      <c r="I9" s="134">
        <v>947654.01</v>
      </c>
      <c r="J9" s="134">
        <v>825389.21999999986</v>
      </c>
      <c r="K9" s="134">
        <v>1491790.3900000001</v>
      </c>
      <c r="L9" s="134">
        <v>783886.09</v>
      </c>
      <c r="M9" s="134">
        <v>917656.66000000015</v>
      </c>
      <c r="N9" s="134">
        <v>1177067.1099999999</v>
      </c>
      <c r="O9" s="134"/>
      <c r="P9" s="134"/>
      <c r="Q9" s="134">
        <f t="shared" ref="Q9:Q72" si="0">SUM(E9:P9)</f>
        <v>9109599.7200000007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9109599.7200000007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18686.749999999996</v>
      </c>
      <c r="F10" s="134">
        <v>27003.390000000003</v>
      </c>
      <c r="G10" s="134">
        <v>37887.699999999997</v>
      </c>
      <c r="H10" s="134">
        <v>28583.969999999998</v>
      </c>
      <c r="I10" s="134">
        <v>33384.929999999993</v>
      </c>
      <c r="J10" s="134">
        <v>31503.039999999997</v>
      </c>
      <c r="K10" s="134">
        <v>31982.3</v>
      </c>
      <c r="L10" s="134">
        <v>26086.159999999996</v>
      </c>
      <c r="M10" s="134">
        <v>31261.929999999993</v>
      </c>
      <c r="N10" s="134">
        <v>31709.510000000006</v>
      </c>
      <c r="O10" s="134"/>
      <c r="P10" s="134"/>
      <c r="Q10" s="134">
        <f t="shared" si="0"/>
        <v>298089.68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298089.68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2880</v>
      </c>
      <c r="F11" s="134">
        <v>2880</v>
      </c>
      <c r="G11" s="134">
        <v>2880</v>
      </c>
      <c r="H11" s="134">
        <v>2880</v>
      </c>
      <c r="I11" s="134">
        <v>2880</v>
      </c>
      <c r="J11" s="134">
        <v>2405</v>
      </c>
      <c r="K11" s="134">
        <v>5305</v>
      </c>
      <c r="L11" s="134">
        <v>4220</v>
      </c>
      <c r="M11" s="134">
        <v>3280</v>
      </c>
      <c r="N11" s="134">
        <v>3780</v>
      </c>
      <c r="O11" s="134"/>
      <c r="P11" s="134"/>
      <c r="Q11" s="134">
        <f t="shared" si="0"/>
        <v>33390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33390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67858.289999999994</v>
      </c>
      <c r="F12" s="134">
        <v>77468.50999999998</v>
      </c>
      <c r="G12" s="134">
        <v>97267.829999999987</v>
      </c>
      <c r="H12" s="134">
        <v>96504.000000000015</v>
      </c>
      <c r="I12" s="134">
        <v>85871.079999999987</v>
      </c>
      <c r="J12" s="134">
        <v>89248.510000000024</v>
      </c>
      <c r="K12" s="134">
        <v>84753.469999999972</v>
      </c>
      <c r="L12" s="134">
        <v>81753.459999999992</v>
      </c>
      <c r="M12" s="134">
        <v>87485.54</v>
      </c>
      <c r="N12" s="134">
        <v>89846.09</v>
      </c>
      <c r="O12" s="134"/>
      <c r="P12" s="134"/>
      <c r="Q12" s="134">
        <f t="shared" si="0"/>
        <v>858056.77999999991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858056.77999999991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2007866.0499999996</v>
      </c>
      <c r="F13" s="134">
        <v>2406819.1600000015</v>
      </c>
      <c r="G13" s="134">
        <v>2902435.5100000002</v>
      </c>
      <c r="H13" s="134">
        <v>2622206.2000000002</v>
      </c>
      <c r="I13" s="134">
        <v>2550424.3600000003</v>
      </c>
      <c r="J13" s="134">
        <v>2625408.3400000017</v>
      </c>
      <c r="K13" s="134">
        <v>2769243.9500000011</v>
      </c>
      <c r="L13" s="134">
        <v>2444578.2600000007</v>
      </c>
      <c r="M13" s="134">
        <v>3143320.370000001</v>
      </c>
      <c r="N13" s="134">
        <v>2710785.54</v>
      </c>
      <c r="O13" s="134"/>
      <c r="P13" s="134"/>
      <c r="Q13" s="134">
        <f t="shared" si="0"/>
        <v>26183087.740000006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26183087.740000006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765599.31000000017</v>
      </c>
      <c r="F14" s="134">
        <v>968846.31999999913</v>
      </c>
      <c r="G14" s="134">
        <v>1073473.7600000002</v>
      </c>
      <c r="H14" s="134">
        <v>1086497.0299999993</v>
      </c>
      <c r="I14" s="134">
        <v>1024907.0499999999</v>
      </c>
      <c r="J14" s="134">
        <v>1131018.4500000004</v>
      </c>
      <c r="K14" s="134">
        <v>1126481.5100000009</v>
      </c>
      <c r="L14" s="134">
        <v>976454.6399999992</v>
      </c>
      <c r="M14" s="134">
        <v>1064064.7599999993</v>
      </c>
      <c r="N14" s="134">
        <v>1528222.0799999998</v>
      </c>
      <c r="O14" s="134"/>
      <c r="P14" s="134"/>
      <c r="Q14" s="134">
        <f t="shared" si="0"/>
        <v>10745564.909999998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10745564.909999998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17588.43</v>
      </c>
      <c r="F15" s="134">
        <v>35493.699999999997</v>
      </c>
      <c r="G15" s="134">
        <v>46936.93</v>
      </c>
      <c r="H15" s="134">
        <v>51722.63</v>
      </c>
      <c r="I15" s="134">
        <v>69704.659999999974</v>
      </c>
      <c r="J15" s="134">
        <v>47561.450000000026</v>
      </c>
      <c r="K15" s="134">
        <v>102924.72999999986</v>
      </c>
      <c r="L15" s="134">
        <v>51524.87000000001</v>
      </c>
      <c r="M15" s="134">
        <v>71407.340000000011</v>
      </c>
      <c r="N15" s="134">
        <v>71087.499999999971</v>
      </c>
      <c r="O15" s="134"/>
      <c r="P15" s="134"/>
      <c r="Q15" s="134">
        <f t="shared" si="0"/>
        <v>565952.23999999987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565952.23999999987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236526.22000000003</v>
      </c>
      <c r="F16" s="134">
        <v>340437.47999999992</v>
      </c>
      <c r="G16" s="134">
        <v>451818.8</v>
      </c>
      <c r="H16" s="134">
        <v>449221.93999999983</v>
      </c>
      <c r="I16" s="134">
        <v>448258.45999999996</v>
      </c>
      <c r="J16" s="134">
        <v>460082.5500000001</v>
      </c>
      <c r="K16" s="134">
        <v>476278.85999999993</v>
      </c>
      <c r="L16" s="134">
        <v>296148.53000000014</v>
      </c>
      <c r="M16" s="134">
        <v>605570.94000000006</v>
      </c>
      <c r="N16" s="134">
        <v>3060999.58</v>
      </c>
      <c r="O16" s="134"/>
      <c r="P16" s="134"/>
      <c r="Q16" s="134">
        <f t="shared" si="0"/>
        <v>6825343.3600000003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6825343.3600000003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46666.02</v>
      </c>
      <c r="F17" s="134">
        <v>77125.959999999992</v>
      </c>
      <c r="G17" s="134">
        <v>66467.09</v>
      </c>
      <c r="H17" s="134">
        <v>83954.57</v>
      </c>
      <c r="I17" s="134">
        <v>121579.18000000004</v>
      </c>
      <c r="J17" s="134">
        <v>125522.62000000002</v>
      </c>
      <c r="K17" s="134">
        <v>75965.410000000018</v>
      </c>
      <c r="L17" s="134">
        <v>69822.37999999999</v>
      </c>
      <c r="M17" s="134">
        <v>83757.38</v>
      </c>
      <c r="N17" s="134">
        <v>87823.510000000024</v>
      </c>
      <c r="O17" s="134"/>
      <c r="P17" s="134"/>
      <c r="Q17" s="134">
        <f t="shared" si="0"/>
        <v>838684.12000000011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838684.12000000011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0</v>
      </c>
      <c r="F18" s="134">
        <v>35630</v>
      </c>
      <c r="G18" s="134">
        <v>47460</v>
      </c>
      <c r="H18" s="134">
        <v>74873.84</v>
      </c>
      <c r="I18" s="134">
        <v>43630</v>
      </c>
      <c r="J18" s="134">
        <v>21237.09</v>
      </c>
      <c r="K18" s="134">
        <v>80766.2</v>
      </c>
      <c r="L18" s="134">
        <v>49081.83</v>
      </c>
      <c r="M18" s="134">
        <v>26733.74</v>
      </c>
      <c r="N18" s="134">
        <v>45190.5</v>
      </c>
      <c r="O18" s="134"/>
      <c r="P18" s="134"/>
      <c r="Q18" s="134">
        <f t="shared" si="0"/>
        <v>424603.2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424603.2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27500.77</v>
      </c>
      <c r="F19" s="134">
        <v>36281.279999999999</v>
      </c>
      <c r="G19" s="134">
        <v>30143.120000000006</v>
      </c>
      <c r="H19" s="134">
        <v>33598.449999999997</v>
      </c>
      <c r="I19" s="134">
        <v>34857.58</v>
      </c>
      <c r="J19" s="134">
        <v>36986.6</v>
      </c>
      <c r="K19" s="134">
        <v>34862.450000000004</v>
      </c>
      <c r="L19" s="134">
        <v>31626.720000000001</v>
      </c>
      <c r="M19" s="134">
        <v>34470.270000000004</v>
      </c>
      <c r="N19" s="134">
        <v>32303.640000000003</v>
      </c>
      <c r="O19" s="134"/>
      <c r="P19" s="134"/>
      <c r="Q19" s="134">
        <f t="shared" si="0"/>
        <v>332630.88000000006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332630.88000000006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2550</v>
      </c>
      <c r="G20" s="134">
        <v>2900</v>
      </c>
      <c r="H20" s="134">
        <v>2900</v>
      </c>
      <c r="I20" s="134">
        <v>2390</v>
      </c>
      <c r="J20" s="134">
        <v>2890</v>
      </c>
      <c r="K20" s="134">
        <v>3080</v>
      </c>
      <c r="L20" s="134">
        <v>1700</v>
      </c>
      <c r="M20" s="134">
        <v>2390</v>
      </c>
      <c r="N20" s="134">
        <v>2790</v>
      </c>
      <c r="O20" s="134"/>
      <c r="P20" s="134"/>
      <c r="Q20" s="134">
        <f t="shared" si="0"/>
        <v>23590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23590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/>
      <c r="P21" s="134"/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119682.27999999998</v>
      </c>
      <c r="F22" s="134">
        <v>124450.42000000001</v>
      </c>
      <c r="G22" s="134">
        <v>239130.77</v>
      </c>
      <c r="H22" s="134">
        <v>192332.03999999998</v>
      </c>
      <c r="I22" s="134">
        <v>318751.43</v>
      </c>
      <c r="J22" s="134">
        <v>220504.11</v>
      </c>
      <c r="K22" s="134">
        <v>275109.04999999993</v>
      </c>
      <c r="L22" s="134">
        <v>290134.40000000002</v>
      </c>
      <c r="M22" s="134">
        <v>406268.77</v>
      </c>
      <c r="N22" s="134">
        <v>251479.48</v>
      </c>
      <c r="O22" s="134"/>
      <c r="P22" s="134"/>
      <c r="Q22" s="134">
        <f t="shared" si="0"/>
        <v>2437842.7499999995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2437842.7499999995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732653.75999999978</v>
      </c>
      <c r="F23" s="134">
        <v>1008228.69</v>
      </c>
      <c r="G23" s="134">
        <v>1165998.07</v>
      </c>
      <c r="H23" s="134">
        <v>1032743.4799999999</v>
      </c>
      <c r="I23" s="134">
        <v>1034481.2200000001</v>
      </c>
      <c r="J23" s="134">
        <v>1153458.01</v>
      </c>
      <c r="K23" s="134">
        <v>1355500</v>
      </c>
      <c r="L23" s="134">
        <v>1240380.5700000003</v>
      </c>
      <c r="M23" s="134">
        <v>1022757.5900000002</v>
      </c>
      <c r="N23" s="134">
        <v>1164709.18</v>
      </c>
      <c r="O23" s="134"/>
      <c r="P23" s="134"/>
      <c r="Q23" s="134">
        <f t="shared" si="0"/>
        <v>10910910.57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10910910.57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16578.71</v>
      </c>
      <c r="F24" s="134">
        <v>24179.439999999995</v>
      </c>
      <c r="G24" s="134">
        <v>33389.83</v>
      </c>
      <c r="H24" s="134">
        <v>29157.15</v>
      </c>
      <c r="I24" s="134">
        <v>43143.290000000023</v>
      </c>
      <c r="J24" s="134">
        <v>32679.850000000006</v>
      </c>
      <c r="K24" s="134">
        <v>27377.48</v>
      </c>
      <c r="L24" s="134">
        <v>27328.539999999994</v>
      </c>
      <c r="M24" s="134">
        <v>26392.290000000005</v>
      </c>
      <c r="N24" s="134">
        <v>35284.65</v>
      </c>
      <c r="O24" s="134"/>
      <c r="P24" s="134"/>
      <c r="Q24" s="134">
        <f t="shared" si="0"/>
        <v>295511.23000000004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295511.23000000004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6726148.8000000017</v>
      </c>
      <c r="F25" s="134">
        <v>8584553.6499999985</v>
      </c>
      <c r="G25" s="134">
        <v>9876710.3400000073</v>
      </c>
      <c r="H25" s="134">
        <v>9416507.3999999985</v>
      </c>
      <c r="I25" s="134">
        <v>8776510.9400000032</v>
      </c>
      <c r="J25" s="134">
        <v>10407821.670000004</v>
      </c>
      <c r="K25" s="134">
        <v>9451734.0899999943</v>
      </c>
      <c r="L25" s="134">
        <v>10168752.499999998</v>
      </c>
      <c r="M25" s="134">
        <v>9362624.9899999965</v>
      </c>
      <c r="N25" s="134">
        <v>9356670.1000000034</v>
      </c>
      <c r="O25" s="134"/>
      <c r="P25" s="134"/>
      <c r="Q25" s="134">
        <f t="shared" si="0"/>
        <v>92128034.480000004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92128034.480000004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3314343.8400000012</v>
      </c>
      <c r="F26" s="134">
        <v>5224172.1399999978</v>
      </c>
      <c r="G26" s="134">
        <v>4115319.6999999997</v>
      </c>
      <c r="H26" s="134">
        <v>24549000.739999995</v>
      </c>
      <c r="I26" s="134">
        <v>5023304.7800000012</v>
      </c>
      <c r="J26" s="134">
        <v>33008332.84</v>
      </c>
      <c r="K26" s="134">
        <v>5580767.2599999988</v>
      </c>
      <c r="L26" s="134">
        <v>5938394.3700000001</v>
      </c>
      <c r="M26" s="134">
        <v>14946245.640000002</v>
      </c>
      <c r="N26" s="134">
        <v>5212002.4300000034</v>
      </c>
      <c r="O26" s="134"/>
      <c r="P26" s="134"/>
      <c r="Q26" s="134">
        <f t="shared" si="0"/>
        <v>106911883.74000001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106911883.74000001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31330.66</v>
      </c>
      <c r="F27" s="134">
        <v>32974.480000000003</v>
      </c>
      <c r="G27" s="134">
        <v>37582.87999999999</v>
      </c>
      <c r="H27" s="134">
        <v>38441.479999999996</v>
      </c>
      <c r="I27" s="134">
        <v>33167.120000000003</v>
      </c>
      <c r="J27" s="134">
        <v>34978.840000000004</v>
      </c>
      <c r="K27" s="134">
        <v>47463.549999999996</v>
      </c>
      <c r="L27" s="134">
        <v>37867.150000000016</v>
      </c>
      <c r="M27" s="134">
        <v>38278.5</v>
      </c>
      <c r="N27" s="134">
        <v>42089.99</v>
      </c>
      <c r="O27" s="134"/>
      <c r="P27" s="134"/>
      <c r="Q27" s="134">
        <f t="shared" si="0"/>
        <v>374174.64999999997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374174.64999999997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43704509.910000004</v>
      </c>
      <c r="F28" s="134">
        <v>15467089.760000004</v>
      </c>
      <c r="G28" s="134">
        <v>71525754.939999998</v>
      </c>
      <c r="H28" s="134">
        <v>547766465.44999993</v>
      </c>
      <c r="I28" s="134">
        <v>64276683.039999984</v>
      </c>
      <c r="J28" s="134">
        <v>50280585.269999996</v>
      </c>
      <c r="K28" s="134">
        <v>44077845.07</v>
      </c>
      <c r="L28" s="134">
        <v>14915398.489999998</v>
      </c>
      <c r="M28" s="134">
        <v>59706645.400000006</v>
      </c>
      <c r="N28" s="134">
        <v>29408912.689999998</v>
      </c>
      <c r="O28" s="134"/>
      <c r="P28" s="134"/>
      <c r="Q28" s="134">
        <f t="shared" si="0"/>
        <v>941129890.01999998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941129890.01999998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588404.26000000013</v>
      </c>
      <c r="F29" s="134">
        <v>1127027.5099999998</v>
      </c>
      <c r="G29" s="134">
        <v>1895768.39</v>
      </c>
      <c r="H29" s="134">
        <v>1691310.2600000002</v>
      </c>
      <c r="I29" s="134">
        <v>767918.69000000053</v>
      </c>
      <c r="J29" s="134">
        <v>936438.01000000036</v>
      </c>
      <c r="K29" s="134">
        <v>1302203.0599999998</v>
      </c>
      <c r="L29" s="134">
        <v>837638.51999999967</v>
      </c>
      <c r="M29" s="134">
        <v>985729.54999999993</v>
      </c>
      <c r="N29" s="134">
        <v>1241737.31</v>
      </c>
      <c r="O29" s="134"/>
      <c r="P29" s="134"/>
      <c r="Q29" s="134">
        <f t="shared" si="0"/>
        <v>11374175.560000002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11374175.560000002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543228.23999999976</v>
      </c>
      <c r="F30" s="134">
        <v>654526.51000000013</v>
      </c>
      <c r="G30" s="134">
        <v>1167405.5499999998</v>
      </c>
      <c r="H30" s="134">
        <v>689159.9</v>
      </c>
      <c r="I30" s="134">
        <v>758857.2200000002</v>
      </c>
      <c r="J30" s="134">
        <v>742760.3399999995</v>
      </c>
      <c r="K30" s="134">
        <v>1084770.7900000005</v>
      </c>
      <c r="L30" s="134">
        <v>1017868.5400000002</v>
      </c>
      <c r="M30" s="134">
        <v>1001750.4200000003</v>
      </c>
      <c r="N30" s="134">
        <v>855399.66000000015</v>
      </c>
      <c r="O30" s="134"/>
      <c r="P30" s="134"/>
      <c r="Q30" s="134">
        <f t="shared" si="0"/>
        <v>8515727.1700000018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8515727.1700000018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107285.06000000001</v>
      </c>
      <c r="F31" s="134">
        <v>165799.72000000006</v>
      </c>
      <c r="G31" s="134">
        <v>289795.15000000002</v>
      </c>
      <c r="H31" s="134">
        <v>202873.08999999997</v>
      </c>
      <c r="I31" s="134">
        <v>194973.33999999997</v>
      </c>
      <c r="J31" s="134">
        <v>271893.21999999997</v>
      </c>
      <c r="K31" s="134">
        <v>193383.47999999998</v>
      </c>
      <c r="L31" s="134">
        <v>245865.93999999997</v>
      </c>
      <c r="M31" s="134">
        <v>235167.78</v>
      </c>
      <c r="N31" s="134">
        <v>257055.70999999996</v>
      </c>
      <c r="O31" s="134"/>
      <c r="P31" s="134"/>
      <c r="Q31" s="134">
        <f t="shared" si="0"/>
        <v>2164092.4900000002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2164092.4900000002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28892.239999999994</v>
      </c>
      <c r="F32" s="134">
        <v>26710.080000000002</v>
      </c>
      <c r="G32" s="134">
        <v>55470.63</v>
      </c>
      <c r="H32" s="134">
        <v>37950.730000000003</v>
      </c>
      <c r="I32" s="134">
        <v>33782.239999999998</v>
      </c>
      <c r="J32" s="134">
        <v>38861.199999999997</v>
      </c>
      <c r="K32" s="134">
        <v>29559.200000000004</v>
      </c>
      <c r="L32" s="134">
        <v>41409.43</v>
      </c>
      <c r="M32" s="134">
        <v>35943.650000000009</v>
      </c>
      <c r="N32" s="134">
        <v>284953.95999999996</v>
      </c>
      <c r="O32" s="134"/>
      <c r="P32" s="134"/>
      <c r="Q32" s="134">
        <f t="shared" si="0"/>
        <v>613533.36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613533.36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56388.82</v>
      </c>
      <c r="F33" s="134">
        <v>73486.029999999984</v>
      </c>
      <c r="G33" s="134">
        <v>121608.92999999998</v>
      </c>
      <c r="H33" s="134">
        <v>80905.039999999979</v>
      </c>
      <c r="I33" s="134">
        <v>63428.880000000005</v>
      </c>
      <c r="J33" s="134">
        <v>72820.080000000016</v>
      </c>
      <c r="K33" s="134">
        <v>76320.749999999985</v>
      </c>
      <c r="L33" s="134">
        <v>67780.37999999999</v>
      </c>
      <c r="M33" s="134">
        <v>73079.819999999992</v>
      </c>
      <c r="N33" s="134">
        <v>77429.56</v>
      </c>
      <c r="O33" s="134"/>
      <c r="P33" s="134"/>
      <c r="Q33" s="134">
        <f t="shared" si="0"/>
        <v>763248.2899999998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763248.2899999998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34623.939999999995</v>
      </c>
      <c r="F34" s="134">
        <v>38424.12000000001</v>
      </c>
      <c r="G34" s="134">
        <v>55996.500000000007</v>
      </c>
      <c r="H34" s="134">
        <v>52666.660000000018</v>
      </c>
      <c r="I34" s="134">
        <v>47273.62000000001</v>
      </c>
      <c r="J34" s="134">
        <v>78154.039999999994</v>
      </c>
      <c r="K34" s="134">
        <v>53223.73000000001</v>
      </c>
      <c r="L34" s="134">
        <v>50582.79</v>
      </c>
      <c r="M34" s="134">
        <v>51148.369999999995</v>
      </c>
      <c r="N34" s="134">
        <v>796493.4</v>
      </c>
      <c r="O34" s="134"/>
      <c r="P34" s="134"/>
      <c r="Q34" s="134">
        <f t="shared" si="0"/>
        <v>1258587.17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1258587.17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770011.10999999975</v>
      </c>
      <c r="F35" s="134">
        <v>1652838.41</v>
      </c>
      <c r="G35" s="134">
        <v>1913806</v>
      </c>
      <c r="H35" s="134">
        <v>1826483.4900000002</v>
      </c>
      <c r="I35" s="134">
        <v>1604387.2999999998</v>
      </c>
      <c r="J35" s="134">
        <v>1962952.5200000003</v>
      </c>
      <c r="K35" s="134">
        <v>2128916.4</v>
      </c>
      <c r="L35" s="134">
        <v>1810748.5100000002</v>
      </c>
      <c r="M35" s="134">
        <v>1829238.2500000002</v>
      </c>
      <c r="N35" s="134">
        <v>2675805.6799999997</v>
      </c>
      <c r="O35" s="134"/>
      <c r="P35" s="134"/>
      <c r="Q35" s="134">
        <f t="shared" si="0"/>
        <v>18175187.670000002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18175187.670000002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20638216.249999996</v>
      </c>
      <c r="F36" s="134">
        <v>25619332.390000008</v>
      </c>
      <c r="G36" s="134">
        <v>28301602.290000007</v>
      </c>
      <c r="H36" s="134">
        <v>28046600.239999976</v>
      </c>
      <c r="I36" s="134">
        <v>27712214.95999999</v>
      </c>
      <c r="J36" s="134">
        <v>29820640.389999993</v>
      </c>
      <c r="K36" s="134">
        <v>21409896.350000001</v>
      </c>
      <c r="L36" s="134">
        <v>25239627.03000002</v>
      </c>
      <c r="M36" s="134">
        <v>27322538.859999988</v>
      </c>
      <c r="N36" s="134">
        <v>31799974.589999989</v>
      </c>
      <c r="O36" s="134"/>
      <c r="P36" s="134"/>
      <c r="Q36" s="134">
        <f t="shared" si="0"/>
        <v>265910643.34999996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265910643.34999996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67379.639999999985</v>
      </c>
      <c r="F37" s="134">
        <v>73392.250000000015</v>
      </c>
      <c r="G37" s="134">
        <v>91696.170000000013</v>
      </c>
      <c r="H37" s="134">
        <v>229408.24000000002</v>
      </c>
      <c r="I37" s="134">
        <v>231746.18</v>
      </c>
      <c r="J37" s="134">
        <v>280242.31999999995</v>
      </c>
      <c r="K37" s="134">
        <v>121995.29999999999</v>
      </c>
      <c r="L37" s="134">
        <v>142101.37999999995</v>
      </c>
      <c r="M37" s="134">
        <v>109599.97000000003</v>
      </c>
      <c r="N37" s="134">
        <v>122123.81000000003</v>
      </c>
      <c r="O37" s="134"/>
      <c r="P37" s="134"/>
      <c r="Q37" s="134">
        <f t="shared" si="0"/>
        <v>1469685.2599999998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1469685.2599999998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45781.150000000016</v>
      </c>
      <c r="F38" s="134">
        <v>64278.530000000006</v>
      </c>
      <c r="G38" s="134">
        <v>192285.37</v>
      </c>
      <c r="H38" s="134">
        <v>75959.87000000001</v>
      </c>
      <c r="I38" s="134">
        <v>85888.909999999989</v>
      </c>
      <c r="J38" s="134">
        <v>194063.28</v>
      </c>
      <c r="K38" s="134">
        <v>241574.24000000002</v>
      </c>
      <c r="L38" s="134">
        <v>166486.03000000003</v>
      </c>
      <c r="M38" s="134">
        <v>70557.06</v>
      </c>
      <c r="N38" s="134">
        <v>126803.73000000003</v>
      </c>
      <c r="O38" s="134"/>
      <c r="P38" s="134"/>
      <c r="Q38" s="134">
        <f t="shared" si="0"/>
        <v>1263678.17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1263678.17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30707.709999999995</v>
      </c>
      <c r="F39" s="134">
        <v>59959.810000000012</v>
      </c>
      <c r="G39" s="134">
        <v>47997.739999999983</v>
      </c>
      <c r="H39" s="134">
        <v>75325.63</v>
      </c>
      <c r="I39" s="134">
        <v>64779.80000000001</v>
      </c>
      <c r="J39" s="134">
        <v>74500.45</v>
      </c>
      <c r="K39" s="134">
        <v>102228.32</v>
      </c>
      <c r="L39" s="134">
        <v>37305.620000000017</v>
      </c>
      <c r="M39" s="134">
        <v>62070.890000000007</v>
      </c>
      <c r="N39" s="134">
        <v>53603.99</v>
      </c>
      <c r="O39" s="134"/>
      <c r="P39" s="134"/>
      <c r="Q39" s="134">
        <f t="shared" si="0"/>
        <v>608479.96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608479.96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16947.210000000003</v>
      </c>
      <c r="F40" s="134">
        <v>29141.26</v>
      </c>
      <c r="G40" s="134">
        <v>29124.260000000002</v>
      </c>
      <c r="H40" s="134">
        <v>46701.520000000004</v>
      </c>
      <c r="I40" s="134">
        <v>32650.059999999994</v>
      </c>
      <c r="J40" s="134">
        <v>24208.35</v>
      </c>
      <c r="K40" s="134">
        <v>43181.560000000005</v>
      </c>
      <c r="L40" s="134">
        <v>19424.560000000005</v>
      </c>
      <c r="M40" s="134">
        <v>67509.539999999994</v>
      </c>
      <c r="N40" s="134">
        <v>23898.170000000009</v>
      </c>
      <c r="O40" s="134"/>
      <c r="P40" s="134"/>
      <c r="Q40" s="134">
        <f t="shared" si="0"/>
        <v>332786.49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332786.49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798674.16999999993</v>
      </c>
      <c r="F41" s="134">
        <v>1157921.3599999994</v>
      </c>
      <c r="G41" s="134">
        <v>1284787.71</v>
      </c>
      <c r="H41" s="134">
        <v>1935059.3900000006</v>
      </c>
      <c r="I41" s="134">
        <v>1275296.0499999993</v>
      </c>
      <c r="J41" s="134">
        <v>1904297.0400000003</v>
      </c>
      <c r="K41" s="134">
        <v>2325915.4400000004</v>
      </c>
      <c r="L41" s="134">
        <v>1693299.41</v>
      </c>
      <c r="M41" s="134">
        <v>1823465.5200000009</v>
      </c>
      <c r="N41" s="134">
        <v>1776521.9100000001</v>
      </c>
      <c r="O41" s="134"/>
      <c r="P41" s="134"/>
      <c r="Q41" s="134">
        <f t="shared" si="0"/>
        <v>15975238.000000002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15975238.000000002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150913.1</v>
      </c>
      <c r="F42" s="134">
        <v>170914.41999999998</v>
      </c>
      <c r="G42" s="134">
        <v>199384.49999999994</v>
      </c>
      <c r="H42" s="134">
        <v>168307.88</v>
      </c>
      <c r="I42" s="134">
        <v>185174.34</v>
      </c>
      <c r="J42" s="134">
        <v>212516.18000000002</v>
      </c>
      <c r="K42" s="134">
        <v>184003.77999999997</v>
      </c>
      <c r="L42" s="134">
        <v>169117.96999999994</v>
      </c>
      <c r="M42" s="134">
        <v>163071.43000000002</v>
      </c>
      <c r="N42" s="134">
        <v>174588.71000000011</v>
      </c>
      <c r="O42" s="134"/>
      <c r="P42" s="134"/>
      <c r="Q42" s="134">
        <f t="shared" si="0"/>
        <v>1777992.31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1777992.31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34106.83</v>
      </c>
      <c r="F43" s="134">
        <v>37959.55999999999</v>
      </c>
      <c r="G43" s="134">
        <v>42842.33</v>
      </c>
      <c r="H43" s="134">
        <v>57247.280000000013</v>
      </c>
      <c r="I43" s="134">
        <v>42518.460000000006</v>
      </c>
      <c r="J43" s="134">
        <v>66639.010000000009</v>
      </c>
      <c r="K43" s="134">
        <v>114350.91</v>
      </c>
      <c r="L43" s="134">
        <v>38706.1</v>
      </c>
      <c r="M43" s="134">
        <v>49556.23</v>
      </c>
      <c r="N43" s="134">
        <v>45060.97</v>
      </c>
      <c r="O43" s="134"/>
      <c r="P43" s="134"/>
      <c r="Q43" s="134">
        <f t="shared" si="0"/>
        <v>528987.67999999993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528987.67999999993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221241.64000000007</v>
      </c>
      <c r="F44" s="134">
        <v>280819.45999999996</v>
      </c>
      <c r="G44" s="134">
        <v>309317.66999999993</v>
      </c>
      <c r="H44" s="134">
        <v>434055.53999999992</v>
      </c>
      <c r="I44" s="134">
        <v>637761.26</v>
      </c>
      <c r="J44" s="134">
        <v>1524462.41</v>
      </c>
      <c r="K44" s="134">
        <v>2407126.9699999997</v>
      </c>
      <c r="L44" s="134">
        <v>344202.27999999997</v>
      </c>
      <c r="M44" s="134">
        <v>548359.18999999994</v>
      </c>
      <c r="N44" s="134">
        <v>552209.48999999987</v>
      </c>
      <c r="O44" s="134"/>
      <c r="P44" s="134"/>
      <c r="Q44" s="134">
        <f t="shared" si="0"/>
        <v>7259555.9100000001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7259555.9100000001</v>
      </c>
      <c r="V44" s="130"/>
    </row>
    <row r="45" spans="2:22" x14ac:dyDescent="0.2">
      <c r="B45" s="128"/>
      <c r="C45" s="167">
        <v>40903</v>
      </c>
      <c r="D45" s="133" t="s">
        <v>70</v>
      </c>
      <c r="E45" s="134">
        <v>188970.39</v>
      </c>
      <c r="F45" s="134">
        <v>6580188.1600000001</v>
      </c>
      <c r="G45" s="134">
        <v>6752671.5099999998</v>
      </c>
      <c r="H45" s="134">
        <v>5131137.7899999991</v>
      </c>
      <c r="I45" s="134">
        <v>5088608.9399999985</v>
      </c>
      <c r="J45" s="134">
        <v>5544569.3700000001</v>
      </c>
      <c r="K45" s="134">
        <v>6314207.5899999989</v>
      </c>
      <c r="L45" s="134">
        <v>188154</v>
      </c>
      <c r="M45" s="134">
        <v>0</v>
      </c>
      <c r="N45" s="134">
        <v>0</v>
      </c>
      <c r="O45" s="134"/>
      <c r="P45" s="134"/>
      <c r="Q45" s="134">
        <f t="shared" si="0"/>
        <v>35788507.749999993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35788507.749999993</v>
      </c>
      <c r="V45" s="130"/>
    </row>
    <row r="46" spans="2:22" x14ac:dyDescent="0.2">
      <c r="B46" s="128"/>
      <c r="C46" s="167">
        <v>40904</v>
      </c>
      <c r="D46" s="133" t="s">
        <v>54</v>
      </c>
      <c r="E46" s="134">
        <v>56870.249999999985</v>
      </c>
      <c r="F46" s="134">
        <v>85265.63</v>
      </c>
      <c r="G46" s="134">
        <v>71473.720000000016</v>
      </c>
      <c r="H46" s="134">
        <v>92116.360000000015</v>
      </c>
      <c r="I46" s="134">
        <v>91586.17</v>
      </c>
      <c r="J46" s="134">
        <v>83740.409999999989</v>
      </c>
      <c r="K46" s="134">
        <v>70709.450000000012</v>
      </c>
      <c r="L46" s="134">
        <v>86381.569999999978</v>
      </c>
      <c r="M46" s="134">
        <v>94931.329999999987</v>
      </c>
      <c r="N46" s="134">
        <v>83578.39999999998</v>
      </c>
      <c r="O46" s="134"/>
      <c r="P46" s="134"/>
      <c r="Q46" s="134">
        <f t="shared" si="0"/>
        <v>816653.28999999992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816653.28999999992</v>
      </c>
      <c r="V46" s="130"/>
    </row>
    <row r="47" spans="2:22" x14ac:dyDescent="0.2">
      <c r="B47" s="128"/>
      <c r="C47" s="167">
        <v>40911</v>
      </c>
      <c r="D47" s="133" t="s">
        <v>55</v>
      </c>
      <c r="E47" s="134">
        <v>42420.590000000004</v>
      </c>
      <c r="F47" s="134">
        <v>53624.049999999996</v>
      </c>
      <c r="G47" s="134">
        <v>66032.779999999984</v>
      </c>
      <c r="H47" s="134">
        <v>66251.77</v>
      </c>
      <c r="I47" s="134">
        <v>56788.73</v>
      </c>
      <c r="J47" s="134">
        <v>63663.609999999993</v>
      </c>
      <c r="K47" s="134">
        <v>58538.899999999994</v>
      </c>
      <c r="L47" s="134">
        <v>56618.860000000008</v>
      </c>
      <c r="M47" s="134">
        <v>67658.449999999983</v>
      </c>
      <c r="N47" s="134">
        <v>59517.270000000004</v>
      </c>
      <c r="O47" s="134"/>
      <c r="P47" s="134"/>
      <c r="Q47" s="134">
        <f t="shared" si="0"/>
        <v>591115.00999999989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591115.00999999989</v>
      </c>
      <c r="V47" s="130"/>
    </row>
    <row r="48" spans="2:22" x14ac:dyDescent="0.2">
      <c r="B48" s="128"/>
      <c r="C48" s="167">
        <v>40913</v>
      </c>
      <c r="D48" s="133" t="s">
        <v>57</v>
      </c>
      <c r="E48" s="134">
        <v>25444.860000000004</v>
      </c>
      <c r="F48" s="134">
        <v>34021.57</v>
      </c>
      <c r="G48" s="134">
        <v>53664.740000000005</v>
      </c>
      <c r="H48" s="134">
        <v>35844.5</v>
      </c>
      <c r="I48" s="134">
        <v>38160.520000000011</v>
      </c>
      <c r="J48" s="134">
        <v>68857.560000000012</v>
      </c>
      <c r="K48" s="134">
        <v>64865.94</v>
      </c>
      <c r="L48" s="134">
        <v>35175.259999999995</v>
      </c>
      <c r="M48" s="134">
        <v>46792.989999999991</v>
      </c>
      <c r="N48" s="134">
        <v>51206.9</v>
      </c>
      <c r="O48" s="134"/>
      <c r="P48" s="134"/>
      <c r="Q48" s="134">
        <f t="shared" si="0"/>
        <v>454034.84000000008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454034.84000000008</v>
      </c>
      <c r="V48" s="130"/>
    </row>
    <row r="49" spans="2:22" x14ac:dyDescent="0.2">
      <c r="B49" s="128"/>
      <c r="C49" s="167">
        <v>41101</v>
      </c>
      <c r="D49" s="133" t="s">
        <v>63</v>
      </c>
      <c r="E49" s="134">
        <v>901307.47000000009</v>
      </c>
      <c r="F49" s="134">
        <v>821737.15</v>
      </c>
      <c r="G49" s="134">
        <v>455762.33999999985</v>
      </c>
      <c r="H49" s="134">
        <v>6773095.9299999997</v>
      </c>
      <c r="I49" s="134">
        <v>1780837.9099999995</v>
      </c>
      <c r="J49" s="134">
        <v>4390920.76</v>
      </c>
      <c r="K49" s="134">
        <v>4459962.6599999992</v>
      </c>
      <c r="L49" s="134">
        <v>5836561.4700000007</v>
      </c>
      <c r="M49" s="134">
        <v>3753853.2700000009</v>
      </c>
      <c r="N49" s="134">
        <v>10580958.689999999</v>
      </c>
      <c r="O49" s="134"/>
      <c r="P49" s="134"/>
      <c r="Q49" s="134">
        <f t="shared" si="0"/>
        <v>39754997.649999999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39754997.649999999</v>
      </c>
      <c r="V49" s="130"/>
    </row>
    <row r="50" spans="2:22" x14ac:dyDescent="0.2">
      <c r="B50" s="128"/>
      <c r="C50" s="167">
        <v>41103</v>
      </c>
      <c r="D50" s="133" t="s">
        <v>64</v>
      </c>
      <c r="E50" s="134">
        <v>382961.19</v>
      </c>
      <c r="F50" s="134">
        <v>464277.87</v>
      </c>
      <c r="G50" s="134">
        <v>517700.41</v>
      </c>
      <c r="H50" s="134">
        <v>453003</v>
      </c>
      <c r="I50" s="134">
        <v>469288</v>
      </c>
      <c r="J50" s="134">
        <v>571927.90000000014</v>
      </c>
      <c r="K50" s="134">
        <v>573532.88</v>
      </c>
      <c r="L50" s="134">
        <v>494223.68000000011</v>
      </c>
      <c r="M50" s="134">
        <v>520988.39999999997</v>
      </c>
      <c r="N50" s="134">
        <v>529480.5199999999</v>
      </c>
      <c r="O50" s="134"/>
      <c r="P50" s="134"/>
      <c r="Q50" s="134">
        <f t="shared" si="0"/>
        <v>4977383.8499999996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4977383.8499999996</v>
      </c>
      <c r="V50" s="130"/>
    </row>
    <row r="51" spans="2:22" x14ac:dyDescent="0.2">
      <c r="B51" s="128"/>
      <c r="C51" s="167">
        <v>41104</v>
      </c>
      <c r="D51" s="133" t="s">
        <v>65</v>
      </c>
      <c r="E51" s="134">
        <v>22285.51</v>
      </c>
      <c r="F51" s="134">
        <v>29174.02</v>
      </c>
      <c r="G51" s="134">
        <v>37167.670000000006</v>
      </c>
      <c r="H51" s="134">
        <v>42570.71</v>
      </c>
      <c r="I51" s="134">
        <v>41020.520000000004</v>
      </c>
      <c r="J51" s="134">
        <v>45868.039999999994</v>
      </c>
      <c r="K51" s="134">
        <v>49158.2</v>
      </c>
      <c r="L51" s="134">
        <v>79772.609999999986</v>
      </c>
      <c r="M51" s="134">
        <v>62303.42</v>
      </c>
      <c r="N51" s="134">
        <v>50121.220000000016</v>
      </c>
      <c r="O51" s="134"/>
      <c r="P51" s="134"/>
      <c r="Q51" s="134">
        <f t="shared" si="0"/>
        <v>459441.91999999998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459441.91999999998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114683.79999999999</v>
      </c>
      <c r="F52" s="134">
        <v>532849.56000000006</v>
      </c>
      <c r="G52" s="134">
        <v>262569.62</v>
      </c>
      <c r="H52" s="134">
        <v>263144.19000000006</v>
      </c>
      <c r="I52" s="134">
        <v>330047.08999999997</v>
      </c>
      <c r="J52" s="134">
        <v>248227.55999999997</v>
      </c>
      <c r="K52" s="134">
        <v>310138.70999999996</v>
      </c>
      <c r="L52" s="134">
        <v>425190.49000000005</v>
      </c>
      <c r="M52" s="134">
        <v>348811.49</v>
      </c>
      <c r="N52" s="134">
        <v>338254.36000000004</v>
      </c>
      <c r="O52" s="134"/>
      <c r="P52" s="134"/>
      <c r="Q52" s="134">
        <f t="shared" si="0"/>
        <v>3173916.8700000006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3173916.8700000006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151436.94</v>
      </c>
      <c r="F53" s="134">
        <v>545093.23</v>
      </c>
      <c r="G53" s="134">
        <v>447343.02999999997</v>
      </c>
      <c r="H53" s="134">
        <v>223033.13999999996</v>
      </c>
      <c r="I53" s="134">
        <v>213249.32000000004</v>
      </c>
      <c r="J53" s="134">
        <v>218602.46</v>
      </c>
      <c r="K53" s="134">
        <v>301471.21000000008</v>
      </c>
      <c r="L53" s="134">
        <v>209429.48</v>
      </c>
      <c r="M53" s="134">
        <v>655033.52</v>
      </c>
      <c r="N53" s="134">
        <v>350105.55</v>
      </c>
      <c r="O53" s="134"/>
      <c r="P53" s="134"/>
      <c r="Q53" s="134">
        <f t="shared" si="0"/>
        <v>3314797.88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3314797.88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56829.270000000004</v>
      </c>
      <c r="F54" s="134">
        <v>130796.67999999996</v>
      </c>
      <c r="G54" s="134">
        <v>296384.68</v>
      </c>
      <c r="H54" s="134">
        <v>235280.86999999997</v>
      </c>
      <c r="I54" s="134">
        <v>246868.87</v>
      </c>
      <c r="J54" s="134">
        <v>221670.62</v>
      </c>
      <c r="K54" s="134">
        <v>1092189.73</v>
      </c>
      <c r="L54" s="134">
        <v>300273.3</v>
      </c>
      <c r="M54" s="134">
        <v>256219.79</v>
      </c>
      <c r="N54" s="134">
        <v>224743.66</v>
      </c>
      <c r="O54" s="134"/>
      <c r="P54" s="134"/>
      <c r="Q54" s="134">
        <f t="shared" si="0"/>
        <v>3061257.4699999997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3061257.4699999997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420951.33</v>
      </c>
      <c r="F55" s="134">
        <v>695150.07999999996</v>
      </c>
      <c r="G55" s="134">
        <v>1490072.1399999997</v>
      </c>
      <c r="H55" s="134">
        <v>926192.76999999967</v>
      </c>
      <c r="I55" s="134">
        <v>1207938.2200000002</v>
      </c>
      <c r="J55" s="134">
        <v>410686.27000000019</v>
      </c>
      <c r="K55" s="134">
        <v>623171.77</v>
      </c>
      <c r="L55" s="134">
        <v>599956.22000000009</v>
      </c>
      <c r="M55" s="134">
        <v>678464.7799999998</v>
      </c>
      <c r="N55" s="134">
        <v>1189340.7300000002</v>
      </c>
      <c r="O55" s="134"/>
      <c r="P55" s="134"/>
      <c r="Q55" s="134">
        <f t="shared" si="0"/>
        <v>8241924.3100000005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8241924.3100000005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266807.01000000007</v>
      </c>
      <c r="F56" s="134">
        <v>390982.63000000006</v>
      </c>
      <c r="G56" s="134">
        <v>722765.12</v>
      </c>
      <c r="H56" s="134">
        <v>575019.69000000006</v>
      </c>
      <c r="I56" s="134">
        <v>493709.73000000004</v>
      </c>
      <c r="J56" s="134">
        <v>337242.82000000007</v>
      </c>
      <c r="K56" s="134">
        <v>480894.96999999986</v>
      </c>
      <c r="L56" s="134">
        <v>572140.65000000026</v>
      </c>
      <c r="M56" s="134">
        <v>486264.03999999986</v>
      </c>
      <c r="N56" s="134">
        <v>484994.21000000008</v>
      </c>
      <c r="O56" s="134"/>
      <c r="P56" s="134"/>
      <c r="Q56" s="134">
        <f t="shared" si="0"/>
        <v>4810820.87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4810820.87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336103.67999999999</v>
      </c>
      <c r="F57" s="134">
        <v>636042.44000000006</v>
      </c>
      <c r="G57" s="134">
        <v>10699232.859999999</v>
      </c>
      <c r="H57" s="134">
        <v>2432261.17</v>
      </c>
      <c r="I57" s="134">
        <v>1473872.7899999998</v>
      </c>
      <c r="J57" s="134">
        <v>1766517.5899999999</v>
      </c>
      <c r="K57" s="134">
        <v>1916899.1399999997</v>
      </c>
      <c r="L57" s="134">
        <v>1241254.1600000001</v>
      </c>
      <c r="M57" s="134">
        <v>1733092.89</v>
      </c>
      <c r="N57" s="134">
        <v>2074250.01</v>
      </c>
      <c r="O57" s="134"/>
      <c r="P57" s="134"/>
      <c r="Q57" s="134">
        <f t="shared" si="0"/>
        <v>24309526.730000004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24309526.730000004</v>
      </c>
      <c r="V57" s="130"/>
    </row>
    <row r="58" spans="2:22" x14ac:dyDescent="0.2">
      <c r="B58" s="128"/>
      <c r="C58" s="167">
        <v>41801</v>
      </c>
      <c r="D58" s="133" t="s">
        <v>72</v>
      </c>
      <c r="E58" s="134">
        <v>78070.560000000041</v>
      </c>
      <c r="F58" s="134">
        <v>186135.91999999998</v>
      </c>
      <c r="G58" s="134">
        <v>161376.16000000003</v>
      </c>
      <c r="H58" s="134">
        <v>258305.81000000003</v>
      </c>
      <c r="I58" s="134">
        <v>198400.49000000002</v>
      </c>
      <c r="J58" s="134">
        <v>176154.92999999996</v>
      </c>
      <c r="K58" s="134">
        <v>218573.94</v>
      </c>
      <c r="L58" s="134">
        <v>297151.10000000003</v>
      </c>
      <c r="M58" s="134">
        <v>157596.43000000002</v>
      </c>
      <c r="N58" s="134">
        <v>238474.62999999995</v>
      </c>
      <c r="O58" s="134"/>
      <c r="P58" s="134"/>
      <c r="Q58" s="134">
        <f t="shared" si="0"/>
        <v>1970239.97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1970239.97</v>
      </c>
      <c r="V58" s="130"/>
    </row>
    <row r="59" spans="2:22" x14ac:dyDescent="0.2">
      <c r="B59" s="128"/>
      <c r="C59" s="167">
        <v>42001</v>
      </c>
      <c r="D59" s="133" t="s">
        <v>73</v>
      </c>
      <c r="E59" s="134">
        <v>133515.06000000003</v>
      </c>
      <c r="F59" s="134">
        <v>349589.03</v>
      </c>
      <c r="G59" s="134">
        <v>322511.45</v>
      </c>
      <c r="H59" s="134">
        <v>338859.77999999997</v>
      </c>
      <c r="I59" s="134">
        <v>449915.7</v>
      </c>
      <c r="J59" s="134">
        <v>398791.96</v>
      </c>
      <c r="K59" s="134">
        <v>2551218.3599999989</v>
      </c>
      <c r="L59" s="134">
        <v>467832.70000000007</v>
      </c>
      <c r="M59" s="134">
        <v>306841.01</v>
      </c>
      <c r="N59" s="134">
        <v>538827.93999999971</v>
      </c>
      <c r="O59" s="134"/>
      <c r="P59" s="134"/>
      <c r="Q59" s="134">
        <f t="shared" si="0"/>
        <v>5857902.9899999984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5857902.9899999984</v>
      </c>
      <c r="V59" s="130"/>
    </row>
    <row r="60" spans="2:22" x14ac:dyDescent="0.2">
      <c r="B60" s="128"/>
      <c r="C60" s="167">
        <v>42002</v>
      </c>
      <c r="D60" s="133" t="s">
        <v>74</v>
      </c>
      <c r="E60" s="134">
        <v>112584.57999999999</v>
      </c>
      <c r="F60" s="134">
        <v>107945.07000000004</v>
      </c>
      <c r="G60" s="134">
        <v>148449.06999999998</v>
      </c>
      <c r="H60" s="134">
        <v>148790.52000000002</v>
      </c>
      <c r="I60" s="134">
        <v>161453.52999999997</v>
      </c>
      <c r="J60" s="134">
        <v>159210.55999999985</v>
      </c>
      <c r="K60" s="134">
        <v>148599.26999999999</v>
      </c>
      <c r="L60" s="134">
        <v>138223.69999999998</v>
      </c>
      <c r="M60" s="134">
        <v>106191.36999999998</v>
      </c>
      <c r="N60" s="134">
        <v>134639.71</v>
      </c>
      <c r="O60" s="134"/>
      <c r="P60" s="134"/>
      <c r="Q60" s="134">
        <f t="shared" si="0"/>
        <v>1366087.3799999997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1366087.3799999997</v>
      </c>
      <c r="V60" s="130"/>
    </row>
    <row r="61" spans="2:22" x14ac:dyDescent="0.2">
      <c r="B61" s="128"/>
      <c r="C61" s="167">
        <v>42005</v>
      </c>
      <c r="D61" s="133" t="s">
        <v>130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4">
        <v>0</v>
      </c>
      <c r="N61" s="134">
        <v>0</v>
      </c>
      <c r="O61" s="134"/>
      <c r="P61" s="134"/>
      <c r="Q61" s="134">
        <f t="shared" si="0"/>
        <v>0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0"/>
    </row>
    <row r="62" spans="2:22" x14ac:dyDescent="0.2">
      <c r="B62" s="128"/>
      <c r="C62" s="167">
        <v>42101</v>
      </c>
      <c r="D62" s="133" t="s">
        <v>75</v>
      </c>
      <c r="E62" s="134">
        <v>40815.560000000005</v>
      </c>
      <c r="F62" s="134">
        <v>60680.830000000009</v>
      </c>
      <c r="G62" s="134">
        <v>3743562.2</v>
      </c>
      <c r="H62" s="134">
        <v>1404334.2499999998</v>
      </c>
      <c r="I62" s="134">
        <v>248494.27000000002</v>
      </c>
      <c r="J62" s="134">
        <v>367149.33999999997</v>
      </c>
      <c r="K62" s="134">
        <v>3612125.62</v>
      </c>
      <c r="L62" s="134">
        <v>468285.94</v>
      </c>
      <c r="M62" s="134">
        <v>332679.37</v>
      </c>
      <c r="N62" s="134">
        <v>663966.22</v>
      </c>
      <c r="O62" s="134"/>
      <c r="P62" s="134"/>
      <c r="Q62" s="134">
        <f t="shared" si="0"/>
        <v>10942093.6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10942093.6</v>
      </c>
      <c r="V62" s="130"/>
    </row>
    <row r="63" spans="2:22" x14ac:dyDescent="0.2">
      <c r="B63" s="128"/>
      <c r="C63" s="167">
        <v>42501</v>
      </c>
      <c r="D63" s="133" t="s">
        <v>141</v>
      </c>
      <c r="E63" s="134">
        <v>0</v>
      </c>
      <c r="F63" s="134">
        <v>0</v>
      </c>
      <c r="G63" s="134">
        <v>0</v>
      </c>
      <c r="H63" s="134">
        <v>0</v>
      </c>
      <c r="I63" s="134">
        <v>0</v>
      </c>
      <c r="J63" s="134">
        <v>0</v>
      </c>
      <c r="K63" s="134">
        <v>0</v>
      </c>
      <c r="L63" s="134">
        <v>258926.52</v>
      </c>
      <c r="M63" s="134">
        <v>473149.72999999992</v>
      </c>
      <c r="N63" s="134">
        <v>2297320.8699999996</v>
      </c>
      <c r="O63" s="134"/>
      <c r="P63" s="134"/>
      <c r="Q63" s="134">
        <f t="shared" si="0"/>
        <v>3029397.1199999996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3029397.1199999996</v>
      </c>
      <c r="V63" s="130"/>
    </row>
    <row r="64" spans="2:22" x14ac:dyDescent="0.2">
      <c r="B64" s="128"/>
      <c r="C64" s="167">
        <v>42701</v>
      </c>
      <c r="D64" s="133" t="s">
        <v>131</v>
      </c>
      <c r="E64" s="134">
        <v>331067.78000000003</v>
      </c>
      <c r="F64" s="134">
        <v>120190.70000000001</v>
      </c>
      <c r="G64" s="134">
        <v>334136.76000000007</v>
      </c>
      <c r="H64" s="134">
        <v>182376.31</v>
      </c>
      <c r="I64" s="134">
        <v>158556.53</v>
      </c>
      <c r="J64" s="134">
        <v>163049.65000000002</v>
      </c>
      <c r="K64" s="134">
        <v>991584.1100000001</v>
      </c>
      <c r="L64" s="134">
        <v>254604.96999999997</v>
      </c>
      <c r="M64" s="134">
        <v>209279.93</v>
      </c>
      <c r="N64" s="134">
        <v>219856.63999999998</v>
      </c>
      <c r="O64" s="134"/>
      <c r="P64" s="134"/>
      <c r="Q64" s="134">
        <f t="shared" si="0"/>
        <v>2964703.38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2964703.38</v>
      </c>
      <c r="V64" s="130"/>
    </row>
    <row r="65" spans="2:22" x14ac:dyDescent="0.2">
      <c r="B65" s="128"/>
      <c r="C65" s="167">
        <v>42703</v>
      </c>
      <c r="D65" s="133" t="s">
        <v>59</v>
      </c>
      <c r="E65" s="134">
        <v>56023.970000000008</v>
      </c>
      <c r="F65" s="134">
        <v>6136556.1099999994</v>
      </c>
      <c r="G65" s="134">
        <v>5452471.5700000003</v>
      </c>
      <c r="H65" s="134">
        <v>7235687.8700000001</v>
      </c>
      <c r="I65" s="134">
        <v>4737968.12</v>
      </c>
      <c r="J65" s="134">
        <v>7271470.4500000002</v>
      </c>
      <c r="K65" s="134">
        <v>12161512.699999997</v>
      </c>
      <c r="L65" s="134">
        <v>5217022.42</v>
      </c>
      <c r="M65" s="134">
        <v>10127976.210000001</v>
      </c>
      <c r="N65" s="134">
        <v>9856893.2200000007</v>
      </c>
      <c r="O65" s="134"/>
      <c r="P65" s="134"/>
      <c r="Q65" s="134">
        <f t="shared" si="0"/>
        <v>68253582.640000001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68253582.640000001</v>
      </c>
      <c r="V65" s="130"/>
    </row>
    <row r="66" spans="2:22" x14ac:dyDescent="0.2">
      <c r="B66" s="128"/>
      <c r="C66" s="167">
        <v>42704</v>
      </c>
      <c r="D66" s="133" t="s">
        <v>60</v>
      </c>
      <c r="E66" s="134">
        <v>14777.91</v>
      </c>
      <c r="F66" s="134">
        <v>1413466.6800000002</v>
      </c>
      <c r="G66" s="134">
        <v>2544183.3600000003</v>
      </c>
      <c r="H66" s="134">
        <v>1233943.9099999999</v>
      </c>
      <c r="I66" s="134">
        <v>1419324.54</v>
      </c>
      <c r="J66" s="134">
        <v>1375702.25</v>
      </c>
      <c r="K66" s="134">
        <v>1375155.8</v>
      </c>
      <c r="L66" s="134">
        <v>2239625.08</v>
      </c>
      <c r="M66" s="134">
        <v>1849511.1800000002</v>
      </c>
      <c r="N66" s="134">
        <v>2319190.0700000003</v>
      </c>
      <c r="O66" s="134"/>
      <c r="P66" s="134"/>
      <c r="Q66" s="134">
        <f t="shared" si="0"/>
        <v>15784880.780000001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15784880.780000001</v>
      </c>
      <c r="V66" s="130"/>
    </row>
    <row r="67" spans="2:22" ht="38.25" x14ac:dyDescent="0.2">
      <c r="B67" s="128"/>
      <c r="C67" s="167">
        <v>42705</v>
      </c>
      <c r="D67" s="133" t="s">
        <v>61</v>
      </c>
      <c r="E67" s="134">
        <v>0</v>
      </c>
      <c r="F67" s="134">
        <v>890.83</v>
      </c>
      <c r="G67" s="134">
        <v>1680.1300000000003</v>
      </c>
      <c r="H67" s="134">
        <v>1447.31</v>
      </c>
      <c r="I67" s="134">
        <v>3673.1899999999996</v>
      </c>
      <c r="J67" s="134">
        <v>20888.699999999997</v>
      </c>
      <c r="K67" s="134">
        <v>3056.34</v>
      </c>
      <c r="L67" s="134">
        <v>3764.25</v>
      </c>
      <c r="M67" s="134">
        <v>5121.96</v>
      </c>
      <c r="N67" s="134">
        <v>4041.5199999999995</v>
      </c>
      <c r="O67" s="134"/>
      <c r="P67" s="134"/>
      <c r="Q67" s="134">
        <f t="shared" si="0"/>
        <v>44564.229999999996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44564.229999999996</v>
      </c>
      <c r="V67" s="130"/>
    </row>
    <row r="68" spans="2:22" x14ac:dyDescent="0.2">
      <c r="B68" s="128"/>
      <c r="C68" s="167">
        <v>42801</v>
      </c>
      <c r="D68" s="133" t="s">
        <v>125</v>
      </c>
      <c r="E68" s="134">
        <v>61664.890000000007</v>
      </c>
      <c r="F68" s="134">
        <v>78819.3</v>
      </c>
      <c r="G68" s="134">
        <v>1596489.08</v>
      </c>
      <c r="H68" s="134">
        <v>1690695.1400000001</v>
      </c>
      <c r="I68" s="134">
        <v>1118133.75</v>
      </c>
      <c r="J68" s="134">
        <v>129677.05999999997</v>
      </c>
      <c r="K68" s="134">
        <v>105570.46999999999</v>
      </c>
      <c r="L68" s="134">
        <v>122180.79000000001</v>
      </c>
      <c r="M68" s="134">
        <v>457067.43999999994</v>
      </c>
      <c r="N68" s="134">
        <v>122090.82</v>
      </c>
      <c r="O68" s="134"/>
      <c r="P68" s="134"/>
      <c r="Q68" s="134">
        <f t="shared" si="0"/>
        <v>5482388.7400000002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5482388.7400000002</v>
      </c>
      <c r="V68" s="130"/>
    </row>
    <row r="69" spans="2:22" x14ac:dyDescent="0.2">
      <c r="B69" s="128"/>
      <c r="C69" s="167">
        <v>42802</v>
      </c>
      <c r="D69" s="133" t="s">
        <v>58</v>
      </c>
      <c r="E69" s="134">
        <v>61992.7</v>
      </c>
      <c r="F69" s="134">
        <v>93566.46</v>
      </c>
      <c r="G69" s="134">
        <v>91493.83</v>
      </c>
      <c r="H69" s="134">
        <v>104348.34999999996</v>
      </c>
      <c r="I69" s="134">
        <v>91580.329999999973</v>
      </c>
      <c r="J69" s="134">
        <v>104242.45</v>
      </c>
      <c r="K69" s="134">
        <v>102844.96000000004</v>
      </c>
      <c r="L69" s="134">
        <v>117652.52999999998</v>
      </c>
      <c r="M69" s="134">
        <v>201309.1</v>
      </c>
      <c r="N69" s="134">
        <v>103876.18000000004</v>
      </c>
      <c r="O69" s="134"/>
      <c r="P69" s="134"/>
      <c r="Q69" s="134">
        <f t="shared" si="0"/>
        <v>1072906.8899999999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1072906.8899999999</v>
      </c>
      <c r="V69" s="130"/>
    </row>
    <row r="70" spans="2:22" x14ac:dyDescent="0.2">
      <c r="B70" s="128"/>
      <c r="C70" s="167">
        <v>42901</v>
      </c>
      <c r="D70" s="133" t="s">
        <v>126</v>
      </c>
      <c r="E70" s="134">
        <v>20492575.650000002</v>
      </c>
      <c r="F70" s="134">
        <v>23768991.789999999</v>
      </c>
      <c r="G70" s="134">
        <v>23336869.320000008</v>
      </c>
      <c r="H70" s="134">
        <v>22574655.639999997</v>
      </c>
      <c r="I70" s="134">
        <v>22146619.360000007</v>
      </c>
      <c r="J70" s="134">
        <v>22924225.800000001</v>
      </c>
      <c r="K70" s="134">
        <v>23861750.609999999</v>
      </c>
      <c r="L70" s="134">
        <v>23022364.330000002</v>
      </c>
      <c r="M70" s="134">
        <v>22874161.229999997</v>
      </c>
      <c r="N70" s="134">
        <v>26971352.330000006</v>
      </c>
      <c r="O70" s="134"/>
      <c r="P70" s="134"/>
      <c r="Q70" s="134">
        <f t="shared" si="0"/>
        <v>231973566.06000003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231973566.06000003</v>
      </c>
      <c r="V70" s="130"/>
    </row>
    <row r="71" spans="2:22" x14ac:dyDescent="0.2">
      <c r="B71" s="128"/>
      <c r="C71" s="167">
        <v>42902</v>
      </c>
      <c r="D71" s="133" t="s">
        <v>45</v>
      </c>
      <c r="E71" s="134">
        <v>20706.839999999997</v>
      </c>
      <c r="F71" s="134">
        <v>24070.320000000003</v>
      </c>
      <c r="G71" s="134">
        <v>32508.470000000005</v>
      </c>
      <c r="H71" s="134">
        <v>36822.109999999993</v>
      </c>
      <c r="I71" s="134">
        <v>40711.18</v>
      </c>
      <c r="J71" s="134">
        <v>37927.53</v>
      </c>
      <c r="K71" s="134">
        <v>36434.080000000016</v>
      </c>
      <c r="L71" s="134">
        <v>26551.100000000006</v>
      </c>
      <c r="M71" s="134">
        <v>29711.829999999994</v>
      </c>
      <c r="N71" s="134">
        <v>36152.54</v>
      </c>
      <c r="O71" s="134"/>
      <c r="P71" s="134"/>
      <c r="Q71" s="134">
        <f t="shared" si="0"/>
        <v>321596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321596</v>
      </c>
      <c r="V71" s="130"/>
    </row>
    <row r="72" spans="2:22" ht="25.5" x14ac:dyDescent="0.2">
      <c r="B72" s="128"/>
      <c r="C72" s="167">
        <v>43001</v>
      </c>
      <c r="D72" s="133" t="s">
        <v>127</v>
      </c>
      <c r="E72" s="134">
        <v>29953.639999999996</v>
      </c>
      <c r="F72" s="134">
        <v>44085.140000000007</v>
      </c>
      <c r="G72" s="134">
        <v>53731.95</v>
      </c>
      <c r="H72" s="134">
        <v>50525</v>
      </c>
      <c r="I72" s="134">
        <v>39273.119999999995</v>
      </c>
      <c r="J72" s="134">
        <v>233857.02</v>
      </c>
      <c r="K72" s="134">
        <v>403790.81999999995</v>
      </c>
      <c r="L72" s="134">
        <v>209244.96</v>
      </c>
      <c r="M72" s="134">
        <v>401378.75999999995</v>
      </c>
      <c r="N72" s="134">
        <v>238131.56999999998</v>
      </c>
      <c r="O72" s="134"/>
      <c r="P72" s="134"/>
      <c r="Q72" s="134">
        <f t="shared" si="0"/>
        <v>1703971.98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1703971.98</v>
      </c>
      <c r="V72" s="130"/>
    </row>
    <row r="73" spans="2:22" x14ac:dyDescent="0.2">
      <c r="B73" s="128"/>
      <c r="C73" s="167">
        <v>43101</v>
      </c>
      <c r="D73" s="133" t="s">
        <v>132</v>
      </c>
      <c r="E73" s="134">
        <v>17725.03</v>
      </c>
      <c r="F73" s="134">
        <v>26080.409999999993</v>
      </c>
      <c r="G73" s="134">
        <v>37097.890000000007</v>
      </c>
      <c r="H73" s="134">
        <v>39422.509999999995</v>
      </c>
      <c r="I73" s="134">
        <v>34960.680000000008</v>
      </c>
      <c r="J73" s="134">
        <v>57916.379999999983</v>
      </c>
      <c r="K73" s="134">
        <v>562593.35</v>
      </c>
      <c r="L73" s="134">
        <v>39518.569999999992</v>
      </c>
      <c r="M73" s="134">
        <v>73501.719999999987</v>
      </c>
      <c r="N73" s="134">
        <v>72543.92</v>
      </c>
      <c r="O73" s="134"/>
      <c r="P73" s="134"/>
      <c r="Q73" s="134">
        <f t="shared" ref="Q73:Q105" si="1">SUM(E73:P73)</f>
        <v>961360.46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961360.46</v>
      </c>
      <c r="V73" s="130"/>
    </row>
    <row r="74" spans="2:22" x14ac:dyDescent="0.2">
      <c r="B74" s="128"/>
      <c r="C74" s="167">
        <v>43201</v>
      </c>
      <c r="D74" s="133" t="s">
        <v>128</v>
      </c>
      <c r="E74" s="134">
        <v>25455.670000000002</v>
      </c>
      <c r="F74" s="134">
        <v>31911.53</v>
      </c>
      <c r="G74" s="134">
        <v>133854.90000000002</v>
      </c>
      <c r="H74" s="134">
        <v>89672.320000000007</v>
      </c>
      <c r="I74" s="134">
        <v>98497.389999999985</v>
      </c>
      <c r="J74" s="134">
        <v>95629.85</v>
      </c>
      <c r="K74" s="134">
        <v>92392.92</v>
      </c>
      <c r="L74" s="134">
        <v>0</v>
      </c>
      <c r="M74" s="134">
        <v>0</v>
      </c>
      <c r="N74" s="134">
        <v>0</v>
      </c>
      <c r="O74" s="134"/>
      <c r="P74" s="134"/>
      <c r="Q74" s="134">
        <f t="shared" si="1"/>
        <v>567414.58000000007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567414.58000000007</v>
      </c>
      <c r="V74" s="130"/>
    </row>
    <row r="75" spans="2:22" x14ac:dyDescent="0.2">
      <c r="B75" s="128"/>
      <c r="C75" s="167">
        <v>43202</v>
      </c>
      <c r="D75" s="133" t="s">
        <v>62</v>
      </c>
      <c r="E75" s="134">
        <v>10014.16</v>
      </c>
      <c r="F75" s="134">
        <v>15756.690000000006</v>
      </c>
      <c r="G75" s="134">
        <v>24563.950000000004</v>
      </c>
      <c r="H75" s="134">
        <v>20839.829999999998</v>
      </c>
      <c r="I75" s="134">
        <v>15823.339999999998</v>
      </c>
      <c r="J75" s="134">
        <v>21266.94</v>
      </c>
      <c r="K75" s="134">
        <v>15136.42</v>
      </c>
      <c r="L75" s="134">
        <v>24681.930000000004</v>
      </c>
      <c r="M75" s="134">
        <v>27895.030000000006</v>
      </c>
      <c r="N75" s="134">
        <v>27826.799999999999</v>
      </c>
      <c r="O75" s="134"/>
      <c r="P75" s="134"/>
      <c r="Q75" s="134">
        <f t="shared" si="1"/>
        <v>203805.09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203805.09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74834.720000000001</v>
      </c>
      <c r="F76" s="134">
        <v>212450.68</v>
      </c>
      <c r="G76" s="134">
        <v>1694688.3199999998</v>
      </c>
      <c r="H76" s="134">
        <v>358344.62</v>
      </c>
      <c r="I76" s="134">
        <v>165699.03999999998</v>
      </c>
      <c r="J76" s="134">
        <v>310643.53999999998</v>
      </c>
      <c r="K76" s="134">
        <v>377434.89</v>
      </c>
      <c r="L76" s="134">
        <v>168718.14999999991</v>
      </c>
      <c r="M76" s="134">
        <v>322253.1999999999</v>
      </c>
      <c r="N76" s="134">
        <v>206558.02999999994</v>
      </c>
      <c r="O76" s="134"/>
      <c r="P76" s="134"/>
      <c r="Q76" s="134">
        <f t="shared" si="1"/>
        <v>3891625.1899999995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3891625.1899999995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74416</v>
      </c>
      <c r="F77" s="134">
        <v>85841.309999999983</v>
      </c>
      <c r="G77" s="134">
        <v>146872.57</v>
      </c>
      <c r="H77" s="134">
        <v>220895.16000000003</v>
      </c>
      <c r="I77" s="134">
        <v>116636.2</v>
      </c>
      <c r="J77" s="134">
        <v>397192.57999999996</v>
      </c>
      <c r="K77" s="134">
        <v>202848.38</v>
      </c>
      <c r="L77" s="134">
        <v>146874.81</v>
      </c>
      <c r="M77" s="134">
        <v>371729.38999999996</v>
      </c>
      <c r="N77" s="134">
        <v>493037.66000000003</v>
      </c>
      <c r="O77" s="134"/>
      <c r="P77" s="134"/>
      <c r="Q77" s="134">
        <f t="shared" si="1"/>
        <v>2256344.06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2256344.06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106730.29</v>
      </c>
      <c r="F78" s="134">
        <v>144645.03</v>
      </c>
      <c r="G78" s="134">
        <v>169317.13</v>
      </c>
      <c r="H78" s="134">
        <v>125854.62</v>
      </c>
      <c r="I78" s="134">
        <v>123918.21</v>
      </c>
      <c r="J78" s="134">
        <v>133341.43000000002</v>
      </c>
      <c r="K78" s="134">
        <v>135738.18</v>
      </c>
      <c r="L78" s="134">
        <v>117510.69000000002</v>
      </c>
      <c r="M78" s="134">
        <v>237131.32</v>
      </c>
      <c r="N78" s="134">
        <v>158670.79999999999</v>
      </c>
      <c r="O78" s="134"/>
      <c r="P78" s="134"/>
      <c r="Q78" s="134">
        <f t="shared" si="1"/>
        <v>1452857.7000000002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1452857.7000000002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131671.96</v>
      </c>
      <c r="F79" s="134">
        <v>186810.53999999995</v>
      </c>
      <c r="G79" s="134">
        <v>251462.38000000003</v>
      </c>
      <c r="H79" s="134">
        <v>238582.43999999994</v>
      </c>
      <c r="I79" s="134">
        <v>161331.72999999998</v>
      </c>
      <c r="J79" s="134">
        <v>217253.68999999997</v>
      </c>
      <c r="K79" s="134">
        <v>206987.60000000009</v>
      </c>
      <c r="L79" s="134">
        <v>206012.13999999996</v>
      </c>
      <c r="M79" s="134">
        <v>333835.05</v>
      </c>
      <c r="N79" s="134">
        <v>300858.68999999989</v>
      </c>
      <c r="O79" s="134"/>
      <c r="P79" s="134"/>
      <c r="Q79" s="134">
        <f t="shared" si="1"/>
        <v>2234806.2199999997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2234806.2199999997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1456.37</v>
      </c>
      <c r="F80" s="134">
        <v>1484.5499999999997</v>
      </c>
      <c r="G80" s="134">
        <v>6156.37</v>
      </c>
      <c r="H80" s="134">
        <v>4900.9099999999989</v>
      </c>
      <c r="I80" s="134">
        <v>0</v>
      </c>
      <c r="J80" s="134">
        <v>5475.2000000000007</v>
      </c>
      <c r="K80" s="134">
        <v>8817.1899999999987</v>
      </c>
      <c r="L80" s="134">
        <v>1556.4099999999999</v>
      </c>
      <c r="M80" s="134">
        <v>7194.7</v>
      </c>
      <c r="N80" s="134">
        <v>3803.7100000000005</v>
      </c>
      <c r="O80" s="134"/>
      <c r="P80" s="134"/>
      <c r="Q80" s="134">
        <f t="shared" si="1"/>
        <v>40845.409999999996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40845.409999999996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105282.46</v>
      </c>
      <c r="F81" s="134">
        <v>143721.55999999997</v>
      </c>
      <c r="G81" s="134">
        <v>752402.11</v>
      </c>
      <c r="H81" s="134">
        <v>229216.30999999997</v>
      </c>
      <c r="I81" s="134">
        <v>159466.42000000004</v>
      </c>
      <c r="J81" s="134">
        <v>208001.82</v>
      </c>
      <c r="K81" s="134">
        <v>158225.65000000002</v>
      </c>
      <c r="L81" s="134">
        <v>198457.66</v>
      </c>
      <c r="M81" s="134">
        <v>363276.66000000009</v>
      </c>
      <c r="N81" s="134">
        <v>295999.76</v>
      </c>
      <c r="O81" s="134"/>
      <c r="P81" s="134"/>
      <c r="Q81" s="134">
        <f t="shared" si="1"/>
        <v>2614050.41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2614050.41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32868.57</v>
      </c>
      <c r="F82" s="134">
        <v>43721.370000000017</v>
      </c>
      <c r="G82" s="134">
        <v>347672.44</v>
      </c>
      <c r="H82" s="134">
        <v>288682.33999999997</v>
      </c>
      <c r="I82" s="134">
        <v>95625.570000000022</v>
      </c>
      <c r="J82" s="134">
        <v>472739.04999999993</v>
      </c>
      <c r="K82" s="134">
        <v>430381.69</v>
      </c>
      <c r="L82" s="134">
        <v>288816.99000000005</v>
      </c>
      <c r="M82" s="134">
        <v>292797.21000000002</v>
      </c>
      <c r="N82" s="134">
        <v>294072.74</v>
      </c>
      <c r="O82" s="134"/>
      <c r="P82" s="134"/>
      <c r="Q82" s="134">
        <f t="shared" si="1"/>
        <v>2587377.9699999997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2587377.9699999997</v>
      </c>
      <c r="V82" s="130"/>
    </row>
    <row r="83" spans="2:22" x14ac:dyDescent="0.2">
      <c r="B83" s="128"/>
      <c r="C83" s="167">
        <v>43601</v>
      </c>
      <c r="D83" s="133" t="s">
        <v>135</v>
      </c>
      <c r="E83" s="134">
        <v>31743.679999999997</v>
      </c>
      <c r="F83" s="134">
        <v>62826.220000000008</v>
      </c>
      <c r="G83" s="134">
        <v>1388735.1199999999</v>
      </c>
      <c r="H83" s="134">
        <v>3380224.09</v>
      </c>
      <c r="I83" s="134">
        <v>775699</v>
      </c>
      <c r="J83" s="134">
        <v>53790.559999999998</v>
      </c>
      <c r="K83" s="134">
        <v>199807.6</v>
      </c>
      <c r="L83" s="134">
        <v>10538.79</v>
      </c>
      <c r="M83" s="134">
        <v>741</v>
      </c>
      <c r="N83" s="134">
        <v>0</v>
      </c>
      <c r="O83" s="134"/>
      <c r="P83" s="134"/>
      <c r="Q83" s="134">
        <f t="shared" si="1"/>
        <v>5904106.0599999987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5904106.0599999987</v>
      </c>
      <c r="V83" s="130"/>
    </row>
    <row r="84" spans="2:22" x14ac:dyDescent="0.2">
      <c r="B84" s="128"/>
      <c r="C84" s="167">
        <v>43701</v>
      </c>
      <c r="D84" s="133" t="s">
        <v>154</v>
      </c>
      <c r="E84" s="134">
        <v>0</v>
      </c>
      <c r="F84" s="134">
        <v>0</v>
      </c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16665612.630000001</v>
      </c>
      <c r="M84" s="134">
        <v>11935686.649999999</v>
      </c>
      <c r="N84" s="134">
        <v>12175739.809999999</v>
      </c>
      <c r="O84" s="134"/>
      <c r="P84" s="134"/>
      <c r="Q84" s="134">
        <f t="shared" si="1"/>
        <v>40777039.090000004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40777039.090000004</v>
      </c>
      <c r="V84" s="130"/>
    </row>
    <row r="85" spans="2:22" x14ac:dyDescent="0.2">
      <c r="B85" s="128"/>
      <c r="C85" s="167">
        <v>50201</v>
      </c>
      <c r="D85" s="133" t="s">
        <v>76</v>
      </c>
      <c r="E85" s="134">
        <v>46043.1</v>
      </c>
      <c r="F85" s="134">
        <v>52676.950000000004</v>
      </c>
      <c r="G85" s="134">
        <v>63857.470000000008</v>
      </c>
      <c r="H85" s="134">
        <v>60304.25</v>
      </c>
      <c r="I85" s="134">
        <v>62531.540000000008</v>
      </c>
      <c r="J85" s="134">
        <v>60003.330000000009</v>
      </c>
      <c r="K85" s="134">
        <v>65700.009999999995</v>
      </c>
      <c r="L85" s="134">
        <v>55848.439999999995</v>
      </c>
      <c r="M85" s="134">
        <v>72212.11</v>
      </c>
      <c r="N85" s="134">
        <v>56561.909999999996</v>
      </c>
      <c r="O85" s="134"/>
      <c r="P85" s="134"/>
      <c r="Q85" s="134">
        <f t="shared" si="1"/>
        <v>595739.1100000001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595739.1100000001</v>
      </c>
      <c r="V85" s="130"/>
    </row>
    <row r="86" spans="2:22" x14ac:dyDescent="0.2">
      <c r="B86" s="128"/>
      <c r="C86" s="167">
        <v>50301</v>
      </c>
      <c r="D86" s="133" t="s">
        <v>77</v>
      </c>
      <c r="E86" s="134">
        <v>145032.75999999998</v>
      </c>
      <c r="F86" s="134">
        <v>171961.52000000002</v>
      </c>
      <c r="G86" s="134">
        <v>181659.14999999997</v>
      </c>
      <c r="H86" s="134">
        <v>179033.17999999993</v>
      </c>
      <c r="I86" s="134">
        <v>204194.36000000002</v>
      </c>
      <c r="J86" s="134">
        <v>188787.60000000003</v>
      </c>
      <c r="K86" s="134">
        <v>217010.15</v>
      </c>
      <c r="L86" s="134">
        <v>158144.94000000003</v>
      </c>
      <c r="M86" s="134">
        <v>196544.76</v>
      </c>
      <c r="N86" s="134">
        <v>271300.28999999986</v>
      </c>
      <c r="O86" s="134"/>
      <c r="P86" s="134"/>
      <c r="Q86" s="134">
        <f t="shared" si="1"/>
        <v>1913668.7099999995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1913668.7099999995</v>
      </c>
      <c r="V86" s="130"/>
    </row>
    <row r="87" spans="2:22" x14ac:dyDescent="0.2">
      <c r="B87" s="128"/>
      <c r="C87" s="167">
        <v>50401</v>
      </c>
      <c r="D87" s="133" t="s">
        <v>78</v>
      </c>
      <c r="E87" s="134">
        <v>41500.71</v>
      </c>
      <c r="F87" s="134">
        <v>161172.34</v>
      </c>
      <c r="G87" s="134">
        <v>270552.44</v>
      </c>
      <c r="H87" s="134">
        <v>488215.24000000005</v>
      </c>
      <c r="I87" s="134">
        <v>104341.58</v>
      </c>
      <c r="J87" s="134">
        <v>352846.73000000004</v>
      </c>
      <c r="K87" s="134">
        <v>251030.70999999996</v>
      </c>
      <c r="L87" s="134">
        <v>124760.62</v>
      </c>
      <c r="M87" s="134">
        <v>276474.49000000005</v>
      </c>
      <c r="N87" s="134">
        <v>216209.02000000008</v>
      </c>
      <c r="O87" s="134"/>
      <c r="P87" s="134"/>
      <c r="Q87" s="134">
        <f t="shared" si="1"/>
        <v>2287103.8800000004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2287103.8800000004</v>
      </c>
      <c r="V87" s="130"/>
    </row>
    <row r="88" spans="2:22" x14ac:dyDescent="0.2">
      <c r="B88" s="128"/>
      <c r="C88" s="167">
        <v>50801</v>
      </c>
      <c r="D88" s="133" t="s">
        <v>79</v>
      </c>
      <c r="E88" s="134">
        <v>27979.63</v>
      </c>
      <c r="F88" s="134">
        <v>27979.63</v>
      </c>
      <c r="G88" s="134">
        <v>27979.63</v>
      </c>
      <c r="H88" s="134">
        <v>27979.63</v>
      </c>
      <c r="I88" s="134">
        <v>27979.63</v>
      </c>
      <c r="J88" s="134">
        <v>27979.63</v>
      </c>
      <c r="K88" s="134">
        <v>164252.73000000001</v>
      </c>
      <c r="L88" s="134">
        <v>76000.37</v>
      </c>
      <c r="M88" s="134">
        <v>20000</v>
      </c>
      <c r="N88" s="134">
        <v>30590</v>
      </c>
      <c r="O88" s="134"/>
      <c r="P88" s="134"/>
      <c r="Q88" s="134">
        <f t="shared" si="1"/>
        <v>458720.88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458720.88</v>
      </c>
      <c r="V88" s="130"/>
    </row>
    <row r="89" spans="2:22" x14ac:dyDescent="0.2">
      <c r="B89" s="128"/>
      <c r="C89" s="167">
        <v>50901</v>
      </c>
      <c r="D89" s="133" t="s">
        <v>80</v>
      </c>
      <c r="E89" s="134">
        <v>695023.25999999989</v>
      </c>
      <c r="F89" s="134">
        <v>1070550.9599999997</v>
      </c>
      <c r="G89" s="134">
        <v>987270.18999999983</v>
      </c>
      <c r="H89" s="134">
        <v>1012111.5699999998</v>
      </c>
      <c r="I89" s="134">
        <v>1019894.0099999998</v>
      </c>
      <c r="J89" s="134">
        <v>1680114.11</v>
      </c>
      <c r="K89" s="134">
        <v>1572400.5899999999</v>
      </c>
      <c r="L89" s="134">
        <v>1520769.23</v>
      </c>
      <c r="M89" s="134">
        <v>1171408.5800000003</v>
      </c>
      <c r="N89" s="134">
        <v>3073807.7199999993</v>
      </c>
      <c r="O89" s="134"/>
      <c r="P89" s="134"/>
      <c r="Q89" s="134">
        <f t="shared" si="1"/>
        <v>13803350.219999999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13803350.219999999</v>
      </c>
      <c r="V89" s="130"/>
    </row>
    <row r="90" spans="2:22" ht="25.5" x14ac:dyDescent="0.2">
      <c r="B90" s="128"/>
      <c r="C90" s="167">
        <v>51001</v>
      </c>
      <c r="D90" s="133" t="s">
        <v>81</v>
      </c>
      <c r="E90" s="134">
        <v>79158.880000000019</v>
      </c>
      <c r="F90" s="134">
        <v>78605.580000000016</v>
      </c>
      <c r="G90" s="134">
        <v>81977.709999999992</v>
      </c>
      <c r="H90" s="134">
        <v>85926.410000000018</v>
      </c>
      <c r="I90" s="134">
        <v>99278.38</v>
      </c>
      <c r="J90" s="134">
        <v>94439.090000000026</v>
      </c>
      <c r="K90" s="134">
        <v>145411.40999999997</v>
      </c>
      <c r="L90" s="134">
        <v>61373.450000000012</v>
      </c>
      <c r="M90" s="134">
        <v>132321.32</v>
      </c>
      <c r="N90" s="134">
        <v>172095.51000000007</v>
      </c>
      <c r="O90" s="134"/>
      <c r="P90" s="134"/>
      <c r="Q90" s="134">
        <f t="shared" si="1"/>
        <v>1030587.74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1030587.74</v>
      </c>
      <c r="V90" s="130"/>
    </row>
    <row r="91" spans="2:22" x14ac:dyDescent="0.2">
      <c r="B91" s="128"/>
      <c r="C91" s="167">
        <v>51101</v>
      </c>
      <c r="D91" s="133" t="s">
        <v>82</v>
      </c>
      <c r="E91" s="134">
        <v>0</v>
      </c>
      <c r="F91" s="134">
        <v>5260.67</v>
      </c>
      <c r="G91" s="134">
        <v>38594</v>
      </c>
      <c r="H91" s="134">
        <v>33333.33</v>
      </c>
      <c r="I91" s="134">
        <v>61406.01</v>
      </c>
      <c r="J91" s="134">
        <v>33333.33</v>
      </c>
      <c r="K91" s="134">
        <v>33333.33</v>
      </c>
      <c r="L91" s="134">
        <v>0</v>
      </c>
      <c r="M91" s="134">
        <v>91229.06</v>
      </c>
      <c r="N91" s="134">
        <v>45614.53</v>
      </c>
      <c r="O91" s="134"/>
      <c r="P91" s="134"/>
      <c r="Q91" s="134">
        <f t="shared" si="1"/>
        <v>342104.26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342104.26</v>
      </c>
      <c r="V91" s="130"/>
    </row>
    <row r="92" spans="2:22" x14ac:dyDescent="0.2">
      <c r="B92" s="128"/>
      <c r="C92" s="167">
        <v>51301</v>
      </c>
      <c r="D92" s="133" t="s">
        <v>83</v>
      </c>
      <c r="E92" s="134">
        <v>13923.58</v>
      </c>
      <c r="F92" s="134">
        <v>33573.760000000002</v>
      </c>
      <c r="G92" s="134">
        <v>40097.209999999992</v>
      </c>
      <c r="H92" s="134">
        <v>36475.480000000003</v>
      </c>
      <c r="I92" s="134">
        <v>35787.53</v>
      </c>
      <c r="J92" s="134">
        <v>38930.740000000013</v>
      </c>
      <c r="K92" s="134">
        <v>29012.1</v>
      </c>
      <c r="L92" s="134">
        <v>29048.210000000006</v>
      </c>
      <c r="M92" s="134">
        <v>30725.300000000003</v>
      </c>
      <c r="N92" s="134">
        <v>47838.750000000007</v>
      </c>
      <c r="O92" s="134"/>
      <c r="P92" s="134"/>
      <c r="Q92" s="134">
        <f t="shared" si="1"/>
        <v>335412.66000000003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335412.66000000003</v>
      </c>
      <c r="V92" s="130"/>
    </row>
    <row r="93" spans="2:22" x14ac:dyDescent="0.2">
      <c r="B93" s="128"/>
      <c r="C93" s="167">
        <v>51401</v>
      </c>
      <c r="D93" s="133" t="s">
        <v>84</v>
      </c>
      <c r="E93" s="134">
        <v>4962.8499999999995</v>
      </c>
      <c r="F93" s="134">
        <v>5026.2599999999993</v>
      </c>
      <c r="G93" s="134">
        <v>6481.0700000000006</v>
      </c>
      <c r="H93" s="134">
        <v>5612.56</v>
      </c>
      <c r="I93" s="134">
        <v>4793.7699999999995</v>
      </c>
      <c r="J93" s="134">
        <v>5656.5299999999988</v>
      </c>
      <c r="K93" s="134">
        <v>6297.0300000000007</v>
      </c>
      <c r="L93" s="134">
        <v>6768.1500000000015</v>
      </c>
      <c r="M93" s="134">
        <v>6009.7800000000007</v>
      </c>
      <c r="N93" s="134">
        <v>8701.9700000000012</v>
      </c>
      <c r="O93" s="134"/>
      <c r="P93" s="134"/>
      <c r="Q93" s="134">
        <f t="shared" si="1"/>
        <v>60309.97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60309.97</v>
      </c>
      <c r="V93" s="130"/>
    </row>
    <row r="94" spans="2:22" x14ac:dyDescent="0.2">
      <c r="B94" s="128"/>
      <c r="C94" s="167">
        <v>51601</v>
      </c>
      <c r="D94" s="133" t="s">
        <v>85</v>
      </c>
      <c r="E94" s="134">
        <v>35318.69</v>
      </c>
      <c r="F94" s="134">
        <v>37193.549999999996</v>
      </c>
      <c r="G94" s="134">
        <v>46639.229999999996</v>
      </c>
      <c r="H94" s="134">
        <v>41346.999999999993</v>
      </c>
      <c r="I94" s="134">
        <v>36508.079999999987</v>
      </c>
      <c r="J94" s="134">
        <v>40486.639999999999</v>
      </c>
      <c r="K94" s="134">
        <v>38572.80999999999</v>
      </c>
      <c r="L94" s="134">
        <v>36450.509999999995</v>
      </c>
      <c r="M94" s="134">
        <v>41314.549999999988</v>
      </c>
      <c r="N94" s="134">
        <v>38447.049999999996</v>
      </c>
      <c r="O94" s="134"/>
      <c r="P94" s="134"/>
      <c r="Q94" s="134">
        <f t="shared" si="1"/>
        <v>392278.10999999993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392278.10999999993</v>
      </c>
      <c r="V94" s="130"/>
    </row>
    <row r="95" spans="2:22" x14ac:dyDescent="0.2">
      <c r="B95" s="128"/>
      <c r="C95" s="167">
        <v>51801</v>
      </c>
      <c r="D95" s="133" t="s">
        <v>139</v>
      </c>
      <c r="E95" s="134">
        <v>1509476.36</v>
      </c>
      <c r="F95" s="134">
        <v>1483481.97</v>
      </c>
      <c r="G95" s="134">
        <v>1696133.33</v>
      </c>
      <c r="H95" s="134">
        <v>125708.33</v>
      </c>
      <c r="I95" s="134">
        <v>1696133.33</v>
      </c>
      <c r="J95" s="134">
        <v>1696133.33</v>
      </c>
      <c r="K95" s="134">
        <v>3392266.66</v>
      </c>
      <c r="L95" s="134">
        <v>0</v>
      </c>
      <c r="M95" s="134">
        <v>3392266.66</v>
      </c>
      <c r="N95" s="134">
        <v>1696133.33</v>
      </c>
      <c r="O95" s="134"/>
      <c r="P95" s="134"/>
      <c r="Q95" s="134">
        <f t="shared" si="1"/>
        <v>16687733.300000001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16687733.300000001</v>
      </c>
      <c r="V95" s="130"/>
    </row>
    <row r="96" spans="2:22" ht="25.5" x14ac:dyDescent="0.2">
      <c r="B96" s="128"/>
      <c r="C96" s="167">
        <v>51901</v>
      </c>
      <c r="D96" s="133" t="s">
        <v>140</v>
      </c>
      <c r="E96" s="134">
        <v>21472.03</v>
      </c>
      <c r="F96" s="134">
        <v>24906.67</v>
      </c>
      <c r="G96" s="134">
        <v>40066.009999999995</v>
      </c>
      <c r="H96" s="134">
        <v>46313.409999999989</v>
      </c>
      <c r="I96" s="134">
        <v>38819.070000000007</v>
      </c>
      <c r="J96" s="134">
        <v>33271.25</v>
      </c>
      <c r="K96" s="134">
        <v>38910.629999999997</v>
      </c>
      <c r="L96" s="134">
        <v>46260.690000000017</v>
      </c>
      <c r="M96" s="134">
        <v>37663.510000000009</v>
      </c>
      <c r="N96" s="134">
        <v>48328.62</v>
      </c>
      <c r="O96" s="134"/>
      <c r="P96" s="134"/>
      <c r="Q96" s="134">
        <f t="shared" si="1"/>
        <v>376011.89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376011.89</v>
      </c>
      <c r="V96" s="130"/>
    </row>
    <row r="97" spans="2:22" x14ac:dyDescent="0.2">
      <c r="B97" s="128"/>
      <c r="C97" s="167">
        <v>52001</v>
      </c>
      <c r="D97" s="133" t="s">
        <v>86</v>
      </c>
      <c r="E97" s="134">
        <v>76159.260000000024</v>
      </c>
      <c r="F97" s="134">
        <v>100202.04000000002</v>
      </c>
      <c r="G97" s="134">
        <v>141285.38999999998</v>
      </c>
      <c r="H97" s="134">
        <v>215851.56000000006</v>
      </c>
      <c r="I97" s="134">
        <v>99739.110000000015</v>
      </c>
      <c r="J97" s="134">
        <v>133837.26999999996</v>
      </c>
      <c r="K97" s="134">
        <v>163324.39999999997</v>
      </c>
      <c r="L97" s="134">
        <v>117907.05000000003</v>
      </c>
      <c r="M97" s="134">
        <v>176827.11000000002</v>
      </c>
      <c r="N97" s="134">
        <v>213010.21000000002</v>
      </c>
      <c r="O97" s="134"/>
      <c r="P97" s="134"/>
      <c r="Q97" s="134">
        <f t="shared" si="1"/>
        <v>1438143.4000000001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1438143.4000000001</v>
      </c>
      <c r="V97" s="130"/>
    </row>
    <row r="98" spans="2:22" x14ac:dyDescent="0.2">
      <c r="B98" s="128"/>
      <c r="C98" s="167">
        <v>52301</v>
      </c>
      <c r="D98" s="133" t="s">
        <v>87</v>
      </c>
      <c r="E98" s="134">
        <v>24355.819999999996</v>
      </c>
      <c r="F98" s="134">
        <v>27366.070000000003</v>
      </c>
      <c r="G98" s="134">
        <v>30871.53</v>
      </c>
      <c r="H98" s="134">
        <v>33968.460000000006</v>
      </c>
      <c r="I98" s="134">
        <v>35113.33</v>
      </c>
      <c r="J98" s="134">
        <v>37679.03</v>
      </c>
      <c r="K98" s="134">
        <v>37805.860000000008</v>
      </c>
      <c r="L98" s="134">
        <v>31497.679999999997</v>
      </c>
      <c r="M98" s="134">
        <v>33448</v>
      </c>
      <c r="N98" s="134">
        <v>35476.22</v>
      </c>
      <c r="O98" s="134"/>
      <c r="P98" s="134"/>
      <c r="Q98" s="134">
        <f t="shared" si="1"/>
        <v>327582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327582</v>
      </c>
      <c r="V98" s="130"/>
    </row>
    <row r="99" spans="2:22" x14ac:dyDescent="0.2">
      <c r="B99" s="128"/>
      <c r="C99" s="167">
        <v>52401</v>
      </c>
      <c r="D99" s="133" t="s">
        <v>88</v>
      </c>
      <c r="E99" s="134">
        <v>0</v>
      </c>
      <c r="F99" s="134">
        <v>0</v>
      </c>
      <c r="G99" s="134">
        <v>15000</v>
      </c>
      <c r="H99" s="134">
        <v>27094.309999999998</v>
      </c>
      <c r="I99" s="134">
        <v>8648.07</v>
      </c>
      <c r="J99" s="134">
        <v>0</v>
      </c>
      <c r="K99" s="134">
        <v>15381.24</v>
      </c>
      <c r="L99" s="134">
        <v>38550.28</v>
      </c>
      <c r="M99" s="134">
        <v>38000.28</v>
      </c>
      <c r="N99" s="134">
        <v>0</v>
      </c>
      <c r="O99" s="134"/>
      <c r="P99" s="134"/>
      <c r="Q99" s="134">
        <f t="shared" si="1"/>
        <v>142674.18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142674.18</v>
      </c>
      <c r="V99" s="130"/>
    </row>
    <row r="100" spans="2:22" x14ac:dyDescent="0.2">
      <c r="B100" s="128"/>
      <c r="C100" s="167">
        <v>52601</v>
      </c>
      <c r="D100" s="133" t="s">
        <v>89</v>
      </c>
      <c r="E100" s="134">
        <v>15769.85</v>
      </c>
      <c r="F100" s="134">
        <v>31968.579999999998</v>
      </c>
      <c r="G100" s="134">
        <v>37642.879999999997</v>
      </c>
      <c r="H100" s="134">
        <v>30632.5</v>
      </c>
      <c r="I100" s="134">
        <v>14048.8</v>
      </c>
      <c r="J100" s="134">
        <v>38483.299999999996</v>
      </c>
      <c r="K100" s="134">
        <v>28544.729999999996</v>
      </c>
      <c r="L100" s="134">
        <v>36369.250000000007</v>
      </c>
      <c r="M100" s="134">
        <v>30375.99</v>
      </c>
      <c r="N100" s="134">
        <v>34678.410000000003</v>
      </c>
      <c r="O100" s="134"/>
      <c r="P100" s="134"/>
      <c r="Q100" s="134">
        <f t="shared" si="1"/>
        <v>298514.29000000004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298514.29000000004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63148705.049999997</v>
      </c>
      <c r="F101" s="134">
        <v>65718966.999999985</v>
      </c>
      <c r="G101" s="134">
        <v>65770349.189999983</v>
      </c>
      <c r="H101" s="134">
        <v>66171444.32</v>
      </c>
      <c r="I101" s="134">
        <v>65995561.739999995</v>
      </c>
      <c r="J101" s="134">
        <v>67345055.760000005</v>
      </c>
      <c r="K101" s="134">
        <v>67153451.820000008</v>
      </c>
      <c r="L101" s="134">
        <v>67245971.969999999</v>
      </c>
      <c r="M101" s="134">
        <v>67431779.359999999</v>
      </c>
      <c r="N101" s="134">
        <v>68288553.979999974</v>
      </c>
      <c r="O101" s="134"/>
      <c r="P101" s="134"/>
      <c r="Q101" s="134">
        <f t="shared" si="1"/>
        <v>664269840.18999994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664269840.18999994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14490027.250000006</v>
      </c>
      <c r="F102" s="134">
        <v>36684561.840000004</v>
      </c>
      <c r="G102" s="134">
        <v>46056297.759999998</v>
      </c>
      <c r="H102" s="134">
        <v>35765367.299999997</v>
      </c>
      <c r="I102" s="134">
        <v>47897350.919999987</v>
      </c>
      <c r="J102" s="134">
        <v>40021988.269999996</v>
      </c>
      <c r="K102" s="134">
        <v>26652413.879999999</v>
      </c>
      <c r="L102" s="134">
        <v>38307917.460000001</v>
      </c>
      <c r="M102" s="134">
        <v>41470012.43</v>
      </c>
      <c r="N102" s="134">
        <v>39814338.399999991</v>
      </c>
      <c r="O102" s="134"/>
      <c r="P102" s="134"/>
      <c r="Q102" s="134">
        <f t="shared" si="1"/>
        <v>367160275.50999993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367160275.50999993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1072208.28</v>
      </c>
      <c r="F103" s="134">
        <v>5817501.3500000015</v>
      </c>
      <c r="G103" s="134">
        <v>7680353.9800000004</v>
      </c>
      <c r="H103" s="134">
        <v>6514182.2199999979</v>
      </c>
      <c r="I103" s="134">
        <v>5769782.8300000001</v>
      </c>
      <c r="J103" s="134">
        <v>6441013.3099999977</v>
      </c>
      <c r="K103" s="134">
        <v>5846775.2999999961</v>
      </c>
      <c r="L103" s="134">
        <v>4648129.0099999942</v>
      </c>
      <c r="M103" s="134">
        <v>2557520.1299999994</v>
      </c>
      <c r="N103" s="134">
        <v>2917615.26</v>
      </c>
      <c r="O103" s="134"/>
      <c r="P103" s="134"/>
      <c r="Q103" s="134">
        <f t="shared" si="1"/>
        <v>49265081.669999987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49265081.669999987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9562.86</v>
      </c>
      <c r="F104" s="134">
        <v>14150.380000000001</v>
      </c>
      <c r="G104" s="134">
        <v>16454.490000000005</v>
      </c>
      <c r="H104" s="134">
        <v>14242.719999999998</v>
      </c>
      <c r="I104" s="134">
        <v>15006.550000000001</v>
      </c>
      <c r="J104" s="134">
        <v>21474.859999999997</v>
      </c>
      <c r="K104" s="134">
        <v>8246695.3999999985</v>
      </c>
      <c r="L104" s="134">
        <v>14111.689999999999</v>
      </c>
      <c r="M104" s="134">
        <v>20173.39</v>
      </c>
      <c r="N104" s="134">
        <v>143426.26</v>
      </c>
      <c r="O104" s="134"/>
      <c r="P104" s="134"/>
      <c r="Q104" s="134">
        <f t="shared" si="1"/>
        <v>8515298.5999999996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8515298.5999999996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48197.97</v>
      </c>
      <c r="F105" s="134">
        <v>43427.49</v>
      </c>
      <c r="G105" s="134">
        <v>109984.59999999999</v>
      </c>
      <c r="H105" s="134">
        <v>112795.89</v>
      </c>
      <c r="I105" s="134">
        <v>95205.709999999992</v>
      </c>
      <c r="J105" s="134">
        <v>106948.42000000001</v>
      </c>
      <c r="K105" s="134">
        <v>102965.52</v>
      </c>
      <c r="L105" s="134">
        <v>90844.37</v>
      </c>
      <c r="M105" s="134">
        <v>149891.93</v>
      </c>
      <c r="N105" s="134">
        <v>105969.42</v>
      </c>
      <c r="O105" s="134"/>
      <c r="P105" s="134"/>
      <c r="Q105" s="134">
        <f t="shared" si="1"/>
        <v>966231.32000000018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966231.32000000018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136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226473885.43000001</v>
      </c>
      <c r="F119" s="129">
        <f t="shared" si="2"/>
        <v>217710873.49000001</v>
      </c>
      <c r="G119" s="129">
        <f t="shared" si="2"/>
        <v>307702707.51999992</v>
      </c>
      <c r="H119" s="129">
        <f t="shared" si="2"/>
        <v>792753938.46000087</v>
      </c>
      <c r="I119" s="129">
        <f t="shared" si="2"/>
        <v>309961110.40999991</v>
      </c>
      <c r="J119" s="129">
        <f t="shared" si="2"/>
        <v>281975374.79000002</v>
      </c>
      <c r="K119" s="129">
        <f t="shared" si="2"/>
        <v>319655308.01999998</v>
      </c>
      <c r="L119" s="129">
        <f t="shared" si="2"/>
        <v>347329601.01999998</v>
      </c>
      <c r="M119" s="129">
        <f t="shared" si="2"/>
        <v>302748947.89999992</v>
      </c>
      <c r="N119" s="129">
        <f t="shared" si="2"/>
        <v>305103558.04000014</v>
      </c>
      <c r="O119" s="129">
        <f t="shared" si="2"/>
        <v>298920892.88999993</v>
      </c>
      <c r="P119" s="129">
        <f t="shared" si="2"/>
        <v>316498831.70999992</v>
      </c>
      <c r="Q119" s="129">
        <f t="shared" si="2"/>
        <v>4026835029.6799989</v>
      </c>
      <c r="R119" s="130"/>
      <c r="S119" s="131"/>
      <c r="T119" s="128"/>
      <c r="U119" s="129">
        <f>SUM(U120:U217)</f>
        <v>3411415305.0799999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92958.58</v>
      </c>
      <c r="F120" s="134">
        <v>100815.90999999999</v>
      </c>
      <c r="G120" s="134">
        <v>206133.19</v>
      </c>
      <c r="H120" s="134">
        <v>150294.69999999995</v>
      </c>
      <c r="I120" s="134">
        <v>103138.65000000001</v>
      </c>
      <c r="J120" s="134">
        <v>292121.11</v>
      </c>
      <c r="K120" s="134">
        <v>85273.05</v>
      </c>
      <c r="L120" s="134">
        <v>102765.00999999998</v>
      </c>
      <c r="M120" s="134">
        <v>136163.28000000003</v>
      </c>
      <c r="N120" s="134">
        <v>133775.78000000003</v>
      </c>
      <c r="O120" s="134">
        <v>133588.23000000001</v>
      </c>
      <c r="P120" s="134">
        <v>139805.09000000003</v>
      </c>
      <c r="Q120" s="134">
        <f>SUM(E120:P120)</f>
        <v>1676832.58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1403439.26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658580.47999999975</v>
      </c>
      <c r="F121" s="134">
        <v>673191.94000000006</v>
      </c>
      <c r="G121" s="134">
        <v>1112897.4300000002</v>
      </c>
      <c r="H121" s="134">
        <v>1013341.65</v>
      </c>
      <c r="I121" s="134">
        <v>2017639.31</v>
      </c>
      <c r="J121" s="134">
        <v>1096708.8800000001</v>
      </c>
      <c r="K121" s="134">
        <v>1068766.56</v>
      </c>
      <c r="L121" s="134">
        <v>1348819.43</v>
      </c>
      <c r="M121" s="134">
        <v>1358917.7599999998</v>
      </c>
      <c r="N121" s="134">
        <v>1368144.0699999998</v>
      </c>
      <c r="O121" s="134">
        <v>1405282.6099999999</v>
      </c>
      <c r="P121" s="134">
        <v>1371215.8399999999</v>
      </c>
      <c r="Q121" s="134">
        <f t="shared" ref="Q121:Q184" si="3">SUM(E121:P121)</f>
        <v>14493505.959999999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11717007.51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28015.790000000005</v>
      </c>
      <c r="F122" s="134">
        <v>31607.510000000002</v>
      </c>
      <c r="G122" s="134">
        <v>38604.879999999997</v>
      </c>
      <c r="H122" s="134">
        <v>34293.120000000003</v>
      </c>
      <c r="I122" s="134">
        <v>28865.64</v>
      </c>
      <c r="J122" s="134">
        <v>30732.649999999998</v>
      </c>
      <c r="K122" s="134">
        <v>30744.380000000008</v>
      </c>
      <c r="L122" s="134">
        <v>44175.649999999987</v>
      </c>
      <c r="M122" s="134">
        <v>62819.339999999982</v>
      </c>
      <c r="N122" s="134">
        <v>65504.709999999992</v>
      </c>
      <c r="O122" s="134">
        <v>65504.709999999992</v>
      </c>
      <c r="P122" s="134">
        <v>64921.869999999981</v>
      </c>
      <c r="Q122" s="134">
        <f t="shared" si="3"/>
        <v>525790.24999999988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395363.66999999993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3400</v>
      </c>
      <c r="F123" s="134">
        <v>3400</v>
      </c>
      <c r="G123" s="134">
        <v>3400</v>
      </c>
      <c r="H123" s="134">
        <v>3400</v>
      </c>
      <c r="I123" s="134">
        <v>2880</v>
      </c>
      <c r="J123" s="134">
        <v>2880</v>
      </c>
      <c r="K123" s="134">
        <v>3630</v>
      </c>
      <c r="L123" s="134">
        <v>4182.2</v>
      </c>
      <c r="M123" s="134">
        <v>4182.2</v>
      </c>
      <c r="N123" s="134">
        <v>4182.2</v>
      </c>
      <c r="O123" s="134">
        <v>4182.2</v>
      </c>
      <c r="P123" s="134">
        <v>4182.2</v>
      </c>
      <c r="Q123" s="134">
        <f t="shared" si="3"/>
        <v>43900.999999999993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35536.6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73529.189999999988</v>
      </c>
      <c r="F124" s="134">
        <v>77607.25</v>
      </c>
      <c r="G124" s="134">
        <v>104199.47999999997</v>
      </c>
      <c r="H124" s="134">
        <v>94421.810000000027</v>
      </c>
      <c r="I124" s="134">
        <v>89152.46</v>
      </c>
      <c r="J124" s="134">
        <v>89525.389999999985</v>
      </c>
      <c r="K124" s="134">
        <v>88521.449999999953</v>
      </c>
      <c r="L124" s="134">
        <v>99537.539999999979</v>
      </c>
      <c r="M124" s="134">
        <v>162470.98000000004</v>
      </c>
      <c r="N124" s="134">
        <v>159942.86000000007</v>
      </c>
      <c r="O124" s="134">
        <v>159942.85000000006</v>
      </c>
      <c r="P124" s="134">
        <v>162471.04000000007</v>
      </c>
      <c r="Q124" s="134">
        <f t="shared" si="3"/>
        <v>1361322.3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1038908.4099999999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2082601.6500000015</v>
      </c>
      <c r="F125" s="134">
        <v>2077038.5900000026</v>
      </c>
      <c r="G125" s="134">
        <v>2678548.700000003</v>
      </c>
      <c r="H125" s="134">
        <v>2540467.1199999992</v>
      </c>
      <c r="I125" s="134">
        <v>2447017.120000001</v>
      </c>
      <c r="J125" s="134">
        <v>2591528.2899999991</v>
      </c>
      <c r="K125" s="134">
        <v>2580850.15</v>
      </c>
      <c r="L125" s="134">
        <v>3474624.660000029</v>
      </c>
      <c r="M125" s="134">
        <v>2627136.090000018</v>
      </c>
      <c r="N125" s="134">
        <v>3696276.7100000284</v>
      </c>
      <c r="O125" s="134">
        <v>3703549.2600000291</v>
      </c>
      <c r="P125" s="134">
        <v>3784356.9300000318</v>
      </c>
      <c r="Q125" s="134">
        <f t="shared" si="3"/>
        <v>34283995.270000137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26796089.08000008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831198.12000000046</v>
      </c>
      <c r="F126" s="134">
        <v>830725.5200000006</v>
      </c>
      <c r="G126" s="134">
        <v>997896.03000000108</v>
      </c>
      <c r="H126" s="134">
        <v>1100430.9899999993</v>
      </c>
      <c r="I126" s="134">
        <v>1010790.6600000001</v>
      </c>
      <c r="J126" s="134">
        <v>1110525.0099999998</v>
      </c>
      <c r="K126" s="134">
        <v>1024087.1300000004</v>
      </c>
      <c r="L126" s="134">
        <v>1906840.0899999938</v>
      </c>
      <c r="M126" s="134">
        <v>1849849.5699999933</v>
      </c>
      <c r="N126" s="134">
        <v>1860217.0899999933</v>
      </c>
      <c r="O126" s="134">
        <v>1847240.7099999937</v>
      </c>
      <c r="P126" s="134">
        <v>1105596.7399999963</v>
      </c>
      <c r="Q126" s="134">
        <f t="shared" si="3"/>
        <v>15475397.659999972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12522560.209999982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42108.94</v>
      </c>
      <c r="F127" s="134">
        <v>58058.289999999994</v>
      </c>
      <c r="G127" s="134">
        <v>50442.130000000005</v>
      </c>
      <c r="H127" s="134">
        <v>72197.949999999983</v>
      </c>
      <c r="I127" s="134">
        <v>48852.83</v>
      </c>
      <c r="J127" s="134">
        <v>55757.82</v>
      </c>
      <c r="K127" s="134">
        <v>113025.54000000001</v>
      </c>
      <c r="L127" s="134">
        <v>89422.489999999991</v>
      </c>
      <c r="M127" s="134">
        <v>81226.069999999992</v>
      </c>
      <c r="N127" s="134">
        <v>80545.209999999992</v>
      </c>
      <c r="O127" s="134">
        <v>79398.149999999994</v>
      </c>
      <c r="P127" s="134">
        <v>55239.48</v>
      </c>
      <c r="Q127" s="134">
        <f t="shared" si="3"/>
        <v>826274.89999999991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691637.2699999999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320158.99000000011</v>
      </c>
      <c r="F128" s="134">
        <v>385574.30999999994</v>
      </c>
      <c r="G128" s="134">
        <v>480792.39</v>
      </c>
      <c r="H128" s="134">
        <v>454583.54999999987</v>
      </c>
      <c r="I128" s="134">
        <v>434680.64999999991</v>
      </c>
      <c r="J128" s="134">
        <v>444432.55000000005</v>
      </c>
      <c r="K128" s="134">
        <v>551359.6100000001</v>
      </c>
      <c r="L128" s="134">
        <v>635956.35999999987</v>
      </c>
      <c r="M128" s="134">
        <v>643192.0299999998</v>
      </c>
      <c r="N128" s="134">
        <v>608669.73999999976</v>
      </c>
      <c r="O128" s="134">
        <v>606619.73999999976</v>
      </c>
      <c r="P128" s="134">
        <v>365013.65000000026</v>
      </c>
      <c r="Q128" s="134">
        <f t="shared" si="3"/>
        <v>5931033.5700000003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4959400.18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52349.850000000006</v>
      </c>
      <c r="F129" s="134">
        <v>82373.569999999992</v>
      </c>
      <c r="G129" s="134">
        <v>86761.140000000014</v>
      </c>
      <c r="H129" s="134">
        <v>83718.97000000003</v>
      </c>
      <c r="I129" s="134">
        <v>183304.45</v>
      </c>
      <c r="J129" s="134">
        <v>94729.330000000016</v>
      </c>
      <c r="K129" s="134">
        <v>95338.020000000019</v>
      </c>
      <c r="L129" s="134">
        <v>145908.12</v>
      </c>
      <c r="M129" s="134">
        <v>147338.38</v>
      </c>
      <c r="N129" s="134">
        <v>145697.29</v>
      </c>
      <c r="O129" s="134">
        <v>128733.87999999999</v>
      </c>
      <c r="P129" s="134">
        <v>71453.159999999989</v>
      </c>
      <c r="Q129" s="134">
        <f t="shared" si="3"/>
        <v>1317706.1599999999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1117519.1200000001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35943.21</v>
      </c>
      <c r="F130" s="134">
        <v>35713.25</v>
      </c>
      <c r="G130" s="134">
        <v>27504.129999999997</v>
      </c>
      <c r="H130" s="134">
        <v>68955.34</v>
      </c>
      <c r="I130" s="134">
        <v>39093.050000000003</v>
      </c>
      <c r="J130" s="134">
        <v>65536.250000000015</v>
      </c>
      <c r="K130" s="134">
        <v>43801.73</v>
      </c>
      <c r="L130" s="134">
        <v>48201.01999999999</v>
      </c>
      <c r="M130" s="134">
        <v>48201.01999999999</v>
      </c>
      <c r="N130" s="134">
        <v>48201.01999999999</v>
      </c>
      <c r="O130" s="134">
        <v>48201.01999999999</v>
      </c>
      <c r="P130" s="134">
        <v>48200.959999999992</v>
      </c>
      <c r="Q130" s="134">
        <f t="shared" si="3"/>
        <v>557552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461150.02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27700.75</v>
      </c>
      <c r="F131" s="134">
        <v>36081.299999999996</v>
      </c>
      <c r="G131" s="134">
        <v>31228.26</v>
      </c>
      <c r="H131" s="134">
        <v>34472.929999999993</v>
      </c>
      <c r="I131" s="134">
        <v>35520.480000000003</v>
      </c>
      <c r="J131" s="134">
        <v>40281.129999999997</v>
      </c>
      <c r="K131" s="134">
        <v>36938.25</v>
      </c>
      <c r="L131" s="134">
        <v>56317.900000000016</v>
      </c>
      <c r="M131" s="134">
        <v>55680.840000000018</v>
      </c>
      <c r="N131" s="134">
        <v>55060.840000000018</v>
      </c>
      <c r="O131" s="134">
        <v>55060.840000000018</v>
      </c>
      <c r="P131" s="134">
        <v>24801.629999999997</v>
      </c>
      <c r="Q131" s="134">
        <f t="shared" si="3"/>
        <v>489145.15000000008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409282.68000000005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2810.33</v>
      </c>
      <c r="F132" s="134">
        <v>0</v>
      </c>
      <c r="G132" s="134">
        <v>6279.76</v>
      </c>
      <c r="H132" s="134">
        <v>3107.79</v>
      </c>
      <c r="I132" s="134">
        <v>3107.62</v>
      </c>
      <c r="J132" s="134">
        <v>3107.79</v>
      </c>
      <c r="K132" s="134">
        <v>3107.79</v>
      </c>
      <c r="L132" s="134">
        <v>3421.31</v>
      </c>
      <c r="M132" s="134">
        <v>3421.31</v>
      </c>
      <c r="N132" s="134">
        <v>3421.31</v>
      </c>
      <c r="O132" s="134">
        <v>3421.31</v>
      </c>
      <c r="P132" s="134">
        <v>3421.31</v>
      </c>
      <c r="Q132" s="134">
        <f t="shared" si="3"/>
        <v>38627.630000000005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31785.010000000006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2520</v>
      </c>
      <c r="M133" s="134">
        <v>2520</v>
      </c>
      <c r="N133" s="134">
        <v>2520</v>
      </c>
      <c r="O133" s="134">
        <v>2520</v>
      </c>
      <c r="P133" s="134">
        <v>2520</v>
      </c>
      <c r="Q133" s="134">
        <f t="shared" si="3"/>
        <v>12600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7560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153504.02000000002</v>
      </c>
      <c r="F134" s="134">
        <v>153208.10000000003</v>
      </c>
      <c r="G134" s="134">
        <v>253931.06</v>
      </c>
      <c r="H134" s="134">
        <v>196596.54999999996</v>
      </c>
      <c r="I134" s="134">
        <v>340050.69000000012</v>
      </c>
      <c r="J134" s="134">
        <v>247139.27</v>
      </c>
      <c r="K134" s="134">
        <v>322519.33999999991</v>
      </c>
      <c r="L134" s="134">
        <v>557044.52</v>
      </c>
      <c r="M134" s="134">
        <v>717770.7300000001</v>
      </c>
      <c r="N134" s="134">
        <v>544778.20000000019</v>
      </c>
      <c r="O134" s="134">
        <v>595138.45000000007</v>
      </c>
      <c r="P134" s="134">
        <v>594827.19000000018</v>
      </c>
      <c r="Q134" s="134">
        <f t="shared" si="3"/>
        <v>4676508.12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3486542.48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875103.55000000016</v>
      </c>
      <c r="F135" s="134">
        <v>1104452.8400000003</v>
      </c>
      <c r="G135" s="134">
        <v>1208123.7499999995</v>
      </c>
      <c r="H135" s="134">
        <v>1051295.5699999996</v>
      </c>
      <c r="I135" s="134">
        <v>1047393.3699999999</v>
      </c>
      <c r="J135" s="134">
        <v>1201382.54</v>
      </c>
      <c r="K135" s="134">
        <v>1372798.3499999996</v>
      </c>
      <c r="L135" s="134">
        <v>1243870.9599999997</v>
      </c>
      <c r="M135" s="134">
        <v>1256706.4199999997</v>
      </c>
      <c r="N135" s="134">
        <v>1220478.1099999999</v>
      </c>
      <c r="O135" s="134">
        <v>1238050.7299999997</v>
      </c>
      <c r="P135" s="134">
        <v>1312739.3799999992</v>
      </c>
      <c r="Q135" s="134">
        <f t="shared" si="3"/>
        <v>14132395.569999998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11581605.459999999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22482.029999999995</v>
      </c>
      <c r="F136" s="134">
        <v>20370.709999999995</v>
      </c>
      <c r="G136" s="134">
        <v>72252.239999999991</v>
      </c>
      <c r="H136" s="134">
        <v>45561.140000000014</v>
      </c>
      <c r="I136" s="134">
        <v>58788.330000000016</v>
      </c>
      <c r="J136" s="134">
        <v>34219.140000000007</v>
      </c>
      <c r="K136" s="134">
        <v>36250.35</v>
      </c>
      <c r="L136" s="134">
        <v>59258.01999999999</v>
      </c>
      <c r="M136" s="134">
        <v>59578.599999999984</v>
      </c>
      <c r="N136" s="134">
        <v>61734.029999999992</v>
      </c>
      <c r="O136" s="134">
        <v>65113.599999999984</v>
      </c>
      <c r="P136" s="134">
        <v>57093.599999999977</v>
      </c>
      <c r="Q136" s="134">
        <f t="shared" si="3"/>
        <v>592701.78999999992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470494.58999999991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7694315.1099999966</v>
      </c>
      <c r="F137" s="134">
        <v>9325676.1700000037</v>
      </c>
      <c r="G137" s="134">
        <v>9291995.8099999987</v>
      </c>
      <c r="H137" s="134">
        <v>10024799.209999997</v>
      </c>
      <c r="I137" s="134">
        <v>10325440.029999992</v>
      </c>
      <c r="J137" s="134">
        <v>10542725.559999999</v>
      </c>
      <c r="K137" s="134">
        <v>10466725.109999998</v>
      </c>
      <c r="L137" s="134">
        <v>14854926.569999989</v>
      </c>
      <c r="M137" s="134">
        <v>13542027.229999987</v>
      </c>
      <c r="N137" s="134">
        <v>13160737.409999987</v>
      </c>
      <c r="O137" s="134">
        <v>12608629.269999985</v>
      </c>
      <c r="P137" s="134">
        <v>10210694.500000007</v>
      </c>
      <c r="Q137" s="134">
        <f t="shared" si="3"/>
        <v>132048691.97999993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109229368.20999995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4543086.0300000021</v>
      </c>
      <c r="F138" s="134">
        <v>5036386.8100000033</v>
      </c>
      <c r="G138" s="134">
        <v>5042586.76</v>
      </c>
      <c r="H138" s="134">
        <v>6407601.6599999992</v>
      </c>
      <c r="I138" s="134">
        <v>6378264.9100000067</v>
      </c>
      <c r="J138" s="134">
        <v>12090621.989999996</v>
      </c>
      <c r="K138" s="134">
        <v>7093702.5700000022</v>
      </c>
      <c r="L138" s="134">
        <v>8982935.7599999923</v>
      </c>
      <c r="M138" s="134">
        <v>7737004.5799999963</v>
      </c>
      <c r="N138" s="134">
        <v>7542660.4999999963</v>
      </c>
      <c r="O138" s="134">
        <v>7513943.5799999954</v>
      </c>
      <c r="P138" s="134">
        <v>7162173.0799999963</v>
      </c>
      <c r="Q138" s="134">
        <f t="shared" si="3"/>
        <v>85530968.229999989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70854851.569999993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33676.33</v>
      </c>
      <c r="F139" s="134">
        <v>34483.850000000006</v>
      </c>
      <c r="G139" s="134">
        <v>61793.78</v>
      </c>
      <c r="H139" s="134">
        <v>36607.630000000005</v>
      </c>
      <c r="I139" s="134">
        <v>37734.729999999989</v>
      </c>
      <c r="J139" s="134">
        <v>33354.480000000003</v>
      </c>
      <c r="K139" s="134">
        <v>31298.230000000003</v>
      </c>
      <c r="L139" s="134">
        <v>101850.73999999999</v>
      </c>
      <c r="M139" s="134">
        <v>104663</v>
      </c>
      <c r="N139" s="134">
        <v>93268.13</v>
      </c>
      <c r="O139" s="134">
        <v>93268.13</v>
      </c>
      <c r="P139" s="134">
        <v>105298.37</v>
      </c>
      <c r="Q139" s="134">
        <f t="shared" si="3"/>
        <v>767297.4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568730.9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47677111.049999997</v>
      </c>
      <c r="F140" s="134">
        <v>16975576.990000002</v>
      </c>
      <c r="G140" s="134">
        <v>67637845.560000002</v>
      </c>
      <c r="H140" s="134">
        <v>564336359.19000018</v>
      </c>
      <c r="I140" s="134">
        <v>66176975.780000001</v>
      </c>
      <c r="J140" s="134">
        <v>47529899.630000003</v>
      </c>
      <c r="K140" s="134">
        <v>63171124.850000009</v>
      </c>
      <c r="L140" s="134">
        <v>53929402.130000003</v>
      </c>
      <c r="M140" s="134">
        <v>52487346.969999991</v>
      </c>
      <c r="N140" s="134">
        <v>42138684.009999998</v>
      </c>
      <c r="O140" s="134">
        <v>34631541.729999982</v>
      </c>
      <c r="P140" s="134">
        <v>53864750.319999993</v>
      </c>
      <c r="Q140" s="134">
        <f t="shared" si="3"/>
        <v>1110556618.2100003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1022060326.1600002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758744.28000000038</v>
      </c>
      <c r="F141" s="134">
        <v>755926.35000000021</v>
      </c>
      <c r="G141" s="134">
        <v>1069790.0000000002</v>
      </c>
      <c r="H141" s="134">
        <v>798067.61999999953</v>
      </c>
      <c r="I141" s="134">
        <v>795509.32000000018</v>
      </c>
      <c r="J141" s="134">
        <v>1067161.4800000002</v>
      </c>
      <c r="K141" s="134">
        <v>997453.14000000025</v>
      </c>
      <c r="L141" s="134">
        <v>1243759.1000000001</v>
      </c>
      <c r="M141" s="134">
        <v>1243915.74</v>
      </c>
      <c r="N141" s="134">
        <v>1243443.8</v>
      </c>
      <c r="O141" s="134">
        <v>1199405.1599999999</v>
      </c>
      <c r="P141" s="134">
        <v>589723.68999999994</v>
      </c>
      <c r="Q141" s="134">
        <f t="shared" si="3"/>
        <v>11762899.680000002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9973770.8300000019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671700.17999999993</v>
      </c>
      <c r="F142" s="134">
        <v>670201.41999999981</v>
      </c>
      <c r="G142" s="134">
        <v>1221432.6500000004</v>
      </c>
      <c r="H142" s="134">
        <v>703272.5</v>
      </c>
      <c r="I142" s="134">
        <v>731891.85000000009</v>
      </c>
      <c r="J142" s="134">
        <v>1965610.0299999991</v>
      </c>
      <c r="K142" s="134">
        <v>655898.32999999996</v>
      </c>
      <c r="L142" s="134">
        <v>1325209.17</v>
      </c>
      <c r="M142" s="134">
        <v>1205765.9199999997</v>
      </c>
      <c r="N142" s="134">
        <v>1294729.04</v>
      </c>
      <c r="O142" s="134">
        <v>1296023.3099999998</v>
      </c>
      <c r="P142" s="134">
        <v>826067.85999999987</v>
      </c>
      <c r="Q142" s="134">
        <f t="shared" si="3"/>
        <v>12567802.26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10445711.09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129620.45000000006</v>
      </c>
      <c r="F143" s="134">
        <v>197075.41</v>
      </c>
      <c r="G143" s="134">
        <v>211655.14</v>
      </c>
      <c r="H143" s="134">
        <v>177536.41</v>
      </c>
      <c r="I143" s="134">
        <v>199065.79999999996</v>
      </c>
      <c r="J143" s="134">
        <v>176991.67</v>
      </c>
      <c r="K143" s="134">
        <v>210200.71</v>
      </c>
      <c r="L143" s="134">
        <v>388840.40000000014</v>
      </c>
      <c r="M143" s="134">
        <v>323346.24000000011</v>
      </c>
      <c r="N143" s="134">
        <v>341632.91000000015</v>
      </c>
      <c r="O143" s="134">
        <v>350272.50000000012</v>
      </c>
      <c r="P143" s="134">
        <v>351712.47000000015</v>
      </c>
      <c r="Q143" s="134">
        <f t="shared" si="3"/>
        <v>3057950.1100000003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2355965.14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32543.690000000002</v>
      </c>
      <c r="F144" s="134">
        <v>31331.480000000003</v>
      </c>
      <c r="G144" s="134">
        <v>42959.23</v>
      </c>
      <c r="H144" s="134">
        <v>42222.080000000002</v>
      </c>
      <c r="I144" s="134">
        <v>62309.91</v>
      </c>
      <c r="J144" s="134">
        <v>53351.690000000017</v>
      </c>
      <c r="K144" s="134">
        <v>67644.5</v>
      </c>
      <c r="L144" s="134">
        <v>94050.95</v>
      </c>
      <c r="M144" s="134">
        <v>94400.599999999991</v>
      </c>
      <c r="N144" s="134">
        <v>110646.81000000001</v>
      </c>
      <c r="O144" s="134">
        <v>110646.81000000001</v>
      </c>
      <c r="P144" s="134">
        <v>110646.79999999997</v>
      </c>
      <c r="Q144" s="134">
        <f t="shared" si="3"/>
        <v>852754.55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631460.94000000006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63030.240000000005</v>
      </c>
      <c r="F145" s="134">
        <v>66548.150000000009</v>
      </c>
      <c r="G145" s="134">
        <v>125400.03000000001</v>
      </c>
      <c r="H145" s="134">
        <v>86462.089999999967</v>
      </c>
      <c r="I145" s="134">
        <v>70818.690000000017</v>
      </c>
      <c r="J145" s="134">
        <v>84083.060000000012</v>
      </c>
      <c r="K145" s="134">
        <v>80944.62</v>
      </c>
      <c r="L145" s="134">
        <v>83408.149999999994</v>
      </c>
      <c r="M145" s="134">
        <v>117986.64999999997</v>
      </c>
      <c r="N145" s="134">
        <v>119446.64999999997</v>
      </c>
      <c r="O145" s="134">
        <v>119879.84999999996</v>
      </c>
      <c r="P145" s="134">
        <v>98356.989999999962</v>
      </c>
      <c r="Q145" s="134">
        <f t="shared" si="3"/>
        <v>1116365.1699999997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898128.32999999984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42729.999999999993</v>
      </c>
      <c r="F146" s="134">
        <v>49448.15</v>
      </c>
      <c r="G146" s="134">
        <v>58979.679999999993</v>
      </c>
      <c r="H146" s="134">
        <v>57800.130000000005</v>
      </c>
      <c r="I146" s="134">
        <v>54032.609999999993</v>
      </c>
      <c r="J146" s="134">
        <v>65413.179999999993</v>
      </c>
      <c r="K146" s="134">
        <v>58195.680000000008</v>
      </c>
      <c r="L146" s="134">
        <v>69468.609999999971</v>
      </c>
      <c r="M146" s="134">
        <v>100388.79999999997</v>
      </c>
      <c r="N146" s="134">
        <v>101388.79999999997</v>
      </c>
      <c r="O146" s="134">
        <v>102045.20999999998</v>
      </c>
      <c r="P146" s="134">
        <v>101545.31</v>
      </c>
      <c r="Q146" s="134">
        <f t="shared" si="3"/>
        <v>861436.15999999992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657845.6399999999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1482856.9500000002</v>
      </c>
      <c r="F147" s="134">
        <v>1441007.8400000003</v>
      </c>
      <c r="G147" s="134">
        <v>1893690.1300000008</v>
      </c>
      <c r="H147" s="134">
        <v>1796837.4400000002</v>
      </c>
      <c r="I147" s="134">
        <v>2063315.5600000008</v>
      </c>
      <c r="J147" s="134">
        <v>1969511.5900000005</v>
      </c>
      <c r="K147" s="134">
        <v>1863337.1700000002</v>
      </c>
      <c r="L147" s="134">
        <v>2487649.9700000016</v>
      </c>
      <c r="M147" s="134">
        <v>2245147.9900000012</v>
      </c>
      <c r="N147" s="134">
        <v>1807828.0899999992</v>
      </c>
      <c r="O147" s="134">
        <v>1754555.1199999989</v>
      </c>
      <c r="P147" s="134">
        <v>1585880.0899999989</v>
      </c>
      <c r="Q147" s="134">
        <f t="shared" si="3"/>
        <v>22391617.940000005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19051182.730000008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22453852.95000001</v>
      </c>
      <c r="F148" s="134">
        <v>25588600.940000005</v>
      </c>
      <c r="G148" s="134">
        <v>29637987.599999987</v>
      </c>
      <c r="H148" s="134">
        <v>27705197.629999988</v>
      </c>
      <c r="I148" s="134">
        <v>28776391.959999986</v>
      </c>
      <c r="J148" s="134">
        <v>29944999.339999989</v>
      </c>
      <c r="K148" s="134">
        <v>24204049.370000001</v>
      </c>
      <c r="L148" s="134">
        <v>31168722.230000012</v>
      </c>
      <c r="M148" s="134">
        <v>20103966.779999975</v>
      </c>
      <c r="N148" s="134">
        <v>32456296.909999993</v>
      </c>
      <c r="O148" s="134">
        <v>32951631.249999985</v>
      </c>
      <c r="P148" s="134">
        <v>29793711.959999982</v>
      </c>
      <c r="Q148" s="134">
        <f t="shared" si="3"/>
        <v>334785408.9199999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272040065.70999992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71313.450000000012</v>
      </c>
      <c r="F149" s="134">
        <v>77471.470000000059</v>
      </c>
      <c r="G149" s="134">
        <v>211841.61999999994</v>
      </c>
      <c r="H149" s="134">
        <v>179652.72</v>
      </c>
      <c r="I149" s="134">
        <v>222470.84</v>
      </c>
      <c r="J149" s="134">
        <v>321983.94999999995</v>
      </c>
      <c r="K149" s="134">
        <v>67996.749999999985</v>
      </c>
      <c r="L149" s="134">
        <v>111848.99999999994</v>
      </c>
      <c r="M149" s="134">
        <v>170313.72000000003</v>
      </c>
      <c r="N149" s="134">
        <v>148411.27000000002</v>
      </c>
      <c r="O149" s="134">
        <v>148813.74000000002</v>
      </c>
      <c r="P149" s="134">
        <v>148616.05000000002</v>
      </c>
      <c r="Q149" s="134">
        <f t="shared" si="3"/>
        <v>1880734.5799999998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1583304.7899999998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60647.44</v>
      </c>
      <c r="F150" s="134">
        <v>158448.49</v>
      </c>
      <c r="G150" s="134">
        <v>123339.08000000002</v>
      </c>
      <c r="H150" s="134">
        <v>72645.26999999999</v>
      </c>
      <c r="I150" s="134">
        <v>119698.09999999999</v>
      </c>
      <c r="J150" s="134">
        <v>160185.5</v>
      </c>
      <c r="K150" s="134">
        <v>317664.75000000006</v>
      </c>
      <c r="L150" s="134">
        <v>151760.84</v>
      </c>
      <c r="M150" s="134">
        <v>126894.06999999998</v>
      </c>
      <c r="N150" s="134">
        <v>125663.79999999997</v>
      </c>
      <c r="O150" s="134">
        <v>124985.71999999997</v>
      </c>
      <c r="P150" s="134">
        <v>123632.94000000003</v>
      </c>
      <c r="Q150" s="134">
        <f t="shared" si="3"/>
        <v>1665566.0000000002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1416947.3400000003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37256.689999999988</v>
      </c>
      <c r="F151" s="134">
        <v>36285.229999999996</v>
      </c>
      <c r="G151" s="134">
        <v>58553.48000000001</v>
      </c>
      <c r="H151" s="134">
        <v>74986.320000000007</v>
      </c>
      <c r="I151" s="134">
        <v>67276.520000000033</v>
      </c>
      <c r="J151" s="134">
        <v>56543.87000000001</v>
      </c>
      <c r="K151" s="134">
        <v>73465.730000000025</v>
      </c>
      <c r="L151" s="134">
        <v>79913.979999999952</v>
      </c>
      <c r="M151" s="134">
        <v>78647.499999999971</v>
      </c>
      <c r="N151" s="134">
        <v>79076.309999999983</v>
      </c>
      <c r="O151" s="134">
        <v>79076.309999999983</v>
      </c>
      <c r="P151" s="134">
        <v>79177.829999999973</v>
      </c>
      <c r="Q151" s="134">
        <f t="shared" si="3"/>
        <v>800259.7699999999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642005.63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21924.659999999996</v>
      </c>
      <c r="F152" s="134">
        <v>26912.409999999996</v>
      </c>
      <c r="G152" s="134">
        <v>37115.79</v>
      </c>
      <c r="H152" s="134">
        <v>35300.699999999997</v>
      </c>
      <c r="I152" s="134">
        <v>27648.780000000002</v>
      </c>
      <c r="J152" s="134">
        <v>32094.25</v>
      </c>
      <c r="K152" s="134">
        <v>49781.45</v>
      </c>
      <c r="L152" s="134">
        <v>41892.559999999983</v>
      </c>
      <c r="M152" s="134">
        <v>41898.629999999983</v>
      </c>
      <c r="N152" s="134">
        <v>41851.559999999983</v>
      </c>
      <c r="O152" s="134">
        <v>41851.559999999983</v>
      </c>
      <c r="P152" s="134">
        <v>41763.39</v>
      </c>
      <c r="Q152" s="134">
        <f t="shared" si="3"/>
        <v>440035.74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356420.79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1255500.8299999996</v>
      </c>
      <c r="F153" s="134">
        <v>1408042.8399999994</v>
      </c>
      <c r="G153" s="134">
        <v>1746503.0199999998</v>
      </c>
      <c r="H153" s="134">
        <v>1490112.8999999992</v>
      </c>
      <c r="I153" s="134">
        <v>1311269.3899999997</v>
      </c>
      <c r="J153" s="134">
        <v>1526637.9200000013</v>
      </c>
      <c r="K153" s="134">
        <v>2152101.4899999993</v>
      </c>
      <c r="L153" s="134">
        <v>4997880.0000000084</v>
      </c>
      <c r="M153" s="134">
        <v>4707683.2600000063</v>
      </c>
      <c r="N153" s="134">
        <v>4590641.6700000055</v>
      </c>
      <c r="O153" s="134">
        <v>4605084.5900000064</v>
      </c>
      <c r="P153" s="134">
        <v>3890125.4000000046</v>
      </c>
      <c r="Q153" s="134">
        <f t="shared" si="3"/>
        <v>33681583.310000025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25186373.320000015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162394.32999999996</v>
      </c>
      <c r="F154" s="134">
        <v>169710.59999999992</v>
      </c>
      <c r="G154" s="134">
        <v>199334.16000000003</v>
      </c>
      <c r="H154" s="134">
        <v>183381.86999999994</v>
      </c>
      <c r="I154" s="134">
        <v>186239.32000000004</v>
      </c>
      <c r="J154" s="134">
        <v>207458.64999999991</v>
      </c>
      <c r="K154" s="134">
        <v>196442.31</v>
      </c>
      <c r="L154" s="134">
        <v>189691.56999999998</v>
      </c>
      <c r="M154" s="134">
        <v>176277.67000000004</v>
      </c>
      <c r="N154" s="134">
        <v>253066.74999999997</v>
      </c>
      <c r="O154" s="134">
        <v>253104.88999999998</v>
      </c>
      <c r="P154" s="134">
        <v>254550.95999999993</v>
      </c>
      <c r="Q154" s="134">
        <f t="shared" si="3"/>
        <v>2431653.08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1923997.23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43767.989999999991</v>
      </c>
      <c r="F155" s="134">
        <v>44793.099999999991</v>
      </c>
      <c r="G155" s="134">
        <v>86445.02</v>
      </c>
      <c r="H155" s="134">
        <v>59674.290000000008</v>
      </c>
      <c r="I155" s="134">
        <v>80539.76999999999</v>
      </c>
      <c r="J155" s="134">
        <v>70730.820000000007</v>
      </c>
      <c r="K155" s="134">
        <v>81442.289999999994</v>
      </c>
      <c r="L155" s="134">
        <v>115602.72</v>
      </c>
      <c r="M155" s="134">
        <v>126825.20999999999</v>
      </c>
      <c r="N155" s="134">
        <v>137958.24000000002</v>
      </c>
      <c r="O155" s="134">
        <v>137958.24000000002</v>
      </c>
      <c r="P155" s="134">
        <v>137958.16999999995</v>
      </c>
      <c r="Q155" s="134">
        <f t="shared" si="3"/>
        <v>1123695.8599999999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847779.45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352380.64000000013</v>
      </c>
      <c r="F156" s="134">
        <v>336712.09999999992</v>
      </c>
      <c r="G156" s="134">
        <v>681648.14000000025</v>
      </c>
      <c r="H156" s="134">
        <v>453694.17999999982</v>
      </c>
      <c r="I156" s="134">
        <v>2166646.0799999996</v>
      </c>
      <c r="J156" s="134">
        <v>711916.63999999966</v>
      </c>
      <c r="K156" s="134">
        <v>1384562.4799999995</v>
      </c>
      <c r="L156" s="134">
        <v>1768652.1399999994</v>
      </c>
      <c r="M156" s="134">
        <v>1569922.9899999995</v>
      </c>
      <c r="N156" s="134">
        <v>1656279.4499999995</v>
      </c>
      <c r="O156" s="134">
        <v>1685482.0199999998</v>
      </c>
      <c r="P156" s="134">
        <v>1583694.7799999993</v>
      </c>
      <c r="Q156" s="134">
        <f t="shared" si="3"/>
        <v>14351591.639999997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11082414.839999998</v>
      </c>
      <c r="V156" s="130"/>
    </row>
    <row r="157" spans="2:22" x14ac:dyDescent="0.2">
      <c r="B157" s="128"/>
      <c r="C157" s="132">
        <v>40903</v>
      </c>
      <c r="D157" s="133" t="s">
        <v>70</v>
      </c>
      <c r="E157" s="134">
        <v>1586729.07</v>
      </c>
      <c r="F157" s="134">
        <v>7077604.9699999997</v>
      </c>
      <c r="G157" s="134">
        <v>5583586.3699999973</v>
      </c>
      <c r="H157" s="134">
        <v>3543901.14</v>
      </c>
      <c r="I157" s="134">
        <v>7730639.8800000008</v>
      </c>
      <c r="J157" s="134">
        <v>1887875.7700000005</v>
      </c>
      <c r="K157" s="134">
        <v>5664809.75</v>
      </c>
      <c r="L157" s="134">
        <v>2021640.3900000001</v>
      </c>
      <c r="M157" s="134">
        <v>2021640.6200000003</v>
      </c>
      <c r="N157" s="134">
        <v>2021640.9300000004</v>
      </c>
      <c r="O157" s="134">
        <v>2021640.8500000003</v>
      </c>
      <c r="P157" s="134">
        <v>2021643.87</v>
      </c>
      <c r="Q157" s="134">
        <f t="shared" si="3"/>
        <v>43183353.609999992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39140068.889999993</v>
      </c>
      <c r="V157" s="130"/>
    </row>
    <row r="158" spans="2:22" x14ac:dyDescent="0.2">
      <c r="B158" s="128"/>
      <c r="C158" s="132">
        <v>40904</v>
      </c>
      <c r="D158" s="133" t="s">
        <v>54</v>
      </c>
      <c r="E158" s="134">
        <v>81295.940000000017</v>
      </c>
      <c r="F158" s="134">
        <v>80174.790000000008</v>
      </c>
      <c r="G158" s="134">
        <v>115717.32999999997</v>
      </c>
      <c r="H158" s="134">
        <v>111355.23</v>
      </c>
      <c r="I158" s="134">
        <v>111250.37000000001</v>
      </c>
      <c r="J158" s="134">
        <v>96673.540000000052</v>
      </c>
      <c r="K158" s="134">
        <v>96914.53</v>
      </c>
      <c r="L158" s="134">
        <v>90976.909999999989</v>
      </c>
      <c r="M158" s="134">
        <v>151513.04999999999</v>
      </c>
      <c r="N158" s="134">
        <v>123960.79999999999</v>
      </c>
      <c r="O158" s="134">
        <v>124959.05999999998</v>
      </c>
      <c r="P158" s="134">
        <v>77520.159999999974</v>
      </c>
      <c r="Q158" s="134">
        <f t="shared" si="3"/>
        <v>1262311.7100000002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1059832.4900000002</v>
      </c>
      <c r="V158" s="130"/>
    </row>
    <row r="159" spans="2:22" x14ac:dyDescent="0.2">
      <c r="B159" s="128"/>
      <c r="C159" s="132">
        <v>40911</v>
      </c>
      <c r="D159" s="133" t="s">
        <v>55</v>
      </c>
      <c r="E159" s="134">
        <v>53449.210000000006</v>
      </c>
      <c r="F159" s="134">
        <v>53798.549999999996</v>
      </c>
      <c r="G159" s="134">
        <v>76606.899999999994</v>
      </c>
      <c r="H159" s="134">
        <v>63880.960000000006</v>
      </c>
      <c r="I159" s="134">
        <v>61248.899999999987</v>
      </c>
      <c r="J159" s="134">
        <v>68567.739999999991</v>
      </c>
      <c r="K159" s="134">
        <v>66232.31</v>
      </c>
      <c r="L159" s="134">
        <v>65290.91</v>
      </c>
      <c r="M159" s="134">
        <v>89347.29</v>
      </c>
      <c r="N159" s="134">
        <v>89347.29</v>
      </c>
      <c r="O159" s="134">
        <v>89347.29</v>
      </c>
      <c r="P159" s="134">
        <v>69347.75999999998</v>
      </c>
      <c r="Q159" s="134">
        <f t="shared" si="3"/>
        <v>846465.1100000001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687770.06</v>
      </c>
      <c r="V159" s="130"/>
    </row>
    <row r="160" spans="2:22" x14ac:dyDescent="0.2">
      <c r="B160" s="128"/>
      <c r="C160" s="132">
        <v>40913</v>
      </c>
      <c r="D160" s="133" t="s">
        <v>57</v>
      </c>
      <c r="E160" s="134">
        <v>38290.219999999987</v>
      </c>
      <c r="F160" s="134">
        <v>34030.67</v>
      </c>
      <c r="G160" s="134">
        <v>53216.840000000011</v>
      </c>
      <c r="H160" s="134">
        <v>35247.010000000009</v>
      </c>
      <c r="I160" s="134">
        <v>33436.670000000006</v>
      </c>
      <c r="J160" s="134">
        <v>67193.510000000009</v>
      </c>
      <c r="K160" s="134">
        <v>62008.57</v>
      </c>
      <c r="L160" s="134">
        <v>55953.15</v>
      </c>
      <c r="M160" s="134">
        <v>55338.42</v>
      </c>
      <c r="N160" s="134">
        <v>67939.009999999995</v>
      </c>
      <c r="O160" s="134">
        <v>67939.009999999995</v>
      </c>
      <c r="P160" s="134">
        <v>65406.200000000004</v>
      </c>
      <c r="Q160" s="134">
        <f t="shared" si="3"/>
        <v>635999.27999999991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502654.07</v>
      </c>
      <c r="V160" s="130"/>
    </row>
    <row r="161" spans="2:22" x14ac:dyDescent="0.2">
      <c r="B161" s="128"/>
      <c r="C161" s="132">
        <v>41101</v>
      </c>
      <c r="D161" s="133" t="s">
        <v>63</v>
      </c>
      <c r="E161" s="134">
        <v>2353563.9000000004</v>
      </c>
      <c r="F161" s="134">
        <v>571391.66000000027</v>
      </c>
      <c r="G161" s="134">
        <v>813075.8399999995</v>
      </c>
      <c r="H161" s="134">
        <v>5000057.9899999993</v>
      </c>
      <c r="I161" s="134">
        <v>3551356.2500000009</v>
      </c>
      <c r="J161" s="134">
        <v>3238013.7200000011</v>
      </c>
      <c r="K161" s="134">
        <v>4734478.53</v>
      </c>
      <c r="L161" s="134">
        <v>8166881.2300000004</v>
      </c>
      <c r="M161" s="134">
        <v>8407198.8200000003</v>
      </c>
      <c r="N161" s="134">
        <v>8407611.6999999993</v>
      </c>
      <c r="O161" s="134">
        <v>8405547.2000000011</v>
      </c>
      <c r="P161" s="134">
        <v>8206185.4399999967</v>
      </c>
      <c r="Q161" s="134">
        <f t="shared" si="3"/>
        <v>61855362.280000001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45243629.640000001</v>
      </c>
      <c r="V161" s="130"/>
    </row>
    <row r="162" spans="2:22" x14ac:dyDescent="0.2">
      <c r="B162" s="128"/>
      <c r="C162" s="132">
        <v>41103</v>
      </c>
      <c r="D162" s="133" t="s">
        <v>64</v>
      </c>
      <c r="E162" s="134">
        <v>494929.58000000007</v>
      </c>
      <c r="F162" s="134">
        <v>483730.69</v>
      </c>
      <c r="G162" s="134">
        <v>488046.70999999996</v>
      </c>
      <c r="H162" s="134">
        <v>516752.80000000005</v>
      </c>
      <c r="I162" s="134">
        <v>543955.84000000008</v>
      </c>
      <c r="J162" s="134">
        <v>587600.63000000012</v>
      </c>
      <c r="K162" s="134">
        <v>552902.89999999979</v>
      </c>
      <c r="L162" s="134">
        <v>861099.85999999987</v>
      </c>
      <c r="M162" s="134">
        <v>843118.39999999991</v>
      </c>
      <c r="N162" s="134">
        <v>829108.95999999985</v>
      </c>
      <c r="O162" s="134">
        <v>830032.16</v>
      </c>
      <c r="P162" s="134">
        <v>466680.91</v>
      </c>
      <c r="Q162" s="134">
        <f t="shared" si="3"/>
        <v>7497959.4400000004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6201246.3700000001</v>
      </c>
      <c r="V162" s="130"/>
    </row>
    <row r="163" spans="2:22" x14ac:dyDescent="0.2">
      <c r="B163" s="128"/>
      <c r="C163" s="132">
        <v>41104</v>
      </c>
      <c r="D163" s="133" t="s">
        <v>65</v>
      </c>
      <c r="E163" s="134">
        <v>36384.93</v>
      </c>
      <c r="F163" s="134">
        <v>37602.94</v>
      </c>
      <c r="G163" s="134">
        <v>85651.55</v>
      </c>
      <c r="H163" s="134">
        <v>71909.58</v>
      </c>
      <c r="I163" s="134">
        <v>72131.060000000012</v>
      </c>
      <c r="J163" s="134">
        <v>51426.75</v>
      </c>
      <c r="K163" s="134">
        <v>81020.42</v>
      </c>
      <c r="L163" s="134">
        <v>494933.87</v>
      </c>
      <c r="M163" s="134">
        <v>94590.03</v>
      </c>
      <c r="N163" s="134">
        <v>94590.03</v>
      </c>
      <c r="O163" s="134">
        <v>94590.03</v>
      </c>
      <c r="P163" s="134">
        <v>94584.409999999974</v>
      </c>
      <c r="Q163" s="134">
        <f t="shared" si="3"/>
        <v>1309415.5999999999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1120241.1599999999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324817.13</v>
      </c>
      <c r="F164" s="134">
        <v>344967.35000000003</v>
      </c>
      <c r="G164" s="134">
        <v>306961.03000000003</v>
      </c>
      <c r="H164" s="134">
        <v>279877.07</v>
      </c>
      <c r="I164" s="134">
        <v>338679.37999999995</v>
      </c>
      <c r="J164" s="134">
        <v>307337.46000000014</v>
      </c>
      <c r="K164" s="134">
        <v>318449.57999999996</v>
      </c>
      <c r="L164" s="134">
        <v>596604.64999999967</v>
      </c>
      <c r="M164" s="134">
        <v>543302.50999999966</v>
      </c>
      <c r="N164" s="134">
        <v>522514.67</v>
      </c>
      <c r="O164" s="134">
        <v>543102.38999999966</v>
      </c>
      <c r="P164" s="134">
        <v>539890.35999999987</v>
      </c>
      <c r="Q164" s="134">
        <f t="shared" si="3"/>
        <v>4966503.5799999982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3883510.8299999991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194626.69</v>
      </c>
      <c r="F165" s="134">
        <v>203331.32</v>
      </c>
      <c r="G165" s="134">
        <v>491371.88000000006</v>
      </c>
      <c r="H165" s="134">
        <v>251847.69000000003</v>
      </c>
      <c r="I165" s="134">
        <v>312282.83999999997</v>
      </c>
      <c r="J165" s="134">
        <v>321477.64</v>
      </c>
      <c r="K165" s="134">
        <v>422593.16</v>
      </c>
      <c r="L165" s="134">
        <v>1385847.9900000005</v>
      </c>
      <c r="M165" s="134">
        <v>1812033.1500000004</v>
      </c>
      <c r="N165" s="134">
        <v>1404229.5000000005</v>
      </c>
      <c r="O165" s="134">
        <v>1399844.9200000004</v>
      </c>
      <c r="P165" s="134">
        <v>1222704.6499999999</v>
      </c>
      <c r="Q165" s="134">
        <f t="shared" si="3"/>
        <v>9422191.4300000016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6799641.8600000013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121119.44</v>
      </c>
      <c r="F166" s="134">
        <v>198062.15</v>
      </c>
      <c r="G166" s="134">
        <v>196889.09</v>
      </c>
      <c r="H166" s="134">
        <v>256418.99</v>
      </c>
      <c r="I166" s="134">
        <v>221768.96999999997</v>
      </c>
      <c r="J166" s="134">
        <v>230732.01</v>
      </c>
      <c r="K166" s="134">
        <v>2262608.4300000002</v>
      </c>
      <c r="L166" s="134">
        <v>229586.72</v>
      </c>
      <c r="M166" s="134">
        <v>200115.63999999998</v>
      </c>
      <c r="N166" s="134">
        <v>235114.18</v>
      </c>
      <c r="O166" s="134">
        <v>234837.67</v>
      </c>
      <c r="P166" s="134">
        <v>233935.83000000005</v>
      </c>
      <c r="Q166" s="134">
        <f t="shared" si="3"/>
        <v>4621189.120000001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4152415.6200000006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331003.04000000004</v>
      </c>
      <c r="F167" s="134">
        <v>598497.5199999999</v>
      </c>
      <c r="G167" s="134">
        <v>781029.9099999998</v>
      </c>
      <c r="H167" s="134">
        <v>585135.90999999992</v>
      </c>
      <c r="I167" s="134">
        <v>568227.96000000008</v>
      </c>
      <c r="J167" s="134">
        <v>522445.5799999999</v>
      </c>
      <c r="K167" s="134">
        <v>671287.77999999991</v>
      </c>
      <c r="L167" s="134">
        <v>969235.37999999989</v>
      </c>
      <c r="M167" s="134">
        <v>1047856.9499999998</v>
      </c>
      <c r="N167" s="134">
        <v>1004272.9599999997</v>
      </c>
      <c r="O167" s="134">
        <v>1010761.6599999999</v>
      </c>
      <c r="P167" s="134">
        <v>829924.32999999973</v>
      </c>
      <c r="Q167" s="134">
        <f t="shared" si="3"/>
        <v>8919678.9800000004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7078992.9900000002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388580.98000000004</v>
      </c>
      <c r="F168" s="134">
        <v>408063.20999999996</v>
      </c>
      <c r="G168" s="134">
        <v>515699.38999999978</v>
      </c>
      <c r="H168" s="134">
        <v>484003.8400000002</v>
      </c>
      <c r="I168" s="134">
        <v>489039.39999999979</v>
      </c>
      <c r="J168" s="134">
        <v>472546.08999999973</v>
      </c>
      <c r="K168" s="134">
        <v>531767.64000000013</v>
      </c>
      <c r="L168" s="134">
        <v>707975.77</v>
      </c>
      <c r="M168" s="134">
        <v>695793.45999999973</v>
      </c>
      <c r="N168" s="134">
        <v>690019.2699999999</v>
      </c>
      <c r="O168" s="134">
        <v>690001.07</v>
      </c>
      <c r="P168" s="134">
        <v>661959.67000000051</v>
      </c>
      <c r="Q168" s="134">
        <f t="shared" si="3"/>
        <v>6735449.79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5383489.0499999989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1306054.5600000003</v>
      </c>
      <c r="F169" s="134">
        <v>1107203.51</v>
      </c>
      <c r="G169" s="134">
        <v>9956009.5299999993</v>
      </c>
      <c r="H169" s="134">
        <v>2285394.9199999995</v>
      </c>
      <c r="I169" s="134">
        <v>1918259.8699999999</v>
      </c>
      <c r="J169" s="134">
        <v>1959668.0599999998</v>
      </c>
      <c r="K169" s="134">
        <v>2832318.1900000004</v>
      </c>
      <c r="L169" s="134">
        <v>3279064.1600000006</v>
      </c>
      <c r="M169" s="134">
        <v>3134468.8900000006</v>
      </c>
      <c r="N169" s="134">
        <v>3134468.8900000006</v>
      </c>
      <c r="O169" s="134">
        <v>3133855.9000000004</v>
      </c>
      <c r="P169" s="134">
        <v>2624632.1600000006</v>
      </c>
      <c r="Q169" s="134">
        <f t="shared" si="3"/>
        <v>36671398.640000008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30912910.580000002</v>
      </c>
      <c r="V169" s="130"/>
    </row>
    <row r="170" spans="2:22" x14ac:dyDescent="0.2">
      <c r="B170" s="128"/>
      <c r="C170" s="132">
        <v>41801</v>
      </c>
      <c r="D170" s="133" t="s">
        <v>72</v>
      </c>
      <c r="E170" s="134">
        <v>111800.31000000008</v>
      </c>
      <c r="F170" s="134">
        <v>139676.29</v>
      </c>
      <c r="G170" s="134">
        <v>153610.29</v>
      </c>
      <c r="H170" s="134">
        <v>198490.13</v>
      </c>
      <c r="I170" s="134">
        <v>171913.88999999998</v>
      </c>
      <c r="J170" s="134">
        <v>195716.79999999996</v>
      </c>
      <c r="K170" s="134">
        <v>191592.95000000007</v>
      </c>
      <c r="L170" s="134">
        <v>434706.38000000024</v>
      </c>
      <c r="M170" s="134">
        <v>341525.66000000027</v>
      </c>
      <c r="N170" s="134">
        <v>333738.01000000024</v>
      </c>
      <c r="O170" s="134">
        <v>343325.00000000023</v>
      </c>
      <c r="P170" s="134">
        <v>345588.59000000037</v>
      </c>
      <c r="Q170" s="134">
        <f t="shared" si="3"/>
        <v>2961684.3000000012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2272770.7100000009</v>
      </c>
      <c r="V170" s="130"/>
    </row>
    <row r="171" spans="2:22" x14ac:dyDescent="0.2">
      <c r="B171" s="128"/>
      <c r="C171" s="132">
        <v>42001</v>
      </c>
      <c r="D171" s="133" t="s">
        <v>73</v>
      </c>
      <c r="E171" s="134">
        <v>265520.24000000011</v>
      </c>
      <c r="F171" s="134">
        <v>297214.23000000004</v>
      </c>
      <c r="G171" s="134">
        <v>828648.73999999964</v>
      </c>
      <c r="H171" s="134">
        <v>1514066.4500000002</v>
      </c>
      <c r="I171" s="134">
        <v>2159927.85</v>
      </c>
      <c r="J171" s="134">
        <v>539689.67999999993</v>
      </c>
      <c r="K171" s="134">
        <v>769562.75999999989</v>
      </c>
      <c r="L171" s="134">
        <v>988886.84999999986</v>
      </c>
      <c r="M171" s="134">
        <v>935108.19999999984</v>
      </c>
      <c r="N171" s="134">
        <v>943465.49999999988</v>
      </c>
      <c r="O171" s="134">
        <v>945286.84999999986</v>
      </c>
      <c r="P171" s="134">
        <v>945323.42999999982</v>
      </c>
      <c r="Q171" s="134">
        <f t="shared" si="3"/>
        <v>11132700.779999997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9242090.4999999981</v>
      </c>
      <c r="V171" s="130"/>
    </row>
    <row r="172" spans="2:22" x14ac:dyDescent="0.2">
      <c r="B172" s="128"/>
      <c r="C172" s="132">
        <v>42002</v>
      </c>
      <c r="D172" s="133" t="s">
        <v>74</v>
      </c>
      <c r="E172" s="134">
        <v>104125.79000000004</v>
      </c>
      <c r="F172" s="134">
        <v>107805.65999999997</v>
      </c>
      <c r="G172" s="134">
        <v>198651.7699999999</v>
      </c>
      <c r="H172" s="134">
        <v>165870.23000000001</v>
      </c>
      <c r="I172" s="134">
        <v>167635.16000000003</v>
      </c>
      <c r="J172" s="134">
        <v>186815.5799999999</v>
      </c>
      <c r="K172" s="134">
        <v>182423.90000000008</v>
      </c>
      <c r="L172" s="134">
        <v>196092.41999999995</v>
      </c>
      <c r="M172" s="134">
        <v>242844.52000000002</v>
      </c>
      <c r="N172" s="134">
        <v>257867.92</v>
      </c>
      <c r="O172" s="134">
        <v>258313.34999999998</v>
      </c>
      <c r="P172" s="134">
        <v>258442.82</v>
      </c>
      <c r="Q172" s="134">
        <f t="shared" si="3"/>
        <v>2326889.1199999996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1810132.95</v>
      </c>
      <c r="V172" s="130"/>
    </row>
    <row r="173" spans="2:22" x14ac:dyDescent="0.2">
      <c r="B173" s="128"/>
      <c r="C173" s="132">
        <v>42005</v>
      </c>
      <c r="D173" s="133" t="s">
        <v>130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356303.18000000005</v>
      </c>
      <c r="M173" s="134">
        <v>356303.18000000005</v>
      </c>
      <c r="N173" s="134">
        <v>356303.18000000005</v>
      </c>
      <c r="O173" s="134">
        <v>356303.18000000005</v>
      </c>
      <c r="P173" s="134">
        <v>356303.18</v>
      </c>
      <c r="Q173" s="134">
        <f t="shared" si="3"/>
        <v>1781515.9000000001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1068909.54</v>
      </c>
      <c r="V173" s="130"/>
    </row>
    <row r="174" spans="2:22" x14ac:dyDescent="0.2">
      <c r="B174" s="128"/>
      <c r="C174" s="132">
        <v>42101</v>
      </c>
      <c r="D174" s="133" t="s">
        <v>75</v>
      </c>
      <c r="E174" s="134">
        <v>622355.91000000015</v>
      </c>
      <c r="F174" s="134">
        <v>311393.96000000002</v>
      </c>
      <c r="G174" s="134">
        <v>4445327.6900000013</v>
      </c>
      <c r="H174" s="134">
        <v>390308.9499999999</v>
      </c>
      <c r="I174" s="134">
        <v>67023.98</v>
      </c>
      <c r="J174" s="134">
        <v>346477.04</v>
      </c>
      <c r="K174" s="134">
        <v>3610058.66</v>
      </c>
      <c r="L174" s="134">
        <v>714466</v>
      </c>
      <c r="M174" s="134">
        <v>539466.48</v>
      </c>
      <c r="N174" s="134">
        <v>546932.03</v>
      </c>
      <c r="O174" s="134">
        <v>538300.19000000006</v>
      </c>
      <c r="P174" s="134">
        <v>538378.23</v>
      </c>
      <c r="Q174" s="134">
        <f t="shared" si="3"/>
        <v>12670489.120000001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11593810.700000001</v>
      </c>
      <c r="V174" s="130"/>
    </row>
    <row r="175" spans="2:22" x14ac:dyDescent="0.2">
      <c r="B175" s="128"/>
      <c r="C175" s="132">
        <v>42501</v>
      </c>
      <c r="D175" s="133" t="s">
        <v>141</v>
      </c>
      <c r="E175" s="134">
        <v>0</v>
      </c>
      <c r="F175" s="134">
        <v>0</v>
      </c>
      <c r="G175" s="134">
        <v>0</v>
      </c>
      <c r="H175" s="134">
        <v>0</v>
      </c>
      <c r="I175" s="134">
        <v>0</v>
      </c>
      <c r="J175" s="134">
        <v>0</v>
      </c>
      <c r="K175" s="134">
        <v>0</v>
      </c>
      <c r="L175" s="134">
        <v>923565.33000000007</v>
      </c>
      <c r="M175" s="134">
        <v>922980.23000000021</v>
      </c>
      <c r="N175" s="134">
        <v>914633.1100000001</v>
      </c>
      <c r="O175" s="134">
        <v>913202.9700000002</v>
      </c>
      <c r="P175" s="134">
        <v>870398.66000000015</v>
      </c>
      <c r="Q175" s="134">
        <f t="shared" si="3"/>
        <v>4544780.3000000007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2761178.6700000004</v>
      </c>
      <c r="V175" s="130"/>
    </row>
    <row r="176" spans="2:22" x14ac:dyDescent="0.2">
      <c r="B176" s="128"/>
      <c r="C176" s="132">
        <v>42701</v>
      </c>
      <c r="D176" s="133" t="s">
        <v>131</v>
      </c>
      <c r="E176" s="134">
        <v>162814.07999999996</v>
      </c>
      <c r="F176" s="134">
        <v>102673.91000000005</v>
      </c>
      <c r="G176" s="134">
        <v>404610.99999999994</v>
      </c>
      <c r="H176" s="134">
        <v>330372.70999999996</v>
      </c>
      <c r="I176" s="134">
        <v>163958.04999999996</v>
      </c>
      <c r="J176" s="134">
        <v>169866.59000000003</v>
      </c>
      <c r="K176" s="134">
        <v>226699.89999999997</v>
      </c>
      <c r="L176" s="134">
        <v>383087.00000000017</v>
      </c>
      <c r="M176" s="134">
        <v>368244.98000000039</v>
      </c>
      <c r="N176" s="134">
        <v>370036.6200000004</v>
      </c>
      <c r="O176" s="134">
        <v>371655.34000000043</v>
      </c>
      <c r="P176" s="134">
        <v>370623.43000000011</v>
      </c>
      <c r="Q176" s="134">
        <f t="shared" si="3"/>
        <v>3424643.6100000017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2682364.8400000012</v>
      </c>
      <c r="V176" s="130"/>
    </row>
    <row r="177" spans="2:22" x14ac:dyDescent="0.2">
      <c r="B177" s="128"/>
      <c r="C177" s="132">
        <v>42703</v>
      </c>
      <c r="D177" s="133" t="s">
        <v>59</v>
      </c>
      <c r="E177" s="134">
        <v>1427432.77</v>
      </c>
      <c r="F177" s="134">
        <v>2085799.5099999998</v>
      </c>
      <c r="G177" s="134">
        <v>9340608.9699999951</v>
      </c>
      <c r="H177" s="134">
        <v>15522777.330000004</v>
      </c>
      <c r="I177" s="134">
        <v>9348677.8399999961</v>
      </c>
      <c r="J177" s="134">
        <v>12341480.550000001</v>
      </c>
      <c r="K177" s="134">
        <v>20264406.690000005</v>
      </c>
      <c r="L177" s="134">
        <v>11976970.369999995</v>
      </c>
      <c r="M177" s="134">
        <v>16359443.929999992</v>
      </c>
      <c r="N177" s="134">
        <v>15342813.819999998</v>
      </c>
      <c r="O177" s="134">
        <v>18544052.270000007</v>
      </c>
      <c r="P177" s="134">
        <v>46613463.95000001</v>
      </c>
      <c r="Q177" s="134">
        <f t="shared" si="3"/>
        <v>179167928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114010411.77999997</v>
      </c>
      <c r="V177" s="130"/>
    </row>
    <row r="178" spans="2:22" x14ac:dyDescent="0.2">
      <c r="B178" s="128"/>
      <c r="C178" s="132">
        <v>42704</v>
      </c>
      <c r="D178" s="133" t="s">
        <v>60</v>
      </c>
      <c r="E178" s="134">
        <v>1216736.2899999998</v>
      </c>
      <c r="F178" s="134">
        <v>872827.16</v>
      </c>
      <c r="G178" s="134">
        <v>1896803.95</v>
      </c>
      <c r="H178" s="134">
        <v>1230342.9700000002</v>
      </c>
      <c r="I178" s="134">
        <v>1418094.82</v>
      </c>
      <c r="J178" s="134">
        <v>1479311.2999999998</v>
      </c>
      <c r="K178" s="134">
        <v>1384179.29</v>
      </c>
      <c r="L178" s="134">
        <v>3395903.0300000003</v>
      </c>
      <c r="M178" s="134">
        <v>3835915.18</v>
      </c>
      <c r="N178" s="134">
        <v>3020879.3200000003</v>
      </c>
      <c r="O178" s="134">
        <v>2549119.94</v>
      </c>
      <c r="P178" s="134">
        <v>2537436.39</v>
      </c>
      <c r="Q178" s="134">
        <f t="shared" si="3"/>
        <v>24837549.640000001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19750993.309999999</v>
      </c>
      <c r="V178" s="130"/>
    </row>
    <row r="179" spans="2:22" ht="38.25" x14ac:dyDescent="0.2">
      <c r="B179" s="128"/>
      <c r="C179" s="132">
        <v>42705</v>
      </c>
      <c r="D179" s="133" t="s">
        <v>61</v>
      </c>
      <c r="E179" s="134">
        <v>1367.1299999999994</v>
      </c>
      <c r="F179" s="134">
        <v>990.42999999999984</v>
      </c>
      <c r="G179" s="134">
        <v>5009.2899999999991</v>
      </c>
      <c r="H179" s="134">
        <v>4031.44</v>
      </c>
      <c r="I179" s="134">
        <v>4002.88</v>
      </c>
      <c r="J179" s="134">
        <v>22347.34</v>
      </c>
      <c r="K179" s="134">
        <v>2124.8200000000002</v>
      </c>
      <c r="L179" s="134">
        <v>8509.1400000000031</v>
      </c>
      <c r="M179" s="134">
        <v>8233.5499999999993</v>
      </c>
      <c r="N179" s="134">
        <v>8270.89</v>
      </c>
      <c r="O179" s="134">
        <v>8337.86</v>
      </c>
      <c r="P179" s="134">
        <v>8337.7799999999988</v>
      </c>
      <c r="Q179" s="134">
        <f t="shared" si="3"/>
        <v>81562.55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64886.91</v>
      </c>
      <c r="V179" s="130"/>
    </row>
    <row r="180" spans="2:22" x14ac:dyDescent="0.2">
      <c r="B180" s="128"/>
      <c r="C180" s="132">
        <v>42801</v>
      </c>
      <c r="D180" s="133" t="s">
        <v>125</v>
      </c>
      <c r="E180" s="134">
        <v>86716.700000000012</v>
      </c>
      <c r="F180" s="134">
        <v>71841.070000000036</v>
      </c>
      <c r="G180" s="134">
        <v>3114073.66</v>
      </c>
      <c r="H180" s="134">
        <v>189705.44999999998</v>
      </c>
      <c r="I180" s="134">
        <v>1133422.6599999999</v>
      </c>
      <c r="J180" s="134">
        <v>142540.23000000004</v>
      </c>
      <c r="K180" s="134">
        <v>126444.56</v>
      </c>
      <c r="L180" s="134">
        <v>253668.57000000036</v>
      </c>
      <c r="M180" s="134">
        <v>492729.72000000032</v>
      </c>
      <c r="N180" s="134">
        <v>456346.72000000032</v>
      </c>
      <c r="O180" s="134">
        <v>224792.72000000035</v>
      </c>
      <c r="P180" s="134">
        <v>576062.77</v>
      </c>
      <c r="Q180" s="134">
        <f t="shared" si="3"/>
        <v>6868344.8300000019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6067489.3400000017</v>
      </c>
      <c r="V180" s="130"/>
    </row>
    <row r="181" spans="2:22" x14ac:dyDescent="0.2">
      <c r="B181" s="128"/>
      <c r="C181" s="132">
        <v>42802</v>
      </c>
      <c r="D181" s="133" t="s">
        <v>58</v>
      </c>
      <c r="E181" s="134">
        <v>99975.000000000029</v>
      </c>
      <c r="F181" s="134">
        <v>88867.45</v>
      </c>
      <c r="G181" s="134">
        <v>107560.90999999997</v>
      </c>
      <c r="H181" s="134">
        <v>89166.19</v>
      </c>
      <c r="I181" s="134">
        <v>96282.830000000016</v>
      </c>
      <c r="J181" s="134">
        <v>94260.880000000034</v>
      </c>
      <c r="K181" s="134">
        <v>133296.49000000002</v>
      </c>
      <c r="L181" s="134">
        <v>271520.18000000011</v>
      </c>
      <c r="M181" s="134">
        <v>262743.44000000012</v>
      </c>
      <c r="N181" s="134">
        <v>259549.50000000012</v>
      </c>
      <c r="O181" s="134">
        <v>259603.44000000012</v>
      </c>
      <c r="P181" s="134">
        <v>245633.98000000016</v>
      </c>
      <c r="Q181" s="134">
        <f t="shared" si="3"/>
        <v>2008460.290000001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1503222.8700000006</v>
      </c>
      <c r="V181" s="130"/>
    </row>
    <row r="182" spans="2:22" x14ac:dyDescent="0.2">
      <c r="B182" s="128"/>
      <c r="C182" s="132">
        <v>42901</v>
      </c>
      <c r="D182" s="133" t="s">
        <v>126</v>
      </c>
      <c r="E182" s="134">
        <v>20828560.559999999</v>
      </c>
      <c r="F182" s="134">
        <v>24344846.539999999</v>
      </c>
      <c r="G182" s="134">
        <v>23953775.470000003</v>
      </c>
      <c r="H182" s="134">
        <v>22356041.179999992</v>
      </c>
      <c r="I182" s="134">
        <v>21767991.690000005</v>
      </c>
      <c r="J182" s="134">
        <v>22599827.489999991</v>
      </c>
      <c r="K182" s="134">
        <v>23863623.449999999</v>
      </c>
      <c r="L182" s="134">
        <v>25580939.539999984</v>
      </c>
      <c r="M182" s="134">
        <v>19160391.549999986</v>
      </c>
      <c r="N182" s="134">
        <v>19151637.099999987</v>
      </c>
      <c r="O182" s="134">
        <v>19041438.999999985</v>
      </c>
      <c r="P182" s="134">
        <v>11353086.739999983</v>
      </c>
      <c r="Q182" s="134">
        <f t="shared" si="3"/>
        <v>254002160.30999991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223607634.56999993</v>
      </c>
      <c r="V182" s="130"/>
    </row>
    <row r="183" spans="2:22" x14ac:dyDescent="0.2">
      <c r="B183" s="128"/>
      <c r="C183" s="132">
        <v>42902</v>
      </c>
      <c r="D183" s="133" t="s">
        <v>45</v>
      </c>
      <c r="E183" s="134">
        <v>24411.210000000003</v>
      </c>
      <c r="F183" s="134">
        <v>24214.81</v>
      </c>
      <c r="G183" s="134">
        <v>45518.969999999979</v>
      </c>
      <c r="H183" s="134">
        <v>40520.429999999993</v>
      </c>
      <c r="I183" s="134">
        <v>35735.619999999995</v>
      </c>
      <c r="J183" s="134">
        <v>33860.21</v>
      </c>
      <c r="K183" s="134">
        <v>37341.759999999995</v>
      </c>
      <c r="L183" s="134">
        <v>32910.650000000009</v>
      </c>
      <c r="M183" s="134">
        <v>38956.060000000005</v>
      </c>
      <c r="N183" s="134">
        <v>44857.36</v>
      </c>
      <c r="O183" s="134">
        <v>44918.95</v>
      </c>
      <c r="P183" s="134">
        <v>43860.110000000008</v>
      </c>
      <c r="Q183" s="134">
        <f t="shared" si="3"/>
        <v>447106.13999999996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358327.07999999996</v>
      </c>
      <c r="V183" s="130"/>
    </row>
    <row r="184" spans="2:22" ht="25.5" x14ac:dyDescent="0.2">
      <c r="B184" s="128"/>
      <c r="C184" s="132">
        <v>43001</v>
      </c>
      <c r="D184" s="133" t="s">
        <v>127</v>
      </c>
      <c r="E184" s="134">
        <v>52263.840000000004</v>
      </c>
      <c r="F184" s="134">
        <v>49125.950000000012</v>
      </c>
      <c r="G184" s="134">
        <v>73665.609999999986</v>
      </c>
      <c r="H184" s="134">
        <v>580004.43999999994</v>
      </c>
      <c r="I184" s="134">
        <v>69042.61</v>
      </c>
      <c r="J184" s="134">
        <v>53434.030000000006</v>
      </c>
      <c r="K184" s="134">
        <v>105538.77</v>
      </c>
      <c r="L184" s="134">
        <v>582436.84999999986</v>
      </c>
      <c r="M184" s="134">
        <v>680809.81999999983</v>
      </c>
      <c r="N184" s="134">
        <v>598700.82999999984</v>
      </c>
      <c r="O184" s="134">
        <v>598006.68999999994</v>
      </c>
      <c r="P184" s="134">
        <v>501107.09</v>
      </c>
      <c r="Q184" s="134">
        <f t="shared" si="3"/>
        <v>3944136.53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2845022.75</v>
      </c>
      <c r="V184" s="130"/>
    </row>
    <row r="185" spans="2:22" x14ac:dyDescent="0.2">
      <c r="B185" s="128"/>
      <c r="C185" s="132">
        <v>43101</v>
      </c>
      <c r="D185" s="133" t="s">
        <v>132</v>
      </c>
      <c r="E185" s="134">
        <v>39727.549999999988</v>
      </c>
      <c r="F185" s="134">
        <v>41114.549999999996</v>
      </c>
      <c r="G185" s="134">
        <v>47485.100000000006</v>
      </c>
      <c r="H185" s="134">
        <v>154148.78</v>
      </c>
      <c r="I185" s="134">
        <v>308826.42000000004</v>
      </c>
      <c r="J185" s="134">
        <v>216978.94</v>
      </c>
      <c r="K185" s="134">
        <v>52431.759999999995</v>
      </c>
      <c r="L185" s="134">
        <v>95262.409999999989</v>
      </c>
      <c r="M185" s="134">
        <v>107433.52999999998</v>
      </c>
      <c r="N185" s="134">
        <v>111962.18999999997</v>
      </c>
      <c r="O185" s="134">
        <v>111962.18999999997</v>
      </c>
      <c r="P185" s="134">
        <v>111962.31999999995</v>
      </c>
      <c r="Q185" s="134">
        <f t="shared" ref="Q185:Q217" si="4">SUM(E185:P185)</f>
        <v>1399295.7399999998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1175371.23</v>
      </c>
      <c r="V185" s="130"/>
    </row>
    <row r="186" spans="2:22" x14ac:dyDescent="0.2">
      <c r="B186" s="128"/>
      <c r="C186" s="132">
        <v>43201</v>
      </c>
      <c r="D186" s="133" t="s">
        <v>128</v>
      </c>
      <c r="E186" s="134">
        <v>31806.950000000004</v>
      </c>
      <c r="F186" s="134">
        <v>29693.95</v>
      </c>
      <c r="G186" s="134">
        <v>32047.390000000003</v>
      </c>
      <c r="H186" s="134">
        <v>110927.57</v>
      </c>
      <c r="I186" s="134">
        <v>111679.23</v>
      </c>
      <c r="J186" s="134">
        <v>111374.23000000001</v>
      </c>
      <c r="K186" s="134">
        <v>100655.88</v>
      </c>
      <c r="L186" s="134">
        <v>7845.88</v>
      </c>
      <c r="M186" s="134">
        <v>7845.88</v>
      </c>
      <c r="N186" s="134">
        <v>7845.88</v>
      </c>
      <c r="O186" s="134">
        <v>7845.88</v>
      </c>
      <c r="P186" s="134">
        <v>47845.86</v>
      </c>
      <c r="Q186" s="134">
        <f t="shared" si="4"/>
        <v>607414.58000000007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551722.84000000008</v>
      </c>
      <c r="V186" s="130"/>
    </row>
    <row r="187" spans="2:22" x14ac:dyDescent="0.2">
      <c r="B187" s="128"/>
      <c r="C187" s="132">
        <v>43202</v>
      </c>
      <c r="D187" s="133" t="s">
        <v>62</v>
      </c>
      <c r="E187" s="134">
        <v>10074.780000000001</v>
      </c>
      <c r="F187" s="134">
        <v>48000.93</v>
      </c>
      <c r="G187" s="134">
        <v>64545.879999999983</v>
      </c>
      <c r="H187" s="134">
        <v>30091.18</v>
      </c>
      <c r="I187" s="134">
        <v>26321.109999999997</v>
      </c>
      <c r="J187" s="134">
        <v>20603.250000000007</v>
      </c>
      <c r="K187" s="134">
        <v>20687.91</v>
      </c>
      <c r="L187" s="134">
        <v>99589.439999999988</v>
      </c>
      <c r="M187" s="134">
        <v>99285.73</v>
      </c>
      <c r="N187" s="134">
        <v>99190.68</v>
      </c>
      <c r="O187" s="134">
        <v>98939.12999999999</v>
      </c>
      <c r="P187" s="134">
        <v>85683.409999999974</v>
      </c>
      <c r="Q187" s="134">
        <f t="shared" si="4"/>
        <v>703013.42999999993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518390.88999999996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183020.92999999996</v>
      </c>
      <c r="F188" s="134">
        <v>464663.41000000003</v>
      </c>
      <c r="G188" s="134">
        <v>513409.21</v>
      </c>
      <c r="H188" s="134">
        <v>311544.33999999991</v>
      </c>
      <c r="I188" s="134">
        <v>164447.9</v>
      </c>
      <c r="J188" s="134">
        <v>307018.71000000002</v>
      </c>
      <c r="K188" s="134">
        <v>360884.85999999993</v>
      </c>
      <c r="L188" s="134">
        <v>352790.96000000008</v>
      </c>
      <c r="M188" s="134">
        <v>305865.99000000005</v>
      </c>
      <c r="N188" s="134">
        <v>302625.02</v>
      </c>
      <c r="O188" s="134">
        <v>284640.52000000008</v>
      </c>
      <c r="P188" s="134">
        <v>217268.26999999993</v>
      </c>
      <c r="Q188" s="134">
        <f t="shared" si="4"/>
        <v>3768180.12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3266271.33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145341.88999999998</v>
      </c>
      <c r="F189" s="134">
        <v>128569.70999999996</v>
      </c>
      <c r="G189" s="134">
        <v>114556.82</v>
      </c>
      <c r="H189" s="134">
        <v>216450.01</v>
      </c>
      <c r="I189" s="134">
        <v>151339.19999999995</v>
      </c>
      <c r="J189" s="134">
        <v>284635.56999999995</v>
      </c>
      <c r="K189" s="134">
        <v>263958.72000000003</v>
      </c>
      <c r="L189" s="134">
        <v>354515.18000000017</v>
      </c>
      <c r="M189" s="134">
        <v>339474.38000000006</v>
      </c>
      <c r="N189" s="134">
        <v>337777.06000000006</v>
      </c>
      <c r="O189" s="134">
        <v>338579.72000000009</v>
      </c>
      <c r="P189" s="134">
        <v>256826.2</v>
      </c>
      <c r="Q189" s="134">
        <f t="shared" si="4"/>
        <v>2932024.4600000004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2336618.54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155920.00000000009</v>
      </c>
      <c r="F190" s="134">
        <v>148279.90000000005</v>
      </c>
      <c r="G190" s="134">
        <v>165817.56000000003</v>
      </c>
      <c r="H190" s="134">
        <v>121388.21</v>
      </c>
      <c r="I190" s="134">
        <v>142782.96000000005</v>
      </c>
      <c r="J190" s="134">
        <v>120919.38000000002</v>
      </c>
      <c r="K190" s="134">
        <v>124493.44999999997</v>
      </c>
      <c r="L190" s="134">
        <v>325939.96000000014</v>
      </c>
      <c r="M190" s="134">
        <v>327934.3600000001</v>
      </c>
      <c r="N190" s="134">
        <v>325902.16000000015</v>
      </c>
      <c r="O190" s="134">
        <v>326697.16000000015</v>
      </c>
      <c r="P190" s="134">
        <v>204712.79999999996</v>
      </c>
      <c r="Q190" s="134">
        <f t="shared" si="4"/>
        <v>2490787.9000000004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1959377.9400000006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171609.13999999993</v>
      </c>
      <c r="F191" s="134">
        <v>184412.75999999998</v>
      </c>
      <c r="G191" s="134">
        <v>280440.32999999996</v>
      </c>
      <c r="H191" s="134">
        <v>240508.56999999998</v>
      </c>
      <c r="I191" s="134">
        <v>232992.48000000007</v>
      </c>
      <c r="J191" s="134">
        <v>231810.95000000007</v>
      </c>
      <c r="K191" s="134">
        <v>247538.96000000002</v>
      </c>
      <c r="L191" s="134">
        <v>324017.76000000007</v>
      </c>
      <c r="M191" s="134">
        <v>403322.83000000025</v>
      </c>
      <c r="N191" s="134">
        <v>367461.7800000002</v>
      </c>
      <c r="O191" s="134">
        <v>374831.53000000014</v>
      </c>
      <c r="P191" s="134">
        <v>395034.99000000034</v>
      </c>
      <c r="Q191" s="134">
        <f t="shared" si="4"/>
        <v>3453982.080000001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2684115.5600000005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3637.13</v>
      </c>
      <c r="F192" s="134">
        <v>1470.4599999999998</v>
      </c>
      <c r="G192" s="134">
        <v>4477.95</v>
      </c>
      <c r="H192" s="134">
        <v>8937.68</v>
      </c>
      <c r="I192" s="134">
        <v>4080.6399999999994</v>
      </c>
      <c r="J192" s="134">
        <v>4316.3500000000004</v>
      </c>
      <c r="K192" s="134">
        <v>4296.76</v>
      </c>
      <c r="L192" s="134">
        <v>10333.810000000001</v>
      </c>
      <c r="M192" s="134">
        <v>10333.810000000001</v>
      </c>
      <c r="N192" s="134">
        <v>10333.810000000001</v>
      </c>
      <c r="O192" s="134">
        <v>10333.810000000001</v>
      </c>
      <c r="P192" s="134">
        <v>9007.5499999999993</v>
      </c>
      <c r="Q192" s="134">
        <f t="shared" si="4"/>
        <v>81559.759999999995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62218.399999999994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157607.97000000003</v>
      </c>
      <c r="F193" s="134">
        <v>164396.13000000003</v>
      </c>
      <c r="G193" s="134">
        <v>838115.2</v>
      </c>
      <c r="H193" s="134">
        <v>228820.41</v>
      </c>
      <c r="I193" s="134">
        <v>169931.49000000002</v>
      </c>
      <c r="J193" s="134">
        <v>229710.13000000003</v>
      </c>
      <c r="K193" s="134">
        <v>189715.35000000003</v>
      </c>
      <c r="L193" s="134">
        <v>515362.57999999996</v>
      </c>
      <c r="M193" s="134">
        <v>535555.83999999997</v>
      </c>
      <c r="N193" s="134">
        <v>523509.51000000007</v>
      </c>
      <c r="O193" s="134">
        <v>502186.16000000009</v>
      </c>
      <c r="P193" s="134">
        <v>408434.52000000008</v>
      </c>
      <c r="Q193" s="134">
        <f t="shared" si="4"/>
        <v>4463345.290000001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3552724.6100000003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164922.30000000002</v>
      </c>
      <c r="F194" s="134">
        <v>178209.01</v>
      </c>
      <c r="G194" s="134">
        <v>224691.78999999998</v>
      </c>
      <c r="H194" s="134">
        <v>150824.89000000001</v>
      </c>
      <c r="I194" s="134">
        <v>298174.69999999995</v>
      </c>
      <c r="J194" s="134">
        <v>274750.72999999992</v>
      </c>
      <c r="K194" s="134">
        <v>425920.64999999997</v>
      </c>
      <c r="L194" s="134">
        <v>293547.39000000007</v>
      </c>
      <c r="M194" s="134">
        <v>293929.95</v>
      </c>
      <c r="N194" s="134">
        <v>292542.42000000004</v>
      </c>
      <c r="O194" s="134">
        <v>292542.42000000004</v>
      </c>
      <c r="P194" s="134">
        <v>295255.3</v>
      </c>
      <c r="Q194" s="134">
        <f t="shared" si="4"/>
        <v>3185311.55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2597513.83</v>
      </c>
      <c r="V194" s="130"/>
    </row>
    <row r="195" spans="2:22" x14ac:dyDescent="0.2">
      <c r="B195" s="128"/>
      <c r="C195" s="132">
        <v>43601</v>
      </c>
      <c r="D195" s="133" t="s">
        <v>135</v>
      </c>
      <c r="E195" s="134">
        <v>39850.589999999997</v>
      </c>
      <c r="F195" s="134">
        <v>40568.279999999992</v>
      </c>
      <c r="G195" s="134">
        <v>64849.909999999996</v>
      </c>
      <c r="H195" s="134">
        <v>43244.059999999983</v>
      </c>
      <c r="I195" s="134">
        <v>600566.33000000007</v>
      </c>
      <c r="J195" s="134">
        <v>44925.49</v>
      </c>
      <c r="K195" s="134">
        <v>56294.62000000001</v>
      </c>
      <c r="L195" s="134">
        <v>1.9999999999999998</v>
      </c>
      <c r="M195" s="134">
        <v>1.9999999999999998</v>
      </c>
      <c r="N195" s="134">
        <v>1.9999999999999998</v>
      </c>
      <c r="O195" s="134">
        <v>1.9999999999999998</v>
      </c>
      <c r="P195" s="134">
        <v>1.9999999999999998</v>
      </c>
      <c r="Q195" s="134">
        <f t="shared" si="4"/>
        <v>890309.28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890305.28</v>
      </c>
      <c r="V195" s="130"/>
    </row>
    <row r="196" spans="2:22" x14ac:dyDescent="0.2">
      <c r="B196" s="128"/>
      <c r="C196" s="132">
        <v>43701</v>
      </c>
      <c r="D196" s="133" t="e">
        <v>#N/A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11999.96</v>
      </c>
      <c r="L196" s="134">
        <v>20600949.099999934</v>
      </c>
      <c r="M196" s="134">
        <v>9177927.1499999743</v>
      </c>
      <c r="N196" s="134">
        <v>8038235.0400000215</v>
      </c>
      <c r="O196" s="134">
        <v>9599006.0599999744</v>
      </c>
      <c r="P196" s="134">
        <v>26000588.649999924</v>
      </c>
      <c r="Q196" s="134">
        <f t="shared" si="4"/>
        <v>73428705.95999983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37829111.249999933</v>
      </c>
      <c r="V196" s="130"/>
    </row>
    <row r="197" spans="2:22" x14ac:dyDescent="0.2">
      <c r="B197" s="128"/>
      <c r="C197" s="132">
        <v>50201</v>
      </c>
      <c r="D197" s="133" t="s">
        <v>76</v>
      </c>
      <c r="E197" s="134">
        <v>54980.089999999989</v>
      </c>
      <c r="F197" s="134">
        <v>54781.609999999993</v>
      </c>
      <c r="G197" s="134">
        <v>66449.84</v>
      </c>
      <c r="H197" s="134">
        <v>64630.16</v>
      </c>
      <c r="I197" s="134">
        <v>63056.290000000008</v>
      </c>
      <c r="J197" s="134">
        <v>79672.739999999991</v>
      </c>
      <c r="K197" s="134">
        <v>66426.49000000002</v>
      </c>
      <c r="L197" s="134">
        <v>101652.51999999999</v>
      </c>
      <c r="M197" s="134">
        <v>100370.48</v>
      </c>
      <c r="N197" s="134">
        <v>100553.5</v>
      </c>
      <c r="O197" s="134">
        <v>100365.73999999999</v>
      </c>
      <c r="P197" s="134">
        <v>55366.549999999988</v>
      </c>
      <c r="Q197" s="134">
        <f t="shared" si="4"/>
        <v>908306.01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752573.72</v>
      </c>
      <c r="V197" s="130"/>
    </row>
    <row r="198" spans="2:22" x14ac:dyDescent="0.2">
      <c r="B198" s="128"/>
      <c r="C198" s="132">
        <v>50301</v>
      </c>
      <c r="D198" s="133" t="s">
        <v>77</v>
      </c>
      <c r="E198" s="134">
        <v>169653.49</v>
      </c>
      <c r="F198" s="134">
        <v>174694.14999999994</v>
      </c>
      <c r="G198" s="134">
        <v>221533.68000000002</v>
      </c>
      <c r="H198" s="134">
        <v>196928.0799999999</v>
      </c>
      <c r="I198" s="134">
        <v>225649.38999999993</v>
      </c>
      <c r="J198" s="134">
        <v>226597.84999999995</v>
      </c>
      <c r="K198" s="134">
        <v>261829.26999999996</v>
      </c>
      <c r="L198" s="134">
        <v>325844.75</v>
      </c>
      <c r="M198" s="134">
        <v>332090.82999999996</v>
      </c>
      <c r="N198" s="134">
        <v>328967.7699999999</v>
      </c>
      <c r="O198" s="134">
        <v>328967.7699999999</v>
      </c>
      <c r="P198" s="134">
        <v>325176.32000000007</v>
      </c>
      <c r="Q198" s="134">
        <f t="shared" si="4"/>
        <v>3117933.3499999996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2463789.2599999998</v>
      </c>
      <c r="V198" s="130"/>
    </row>
    <row r="199" spans="2:22" x14ac:dyDescent="0.2">
      <c r="B199" s="128"/>
      <c r="C199" s="132">
        <v>50401</v>
      </c>
      <c r="D199" s="133" t="s">
        <v>78</v>
      </c>
      <c r="E199" s="134">
        <v>162764.29000000004</v>
      </c>
      <c r="F199" s="134">
        <v>101552.82</v>
      </c>
      <c r="G199" s="134">
        <v>221028.09999999998</v>
      </c>
      <c r="H199" s="134">
        <v>615919.08999999973</v>
      </c>
      <c r="I199" s="134">
        <v>185797.55999999997</v>
      </c>
      <c r="J199" s="134">
        <v>217682.24999999994</v>
      </c>
      <c r="K199" s="134">
        <v>246195.18999999997</v>
      </c>
      <c r="L199" s="134">
        <v>224518.01000000007</v>
      </c>
      <c r="M199" s="134">
        <v>224348.57000000007</v>
      </c>
      <c r="N199" s="134">
        <v>224348.57000000007</v>
      </c>
      <c r="O199" s="134">
        <v>224348.57000000007</v>
      </c>
      <c r="P199" s="134">
        <v>224179.19000000003</v>
      </c>
      <c r="Q199" s="134">
        <f t="shared" si="4"/>
        <v>2872682.2100000004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2424154.4500000002</v>
      </c>
      <c r="V199" s="130"/>
    </row>
    <row r="200" spans="2:22" x14ac:dyDescent="0.2">
      <c r="B200" s="128"/>
      <c r="C200" s="132">
        <v>50801</v>
      </c>
      <c r="D200" s="133" t="s">
        <v>79</v>
      </c>
      <c r="E200" s="134">
        <v>27979.63</v>
      </c>
      <c r="F200" s="134">
        <v>27979.63</v>
      </c>
      <c r="G200" s="134">
        <v>27979.63</v>
      </c>
      <c r="H200" s="134">
        <v>27979.63</v>
      </c>
      <c r="I200" s="134">
        <v>0</v>
      </c>
      <c r="J200" s="134">
        <v>27979.63</v>
      </c>
      <c r="K200" s="134">
        <v>0</v>
      </c>
      <c r="L200" s="134">
        <v>76000.37</v>
      </c>
      <c r="M200" s="134">
        <v>212232.36</v>
      </c>
      <c r="N200" s="134">
        <v>30590</v>
      </c>
      <c r="O200" s="134">
        <v>30590</v>
      </c>
      <c r="P200" s="134">
        <v>30589.119999999999</v>
      </c>
      <c r="Q200" s="134">
        <f t="shared" si="4"/>
        <v>519900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458720.88</v>
      </c>
      <c r="V200" s="130"/>
    </row>
    <row r="201" spans="2:22" x14ac:dyDescent="0.2">
      <c r="B201" s="128"/>
      <c r="C201" s="132">
        <v>50901</v>
      </c>
      <c r="D201" s="133" t="s">
        <v>80</v>
      </c>
      <c r="E201" s="134">
        <v>787169.89999999967</v>
      </c>
      <c r="F201" s="134">
        <v>1267306.5599999998</v>
      </c>
      <c r="G201" s="134">
        <v>961620.94000000006</v>
      </c>
      <c r="H201" s="134">
        <v>1239071.1300000001</v>
      </c>
      <c r="I201" s="134">
        <v>1491691.3599999999</v>
      </c>
      <c r="J201" s="134">
        <v>999670.79</v>
      </c>
      <c r="K201" s="134">
        <v>1765574.3499999999</v>
      </c>
      <c r="L201" s="134">
        <v>3911699.28</v>
      </c>
      <c r="M201" s="134">
        <v>1657983.0599999996</v>
      </c>
      <c r="N201" s="134">
        <v>1664305.8399999996</v>
      </c>
      <c r="O201" s="134">
        <v>1635370.2299999995</v>
      </c>
      <c r="P201" s="134">
        <v>1248669.2</v>
      </c>
      <c r="Q201" s="134">
        <f t="shared" si="4"/>
        <v>18630132.639999997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15746093.209999997</v>
      </c>
      <c r="V201" s="130"/>
    </row>
    <row r="202" spans="2:22" ht="25.5" x14ac:dyDescent="0.2">
      <c r="B202" s="128"/>
      <c r="C202" s="132">
        <v>51001</v>
      </c>
      <c r="D202" s="133" t="s">
        <v>81</v>
      </c>
      <c r="E202" s="134">
        <v>52591.559999999983</v>
      </c>
      <c r="F202" s="134">
        <v>52976.570000000007</v>
      </c>
      <c r="G202" s="134">
        <v>74858.739999999976</v>
      </c>
      <c r="H202" s="134">
        <v>69967.570000000007</v>
      </c>
      <c r="I202" s="134">
        <v>68062.62000000001</v>
      </c>
      <c r="J202" s="134">
        <v>65656.94</v>
      </c>
      <c r="K202" s="134">
        <v>67313.430000000008</v>
      </c>
      <c r="L202" s="134">
        <v>74378.030000000013</v>
      </c>
      <c r="M202" s="134">
        <v>89626.229999999981</v>
      </c>
      <c r="N202" s="134">
        <v>89636.049999999988</v>
      </c>
      <c r="O202" s="134">
        <v>89619.62</v>
      </c>
      <c r="P202" s="134">
        <v>51749.199999999975</v>
      </c>
      <c r="Q202" s="134">
        <f t="shared" si="4"/>
        <v>846436.55999999994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705067.74</v>
      </c>
      <c r="V202" s="130"/>
    </row>
    <row r="203" spans="2:22" x14ac:dyDescent="0.2">
      <c r="B203" s="128"/>
      <c r="C203" s="132">
        <v>51101</v>
      </c>
      <c r="D203" s="133" t="s">
        <v>82</v>
      </c>
      <c r="E203" s="134">
        <v>5260.67</v>
      </c>
      <c r="F203" s="134">
        <v>5260.67</v>
      </c>
      <c r="G203" s="134">
        <v>33333.33</v>
      </c>
      <c r="H203" s="134">
        <v>33333.33</v>
      </c>
      <c r="I203" s="134">
        <v>61406.01</v>
      </c>
      <c r="J203" s="134">
        <v>33333.33</v>
      </c>
      <c r="K203" s="134">
        <v>0</v>
      </c>
      <c r="L203" s="134">
        <v>45614.53</v>
      </c>
      <c r="M203" s="134">
        <v>45614.53</v>
      </c>
      <c r="N203" s="134">
        <v>45614.53</v>
      </c>
      <c r="O203" s="134">
        <v>45614.53</v>
      </c>
      <c r="P203" s="134">
        <v>45614.54</v>
      </c>
      <c r="Q203" s="134">
        <f t="shared" si="4"/>
        <v>400000.00000000006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308770.93000000005</v>
      </c>
      <c r="V203" s="130"/>
    </row>
    <row r="204" spans="2:22" x14ac:dyDescent="0.2">
      <c r="B204" s="128"/>
      <c r="C204" s="132">
        <v>51301</v>
      </c>
      <c r="D204" s="133" t="s">
        <v>83</v>
      </c>
      <c r="E204" s="134">
        <v>33794.909999999996</v>
      </c>
      <c r="F204" s="134">
        <v>32537.79</v>
      </c>
      <c r="G204" s="134">
        <v>36715.579999999994</v>
      </c>
      <c r="H204" s="134">
        <v>40398.959999999992</v>
      </c>
      <c r="I204" s="134">
        <v>47380.95</v>
      </c>
      <c r="J204" s="134">
        <v>48842.97</v>
      </c>
      <c r="K204" s="134">
        <v>32132.489999999994</v>
      </c>
      <c r="L204" s="134">
        <v>61528.719999999987</v>
      </c>
      <c r="M204" s="134">
        <v>65094.709999999985</v>
      </c>
      <c r="N204" s="134">
        <v>59988.719999999987</v>
      </c>
      <c r="O204" s="134">
        <v>61663.829999999987</v>
      </c>
      <c r="P204" s="134">
        <v>65949.759999999995</v>
      </c>
      <c r="Q204" s="134">
        <f t="shared" si="4"/>
        <v>586029.3899999999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458415.79999999993</v>
      </c>
      <c r="V204" s="130"/>
    </row>
    <row r="205" spans="2:22" x14ac:dyDescent="0.2">
      <c r="B205" s="128"/>
      <c r="C205" s="132">
        <v>51401</v>
      </c>
      <c r="D205" s="133" t="s">
        <v>84</v>
      </c>
      <c r="E205" s="134">
        <v>5677.74</v>
      </c>
      <c r="F205" s="134">
        <v>5276.16</v>
      </c>
      <c r="G205" s="134">
        <v>5729.12</v>
      </c>
      <c r="H205" s="134">
        <v>5833.21</v>
      </c>
      <c r="I205" s="134">
        <v>5656.5299999999988</v>
      </c>
      <c r="J205" s="134">
        <v>520.91</v>
      </c>
      <c r="K205" s="134">
        <v>5557.1200000000008</v>
      </c>
      <c r="L205" s="134">
        <v>9975.4800000000014</v>
      </c>
      <c r="M205" s="134">
        <v>14372.220000000003</v>
      </c>
      <c r="N205" s="134">
        <v>14952.410000000002</v>
      </c>
      <c r="O205" s="134">
        <v>14952.410000000002</v>
      </c>
      <c r="P205" s="134">
        <v>14952.430000000002</v>
      </c>
      <c r="Q205" s="134">
        <f t="shared" si="4"/>
        <v>103455.74000000002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73550.900000000009</v>
      </c>
      <c r="V205" s="130"/>
    </row>
    <row r="206" spans="2:22" x14ac:dyDescent="0.2">
      <c r="B206" s="128"/>
      <c r="C206" s="132">
        <v>51601</v>
      </c>
      <c r="D206" s="133" t="s">
        <v>85</v>
      </c>
      <c r="E206" s="134">
        <v>36220.890000000007</v>
      </c>
      <c r="F206" s="134">
        <v>39288.44</v>
      </c>
      <c r="G206" s="134">
        <v>47728.229999999981</v>
      </c>
      <c r="H206" s="134">
        <v>39514.119999999981</v>
      </c>
      <c r="I206" s="134">
        <v>37701.809999999983</v>
      </c>
      <c r="J206" s="134">
        <v>41464.42</v>
      </c>
      <c r="K206" s="134">
        <v>40624.299999999981</v>
      </c>
      <c r="L206" s="134">
        <v>45873.009999999987</v>
      </c>
      <c r="M206" s="134">
        <v>54964.679999999986</v>
      </c>
      <c r="N206" s="134">
        <v>67443.419999999984</v>
      </c>
      <c r="O206" s="134">
        <v>67443.419999999984</v>
      </c>
      <c r="P206" s="134">
        <v>67443.66</v>
      </c>
      <c r="Q206" s="134">
        <f t="shared" si="4"/>
        <v>585710.39999999991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450823.31999999995</v>
      </c>
      <c r="V206" s="130"/>
    </row>
    <row r="207" spans="2:22" x14ac:dyDescent="0.2">
      <c r="B207" s="128"/>
      <c r="C207" s="132">
        <v>51801</v>
      </c>
      <c r="D207" s="133" t="s">
        <v>139</v>
      </c>
      <c r="E207" s="134">
        <v>1559333.33</v>
      </c>
      <c r="F207" s="134">
        <v>1559333.33</v>
      </c>
      <c r="G207" s="134">
        <v>1696133.37</v>
      </c>
      <c r="H207" s="134">
        <v>1696133.33</v>
      </c>
      <c r="I207" s="134">
        <v>1696133.33</v>
      </c>
      <c r="J207" s="134">
        <v>1696133.33</v>
      </c>
      <c r="K207" s="134">
        <v>1696133.33</v>
      </c>
      <c r="L207" s="134">
        <v>1696133.33</v>
      </c>
      <c r="M207" s="134">
        <v>1696133.33</v>
      </c>
      <c r="N207" s="134">
        <v>1696133.33</v>
      </c>
      <c r="O207" s="134">
        <v>1696133.33</v>
      </c>
      <c r="P207" s="134">
        <v>1696133.33</v>
      </c>
      <c r="Q207" s="134">
        <f t="shared" si="4"/>
        <v>20080000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16687733.34</v>
      </c>
      <c r="V207" s="130"/>
    </row>
    <row r="208" spans="2:22" ht="25.5" x14ac:dyDescent="0.2">
      <c r="B208" s="128"/>
      <c r="C208" s="132">
        <v>51901</v>
      </c>
      <c r="D208" s="133" t="s">
        <v>140</v>
      </c>
      <c r="E208" s="134">
        <v>30162.86</v>
      </c>
      <c r="F208" s="134">
        <v>26892.969999999998</v>
      </c>
      <c r="G208" s="134">
        <v>35909.03</v>
      </c>
      <c r="H208" s="134">
        <v>39793.25999999998</v>
      </c>
      <c r="I208" s="134">
        <v>38819.12000000001</v>
      </c>
      <c r="J208" s="134">
        <v>37322.35</v>
      </c>
      <c r="K208" s="134">
        <v>38597.14</v>
      </c>
      <c r="L208" s="134">
        <v>48537.460000000006</v>
      </c>
      <c r="M208" s="134">
        <v>48537.460000000006</v>
      </c>
      <c r="N208" s="134">
        <v>48195.680000000008</v>
      </c>
      <c r="O208" s="134">
        <v>48195.680000000008</v>
      </c>
      <c r="P208" s="134">
        <v>48195.659999999982</v>
      </c>
      <c r="Q208" s="134">
        <f t="shared" si="4"/>
        <v>489158.67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392767.33</v>
      </c>
      <c r="V208" s="130"/>
    </row>
    <row r="209" spans="2:22" x14ac:dyDescent="0.2">
      <c r="B209" s="128"/>
      <c r="C209" s="132">
        <v>52001</v>
      </c>
      <c r="D209" s="133" t="s">
        <v>86</v>
      </c>
      <c r="E209" s="134">
        <v>100557.37999999999</v>
      </c>
      <c r="F209" s="134">
        <v>114432.67</v>
      </c>
      <c r="G209" s="134">
        <v>244807.02000000005</v>
      </c>
      <c r="H209" s="134">
        <v>144471.34000000003</v>
      </c>
      <c r="I209" s="134">
        <v>143982.18</v>
      </c>
      <c r="J209" s="134">
        <v>136662.52000000005</v>
      </c>
      <c r="K209" s="134">
        <v>168806.46999999997</v>
      </c>
      <c r="L209" s="134">
        <v>234629.41</v>
      </c>
      <c r="M209" s="134">
        <v>234731.87</v>
      </c>
      <c r="N209" s="134">
        <v>232468.05</v>
      </c>
      <c r="O209" s="134">
        <v>233662.35</v>
      </c>
      <c r="P209" s="134">
        <v>140782.73000000004</v>
      </c>
      <c r="Q209" s="134">
        <f t="shared" si="4"/>
        <v>2129993.9900000002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1755548.91</v>
      </c>
      <c r="V209" s="130"/>
    </row>
    <row r="210" spans="2:22" x14ac:dyDescent="0.2">
      <c r="B210" s="128"/>
      <c r="C210" s="132">
        <v>52301</v>
      </c>
      <c r="D210" s="133" t="s">
        <v>87</v>
      </c>
      <c r="E210" s="134">
        <v>26721.889999999992</v>
      </c>
      <c r="F210" s="134">
        <v>29892.479999999996</v>
      </c>
      <c r="G210" s="134">
        <v>32687.710000000003</v>
      </c>
      <c r="H210" s="134">
        <v>37535.01</v>
      </c>
      <c r="I210" s="134">
        <v>41350.529999999992</v>
      </c>
      <c r="J210" s="134">
        <v>40227.859999999993</v>
      </c>
      <c r="K210" s="134">
        <v>44308.94999999999</v>
      </c>
      <c r="L210" s="134">
        <v>41774.069999999985</v>
      </c>
      <c r="M210" s="134">
        <v>61073.619999999995</v>
      </c>
      <c r="N210" s="134">
        <v>61073.619999999995</v>
      </c>
      <c r="O210" s="134">
        <v>54606.579999999994</v>
      </c>
      <c r="P210" s="134">
        <v>57177.549999999988</v>
      </c>
      <c r="Q210" s="134">
        <f t="shared" si="4"/>
        <v>528429.86999999988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416645.73999999993</v>
      </c>
      <c r="V210" s="130"/>
    </row>
    <row r="211" spans="2:22" x14ac:dyDescent="0.2">
      <c r="B211" s="128"/>
      <c r="C211" s="132">
        <v>52401</v>
      </c>
      <c r="D211" s="133" t="s">
        <v>88</v>
      </c>
      <c r="E211" s="134">
        <v>8371.09</v>
      </c>
      <c r="F211" s="134">
        <v>8371.09</v>
      </c>
      <c r="G211" s="134">
        <v>11679.54</v>
      </c>
      <c r="H211" s="134">
        <v>13672.59</v>
      </c>
      <c r="I211" s="134">
        <v>8648.07</v>
      </c>
      <c r="J211" s="134">
        <v>15381.24</v>
      </c>
      <c r="K211" s="134">
        <v>0</v>
      </c>
      <c r="L211" s="134">
        <v>38550.28</v>
      </c>
      <c r="M211" s="134">
        <v>38000.28</v>
      </c>
      <c r="N211" s="134">
        <v>36775.279999999999</v>
      </c>
      <c r="O211" s="134">
        <v>37775.279999999999</v>
      </c>
      <c r="P211" s="134">
        <v>37775.259999999995</v>
      </c>
      <c r="Q211" s="134">
        <f t="shared" si="4"/>
        <v>255000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179449.46</v>
      </c>
      <c r="V211" s="130"/>
    </row>
    <row r="212" spans="2:22" x14ac:dyDescent="0.2">
      <c r="B212" s="128"/>
      <c r="C212" s="132">
        <v>52601</v>
      </c>
      <c r="D212" s="133" t="s">
        <v>89</v>
      </c>
      <c r="E212" s="134">
        <v>30279.490000000005</v>
      </c>
      <c r="F212" s="134">
        <v>29535.130000000008</v>
      </c>
      <c r="G212" s="134">
        <v>33698.23000000001</v>
      </c>
      <c r="H212" s="134">
        <v>39317.14</v>
      </c>
      <c r="I212" s="134">
        <v>31640.989999999998</v>
      </c>
      <c r="J212" s="134">
        <v>36194.240000000013</v>
      </c>
      <c r="K212" s="134">
        <v>1727832.5499999998</v>
      </c>
      <c r="L212" s="134">
        <v>118411.80000000002</v>
      </c>
      <c r="M212" s="134">
        <v>34017.21</v>
      </c>
      <c r="N212" s="134">
        <v>57399.770000000026</v>
      </c>
      <c r="O212" s="134">
        <v>57399.770000000026</v>
      </c>
      <c r="P212" s="134">
        <v>57399.76</v>
      </c>
      <c r="Q212" s="134">
        <f t="shared" si="4"/>
        <v>2253126.0799999996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2138326.5499999998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63296844.82</v>
      </c>
      <c r="F213" s="134">
        <v>65817236.660000004</v>
      </c>
      <c r="G213" s="134">
        <v>65973657.899999991</v>
      </c>
      <c r="H213" s="134">
        <v>66215158.740000002</v>
      </c>
      <c r="I213" s="134">
        <v>66192163.469999999</v>
      </c>
      <c r="J213" s="134">
        <v>67415986.120000005</v>
      </c>
      <c r="K213" s="134">
        <v>67330031.420000002</v>
      </c>
      <c r="L213" s="134">
        <v>68575233.579999998</v>
      </c>
      <c r="M213" s="134">
        <v>59875425.149999999</v>
      </c>
      <c r="N213" s="134">
        <v>64344572.890000008</v>
      </c>
      <c r="O213" s="134">
        <v>64343579.220000006</v>
      </c>
      <c r="P213" s="134">
        <v>64343284.140000008</v>
      </c>
      <c r="Q213" s="134">
        <f t="shared" si="4"/>
        <v>783723174.11000001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655036310.75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28993032.38000001</v>
      </c>
      <c r="F214" s="134">
        <v>34400486.13000001</v>
      </c>
      <c r="G214" s="134">
        <v>36894388.409999996</v>
      </c>
      <c r="H214" s="134">
        <v>36139904.970000006</v>
      </c>
      <c r="I214" s="134">
        <v>49911526.880000003</v>
      </c>
      <c r="J214" s="134">
        <v>38332462.769999988</v>
      </c>
      <c r="K214" s="134">
        <v>40195737.520000003</v>
      </c>
      <c r="L214" s="134">
        <v>45854268.300000019</v>
      </c>
      <c r="M214" s="134">
        <v>43341347.290000021</v>
      </c>
      <c r="N214" s="134">
        <v>43017819.360000014</v>
      </c>
      <c r="O214" s="134">
        <v>40478553.420000009</v>
      </c>
      <c r="P214" s="134">
        <v>15572870.739999995</v>
      </c>
      <c r="Q214" s="134">
        <f t="shared" si="4"/>
        <v>453132398.17000008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397080974.01000005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4705619.3100000005</v>
      </c>
      <c r="F215" s="134">
        <v>4658465.74</v>
      </c>
      <c r="G215" s="134">
        <v>7775427.1200000001</v>
      </c>
      <c r="H215" s="134">
        <v>6566511.0499999998</v>
      </c>
      <c r="I215" s="134">
        <v>7090810.0899999999</v>
      </c>
      <c r="J215" s="134">
        <v>6527844.1600000001</v>
      </c>
      <c r="K215" s="134">
        <v>4834878.9600000009</v>
      </c>
      <c r="L215" s="134">
        <v>5691840.9900000002</v>
      </c>
      <c r="M215" s="134">
        <v>3699411.0300000007</v>
      </c>
      <c r="N215" s="134">
        <v>3677971.5200000005</v>
      </c>
      <c r="O215" s="134">
        <v>3677971.5200000005</v>
      </c>
      <c r="P215" s="134">
        <v>1326614.5900000001</v>
      </c>
      <c r="Q215" s="134">
        <f t="shared" si="4"/>
        <v>60233366.080000013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55228779.970000006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13421.439999999999</v>
      </c>
      <c r="F216" s="134">
        <v>14469.75</v>
      </c>
      <c r="G216" s="134">
        <v>22130.789999999997</v>
      </c>
      <c r="H216" s="134">
        <v>15500.8</v>
      </c>
      <c r="I216" s="134">
        <v>18088.59</v>
      </c>
      <c r="J216" s="134">
        <v>20006.190000000002</v>
      </c>
      <c r="K216" s="134">
        <v>9269573.3200000003</v>
      </c>
      <c r="L216" s="134">
        <v>26736.880000000001</v>
      </c>
      <c r="M216" s="134">
        <v>31127.540000000005</v>
      </c>
      <c r="N216" s="134">
        <v>34139.469999999994</v>
      </c>
      <c r="O216" s="134">
        <v>34139.469999999994</v>
      </c>
      <c r="P216" s="134">
        <v>34139.360000000001</v>
      </c>
      <c r="Q216" s="134">
        <f t="shared" si="4"/>
        <v>9533473.6000000015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9465194.7700000014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64105.749999999993</v>
      </c>
      <c r="F217" s="134">
        <v>64128.859999999993</v>
      </c>
      <c r="G217" s="134">
        <v>103154.13</v>
      </c>
      <c r="H217" s="134">
        <v>128647.2</v>
      </c>
      <c r="I217" s="134">
        <v>90599.65</v>
      </c>
      <c r="J217" s="134">
        <v>99619.78</v>
      </c>
      <c r="K217" s="134">
        <v>129147.81999999998</v>
      </c>
      <c r="L217" s="134">
        <v>110855.40000000001</v>
      </c>
      <c r="M217" s="134">
        <v>119922.1</v>
      </c>
      <c r="N217" s="134">
        <v>119509.33000000002</v>
      </c>
      <c r="O217" s="134">
        <v>119509.33000000002</v>
      </c>
      <c r="P217" s="134">
        <v>115742.81999999999</v>
      </c>
      <c r="Q217" s="134">
        <f t="shared" si="4"/>
        <v>1264942.1700000002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1029690.02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sheetProtection algorithmName="SHA-512" hashValue="m5cFJ3Bw9nysrszhHCAsyKijzPfauFzdkt2ENzjgPoj2FewIzmy+wKlkaS7XDul2HLzBzR5RHiY4YEaSrfd91Q==" saltValue="lrFjzB2LOevwD4IsraH5hg==" spinCount="100000" sheet="1" objects="1" scenarios="1"/>
  <mergeCells count="4">
    <mergeCell ref="E116:Q116"/>
    <mergeCell ref="E4:Q4"/>
    <mergeCell ref="C7:D7"/>
    <mergeCell ref="C119:D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2025-11-28T15:47:13Z</dcterms:modified>
</cp:coreProperties>
</file>