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wGwRMQLPFkGYNHs6uz0RKT1tR7pMpSvgsSRyFtXftHduUpaCWFlr04NgEWYTsgmAMkmRmIBnyXDxQJySrMuXhQ==" workbookSaltValue="++bs7uHpd6BvAsuTUTInbg==" workbookSpinCount="100000" lockStructure="1"/>
  <bookViews>
    <workbookView xWindow="0" yWindow="0" windowWidth="24000" windowHeight="9000"/>
  </bookViews>
  <sheets>
    <sheet name="Centralna država" sheetId="10" r:id="rId1"/>
    <sheet name="Lokalna država" sheetId="43" r:id="rId2"/>
    <sheet name="Opšta država" sheetId="44" r:id="rId3"/>
    <sheet name="Grafik" sheetId="47" state="hidden" r:id="rId4"/>
  </sheets>
  <definedNames>
    <definedName name="_iva1" localSheetId="0" hidden="1">{#N/A,#N/A,FALSE,"CB";#N/A,#N/A,FALSE,"CMB";#N/A,#N/A,FALSE,"NBFI"}</definedName>
    <definedName name="_iva1" localSheetId="1" hidden="1">{#N/A,#N/A,FALSE,"CB";#N/A,#N/A,FALSE,"CMB";#N/A,#N/A,FALSE,"NBFI"}</definedName>
    <definedName name="_iva1" localSheetId="2" hidden="1">{#N/A,#N/A,FALSE,"CB";#N/A,#N/A,FALSE,"CMB";#N/A,#N/A,FALSE,"NBFI"}</definedName>
    <definedName name="_iva1" hidden="1">{#N/A,#N/A,FALSE,"CB";#N/A,#N/A,FALSE,"CMB";#N/A,#N/A,FALSE,"NBFI"}</definedName>
    <definedName name="_iva2" localSheetId="0" hidden="1">{#N/A,#N/A,FALSE,"CB";#N/A,#N/A,FALSE,"CMB";#N/A,#N/A,FALSE,"BSYS";#N/A,#N/A,FALSE,"NBFI";#N/A,#N/A,FALSE,"FSYS"}</definedName>
    <definedName name="_iva2" localSheetId="1" hidden="1">{#N/A,#N/A,FALSE,"CB";#N/A,#N/A,FALSE,"CMB";#N/A,#N/A,FALSE,"BSYS";#N/A,#N/A,FALSE,"NBFI";#N/A,#N/A,FALSE,"FSYS"}</definedName>
    <definedName name="_iva2" localSheetId="2" hidden="1">{#N/A,#N/A,FALSE,"CB";#N/A,#N/A,FALSE,"CMB";#N/A,#N/A,FALSE,"BSYS";#N/A,#N/A,FALSE,"NBFI";#N/A,#N/A,FALSE,"FSYS"}</definedName>
    <definedName name="_iva2" hidden="1">{#N/A,#N/A,FALSE,"CB";#N/A,#N/A,FALSE,"CMB";#N/A,#N/A,FALSE,"BSYS";#N/A,#N/A,FALSE,"NBFI";#N/A,#N/A,FALSE,"FSYS"}</definedName>
    <definedName name="_Order1" hidden="1">0</definedName>
    <definedName name="_Order2" hidden="1">0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hidden="1">{#N/A,#N/A,FALSE,"CB";#N/A,#N/A,FALSE,"CMB";#N/A,#N/A,FALSE,"NBFI"}</definedName>
    <definedName name="ChartA" localSheetId="0" hidden="1">{#N/A,#N/A,FALSE,"CB";#N/A,#N/A,FALSE,"CMB";#N/A,#N/A,FALSE,"NBFI"}</definedName>
    <definedName name="ChartA" localSheetId="1" hidden="1">{#N/A,#N/A,FALSE,"CB";#N/A,#N/A,FALSE,"CMB";#N/A,#N/A,FALSE,"NBFI"}</definedName>
    <definedName name="ChartA" localSheetId="2" hidden="1">{#N/A,#N/A,FALSE,"CB";#N/A,#N/A,FALSE,"CMB";#N/A,#N/A,FALSE,"NBFI"}</definedName>
    <definedName name="ChartA" hidden="1">{#N/A,#N/A,FALSE,"CB";#N/A,#N/A,FALSE,"CMB";#N/A,#N/A,FALSE,"NBFI"}</definedName>
    <definedName name="Chartvel" localSheetId="0" hidden="1">{#N/A,#N/A,FALSE,"CB";#N/A,#N/A,FALSE,"CMB";#N/A,#N/A,FALSE,"BSYS";#N/A,#N/A,FALSE,"NBFI";#N/A,#N/A,FALSE,"FSYS"}</definedName>
    <definedName name="Chartvel" localSheetId="1" hidden="1">{#N/A,#N/A,FALSE,"CB";#N/A,#N/A,FALSE,"CMB";#N/A,#N/A,FALSE,"BSYS";#N/A,#N/A,FALSE,"NBFI";#N/A,#N/A,FALSE,"FSYS"}</definedName>
    <definedName name="Chartvel" localSheetId="2" hidden="1">{#N/A,#N/A,FALSE,"CB";#N/A,#N/A,FALSE,"CMB";#N/A,#N/A,FALSE,"BSYS";#N/A,#N/A,FALSE,"NBFI";#N/A,#N/A,FALSE,"FSYS"}</definedName>
    <definedName name="Chartvel" hidden="1">{#N/A,#N/A,FALSE,"CB";#N/A,#N/A,FALSE,"CMB";#N/A,#N/A,FALSE,"BSYS";#N/A,#N/A,FALSE,"NBFI";#N/A,#N/A,FALSE,"FSYS"}</definedName>
    <definedName name="DE" localSheetId="0" hidden="1">{#N/A,#N/A,FALSE,"CREDIT"}</definedName>
    <definedName name="DE" localSheetId="1" hidden="1">{#N/A,#N/A,FALSE,"CREDIT"}</definedName>
    <definedName name="DE" localSheetId="2" hidden="1">{#N/A,#N/A,FALSE,"CREDIT"}</definedName>
    <definedName name="DE" hidden="1">{#N/A,#N/A,FALSE,"CREDIT"}</definedName>
    <definedName name="E" localSheetId="0" hidden="1">{#N/A,#N/A,FALSE,"DEPO"}</definedName>
    <definedName name="E" localSheetId="1" hidden="1">{#N/A,#N/A,FALSE,"DEPO"}</definedName>
    <definedName name="E" localSheetId="2" hidden="1">{#N/A,#N/A,FALSE,"DEPO"}</definedName>
    <definedName name="E" hidden="1">{#N/A,#N/A,FALSE,"DEPO"}</definedName>
    <definedName name="EEE" localSheetId="0" hidden="1">{#N/A,#N/A,FALSE,"EXCISE"}</definedName>
    <definedName name="EEE" localSheetId="1" hidden="1">{#N/A,#N/A,FALSE,"EXCISE"}</definedName>
    <definedName name="EEE" localSheetId="2" hidden="1">{#N/A,#N/A,FALSE,"EXCISE"}</definedName>
    <definedName name="EEE" hidden="1">{#N/A,#N/A,FALSE,"EXCISE"}</definedName>
    <definedName name="F" localSheetId="0" hidden="1">{#N/A,#N/A,FALSE,"CB";#N/A,#N/A,FALSE,"CMB";#N/A,#N/A,FALSE,"NBFI"}</definedName>
    <definedName name="F" localSheetId="1" hidden="1">{#N/A,#N/A,FALSE,"CB";#N/A,#N/A,FALSE,"CMB";#N/A,#N/A,FALSE,"NBFI"}</definedName>
    <definedName name="F" localSheetId="2" hidden="1">{#N/A,#N/A,FALSE,"CB";#N/A,#N/A,FALSE,"CMB";#N/A,#N/A,FALSE,"NBFI"}</definedName>
    <definedName name="F" hidden="1">{#N/A,#N/A,FALSE,"CB";#N/A,#N/A,FALSE,"CMB";#N/A,#N/A,FALSE,"NBFI"}</definedName>
    <definedName name="FFF" localSheetId="0" hidden="1">{#N/A,#N/A,FALSE,"CB";#N/A,#N/A,FALSE,"CMB";#N/A,#N/A,FALSE,"BSYS";#N/A,#N/A,FALSE,"NBFI";#N/A,#N/A,FALSE,"FSYS"}</definedName>
    <definedName name="FFF" localSheetId="1" hidden="1">{#N/A,#N/A,FALSE,"CB";#N/A,#N/A,FALSE,"CMB";#N/A,#N/A,FALSE,"BSYS";#N/A,#N/A,FALSE,"NBFI";#N/A,#N/A,FALSE,"FSYS"}</definedName>
    <definedName name="FFF" localSheetId="2" hidden="1">{#N/A,#N/A,FALSE,"CB";#N/A,#N/A,FALSE,"CMB";#N/A,#N/A,FALSE,"BSYS";#N/A,#N/A,FALSE,"NBFI";#N/A,#N/A,FALSE,"FSYS"}</definedName>
    <definedName name="FFF" hidden="1">{#N/A,#N/A,FALSE,"CB";#N/A,#N/A,FALSE,"CMB";#N/A,#N/A,FALSE,"BSYS";#N/A,#N/A,FALSE,"NBFI";#N/A,#N/A,FALSE,"FSYS"}</definedName>
    <definedName name="H" localSheetId="0" hidden="1">{#N/A,#N/A,FALSE,"BANKS"}</definedName>
    <definedName name="H" localSheetId="1" hidden="1">{#N/A,#N/A,FALSE,"BANKS"}</definedName>
    <definedName name="H" localSheetId="2" hidden="1">{#N/A,#N/A,FALSE,"BANKS"}</definedName>
    <definedName name="H" hidden="1">{#N/A,#N/A,FALSE,"BANKS"}</definedName>
    <definedName name="hello" localSheetId="0" hidden="1">{#N/A,#N/A,FALSE,"CB";#N/A,#N/A,FALSE,"CMB";#N/A,#N/A,FALSE,"BSYS";#N/A,#N/A,FALSE,"NBFI";#N/A,#N/A,FALSE,"FSYS"}</definedName>
    <definedName name="hello" localSheetId="1" hidden="1">{#N/A,#N/A,FALSE,"CB";#N/A,#N/A,FALSE,"CMB";#N/A,#N/A,FALSE,"BSYS";#N/A,#N/A,FALSE,"NBFI";#N/A,#N/A,FALSE,"FSYS"}</definedName>
    <definedName name="hello" localSheetId="2" hidden="1">{#N/A,#N/A,FALSE,"CB";#N/A,#N/A,FALSE,"CMB";#N/A,#N/A,FALSE,"BSYS";#N/A,#N/A,FALSE,"NBFI";#N/A,#N/A,FALSE,"FSYS"}</definedName>
    <definedName name="hello" hidden="1">{#N/A,#N/A,FALSE,"CB";#N/A,#N/A,FALSE,"CMB";#N/A,#N/A,FALSE,"BSYS";#N/A,#N/A,FALSE,"NBFI";#N/A,#N/A,FALSE,"FSYS"}</definedName>
    <definedName name="iva" localSheetId="0" hidden="1">{#N/A,#N/A,FALSE,"CB";#N/A,#N/A,FALSE,"CMB";#N/A,#N/A,FALSE,"NBFI"}</definedName>
    <definedName name="iva" localSheetId="1" hidden="1">{#N/A,#N/A,FALSE,"CB";#N/A,#N/A,FALSE,"CMB";#N/A,#N/A,FALSE,"NBFI"}</definedName>
    <definedName name="iva" localSheetId="2" hidden="1">{#N/A,#N/A,FALSE,"CB";#N/A,#N/A,FALSE,"CMB";#N/A,#N/A,FALSE,"NBFI"}</definedName>
    <definedName name="iva" hidden="1">{#N/A,#N/A,FALSE,"CB";#N/A,#N/A,FALSE,"CMB";#N/A,#N/A,FALSE,"NBFI"}</definedName>
    <definedName name="jan" localSheetId="0" hidden="1">{#N/A,#N/A,FALSE,"CB";#N/A,#N/A,FALSE,"CMB";#N/A,#N/A,FALSE,"NBFI"}</definedName>
    <definedName name="jan" localSheetId="1" hidden="1">{#N/A,#N/A,FALSE,"CB";#N/A,#N/A,FALSE,"CMB";#N/A,#N/A,FALSE,"NBFI"}</definedName>
    <definedName name="jan" localSheetId="2" hidden="1">{#N/A,#N/A,FALSE,"CB";#N/A,#N/A,FALSE,"CMB";#N/A,#N/A,FALSE,"NBFI"}</definedName>
    <definedName name="jan" hidden="1">{#N/A,#N/A,FALSE,"CB";#N/A,#N/A,FALSE,"CMB";#N/A,#N/A,FALSE,"NBFI"}</definedName>
    <definedName name="qqq" localSheetId="0" hidden="1">{#N/A,#N/A,FALSE,"EXTRABUDGT"}</definedName>
    <definedName name="qqq" localSheetId="1" hidden="1">{#N/A,#N/A,FALSE,"EXTRABUDGT"}</definedName>
    <definedName name="qqq" localSheetId="2" hidden="1">{#N/A,#N/A,FALSE,"EXTRABUDGT"}</definedName>
    <definedName name="qqq" hidden="1">{#N/A,#N/A,FALSE,"EXTRABUDGT"}</definedName>
    <definedName name="wrn.BANKS." localSheetId="0" hidden="1">{#N/A,#N/A,FALSE,"BANKS"}</definedName>
    <definedName name="wrn.BANKS." localSheetId="1" hidden="1">{#N/A,#N/A,FALSE,"BANKS"}</definedName>
    <definedName name="wrn.BANKS." localSheetId="2" hidden="1">{#N/A,#N/A,FALSE,"BANKS"}</definedName>
    <definedName name="wrn.BANKS." hidden="1">{#N/A,#N/A,FALSE,"BANKS"}</definedName>
    <definedName name="wrn.BOP." localSheetId="0" hidden="1">{#N/A,#N/A,FALSE,"BOP"}</definedName>
    <definedName name="wrn.BOP." localSheetId="1" hidden="1">{#N/A,#N/A,FALSE,"BOP"}</definedName>
    <definedName name="wrn.BOP." localSheetId="2" hidden="1">{#N/A,#N/A,FALSE,"BOP"}</definedName>
    <definedName name="wrn.BOP." hidden="1">{#N/A,#N/A,FALSE,"BOP"}</definedName>
    <definedName name="wrn.CREDIT." localSheetId="0" hidden="1">{#N/A,#N/A,FALSE,"CREDIT"}</definedName>
    <definedName name="wrn.CREDIT." localSheetId="1" hidden="1">{#N/A,#N/A,FALSE,"CREDIT"}</definedName>
    <definedName name="wrn.CREDIT." localSheetId="2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localSheetId="1" hidden="1">{#N/A,#N/A,FALSE,"DEBTSVC"}</definedName>
    <definedName name="wrn.DEBTSVC." localSheetId="2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localSheetId="1" hidden="1">{#N/A,#N/A,FALSE,"DEPO"}</definedName>
    <definedName name="wrn.DEPO." localSheetId="2" hidden="1">{#N/A,#N/A,FALSE,"DEPO"}</definedName>
    <definedName name="wrn.DEPO." hidden="1">{#N/A,#N/A,FALSE,"DEPO"}</definedName>
    <definedName name="wrn.EXCISE." localSheetId="0" hidden="1">{#N/A,#N/A,FALSE,"EXCISE"}</definedName>
    <definedName name="wrn.EXCISE." localSheetId="1" hidden="1">{#N/A,#N/A,FALSE,"EXCISE"}</definedName>
    <definedName name="wrn.EXCISE." localSheetId="2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localSheetId="1" hidden="1">{#N/A,#N/A,FALSE,"EXRATE"}</definedName>
    <definedName name="wrn.EXRATE." localSheetId="2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localSheetId="1" hidden="1">{#N/A,#N/A,FALSE,"EXTDEBT"}</definedName>
    <definedName name="wrn.EXTDEBT." localSheetId="2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localSheetId="1" hidden="1">{#N/A,#N/A,FALSE,"EXTRABUDGT"}</definedName>
    <definedName name="wrn.EXTRABUDGT." localSheetId="2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localSheetId="1" hidden="1">{#N/A,#N/A,FALSE,"EXTRABUDGT2"}</definedName>
    <definedName name="wrn.EXTRABUDGT2." localSheetId="2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localSheetId="1" hidden="1">{#N/A,#N/A,FALSE,"GDP_ORIGIN";#N/A,#N/A,FALSE,"EMP_POP"}</definedName>
    <definedName name="wrn.GDP." localSheetId="2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localSheetId="1" hidden="1">{#N/A,#N/A,FALSE,"GGOVT"}</definedName>
    <definedName name="wrn.GGOVT." localSheetId="2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localSheetId="1" hidden="1">{#N/A,#N/A,FALSE,"GGOVT2"}</definedName>
    <definedName name="wrn.GGOVT2." localSheetId="2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localSheetId="1" hidden="1">{#N/A,#N/A,FALSE,"GGOVT%"}</definedName>
    <definedName name="wrn.GGOVTPC." localSheetId="2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localSheetId="1" hidden="1">{#N/A,#N/A,FALSE,"INCOMETX"}</definedName>
    <definedName name="wrn.INCOMETX." localSheetId="2" hidden="1">{#N/A,#N/A,FALSE,"INCOMETX"}</definedName>
    <definedName name="wrn.INCOMETX." hidden="1">{#N/A,#N/A,FALSE,"INCOMETX"}</definedName>
    <definedName name="wrn.INTERST." localSheetId="0" hidden="1">{#N/A,#N/A,FALSE,"INTERST"}</definedName>
    <definedName name="wrn.INTERST." localSheetId="1" hidden="1">{#N/A,#N/A,FALSE,"INTERST"}</definedName>
    <definedName name="wrn.INTERST." localSheetId="2" hidden="1">{#N/A,#N/A,FALSE,"INTERST"}</definedName>
    <definedName name="wrn.INTERST." hidden="1">{#N/A,#N/A,FALSE,"INTERST"}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hidden="1">{#N/A,#N/A,FALSE,"CB";#N/A,#N/A,FALSE,"CMB";#N/A,#N/A,FALSE,"NBFI"}</definedName>
    <definedName name="wrn.MS." localSheetId="0" hidden="1">{#N/A,#N/A,FALSE,"MS"}</definedName>
    <definedName name="wrn.MS." localSheetId="1" hidden="1">{#N/A,#N/A,FALSE,"MS"}</definedName>
    <definedName name="wrn.MS." localSheetId="2" hidden="1">{#N/A,#N/A,FALSE,"MS"}</definedName>
    <definedName name="wrn.MS." hidden="1">{#N/A,#N/A,FALSE,"MS"}</definedName>
    <definedName name="wrn.NBG." localSheetId="0" hidden="1">{#N/A,#N/A,FALSE,"NBG"}</definedName>
    <definedName name="wrn.NBG." localSheetId="1" hidden="1">{#N/A,#N/A,FALSE,"NBG"}</definedName>
    <definedName name="wrn.NBG." localSheetId="2" hidden="1">{#N/A,#N/A,FALSE,"NBG"}</definedName>
    <definedName name="wrn.NBG." hidden="1">{#N/A,#N/A,FALSE,"NBG"}</definedName>
    <definedName name="wrn.PCPI." localSheetId="0" hidden="1">{#N/A,#N/A,FALSE,"PCPI"}</definedName>
    <definedName name="wrn.PCPI." localSheetId="1" hidden="1">{#N/A,#N/A,FALSE,"PCPI"}</definedName>
    <definedName name="wrn.PCPI." localSheetId="2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localSheetId="1" hidden="1">{#N/A,#N/A,FALSE,"PENSION"}</definedName>
    <definedName name="wrn.PENSION." localSheetId="2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localSheetId="1" hidden="1">{#N/A,#N/A,FALSE,"PRUDENT"}</definedName>
    <definedName name="wrn.PRUDENT." localSheetId="2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localSheetId="1" hidden="1">{#N/A,#N/A,FALSE,"PUBLEXP"}</definedName>
    <definedName name="wrn.PUBLEXP." localSheetId="2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localSheetId="1" hidden="1">{#N/A,#N/A,FALSE,"REVSHARE"}</definedName>
    <definedName name="wrn.REVSHARE." localSheetId="2" hidden="1">{#N/A,#N/A,FALSE,"REVSHARE"}</definedName>
    <definedName name="wrn.REVSHARE." hidden="1">{#N/A,#N/A,FALSE,"REVSHARE"}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hidden="1">{#N/A,#N/A,FALSE,"SRFSYS";#N/A,#N/A,FALSE,"SRBSYS"}</definedName>
    <definedName name="wrn.STATE." localSheetId="0" hidden="1">{#N/A,#N/A,FALSE,"STATE"}</definedName>
    <definedName name="wrn.STATE." localSheetId="1" hidden="1">{#N/A,#N/A,FALSE,"STATE"}</definedName>
    <definedName name="wrn.STATE." localSheetId="2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localSheetId="1" hidden="1">{#N/A,#N/A,FALSE,"TAXARREARS"}</definedName>
    <definedName name="wrn.TAXARREARS." localSheetId="2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localSheetId="1" hidden="1">{#N/A,#N/A,FALSE,"TAXPAYRS"}</definedName>
    <definedName name="wrn.TAXPAYRS." localSheetId="2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localSheetId="1" hidden="1">{#N/A,#N/A,FALSE,"TRADE"}</definedName>
    <definedName name="wrn.TRADE." localSheetId="2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localSheetId="1" hidden="1">{#N/A,#N/A,FALSE,"TRANPORT"}</definedName>
    <definedName name="wrn.TRANSPORT." localSheetId="2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localSheetId="1" hidden="1">{#N/A,#N/A,FALSE,"EMP_POP";#N/A,#N/A,FALSE,"UNEMPL"}</definedName>
    <definedName name="wrn.UNEMPL." localSheetId="2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localSheetId="1" hidden="1">{#N/A,#N/A,FALSE,"WAGES"}</definedName>
    <definedName name="wrn.WAGES." localSheetId="2" hidden="1">{#N/A,#N/A,FALSE,"WAGES"}</definedName>
    <definedName name="wrn.WAGES." hidden="1">{#N/A,#N/A,FALSE,"WAGES"}</definedName>
    <definedName name="yyy" localSheetId="0" hidden="1">{#N/A,#N/A,FALSE,"MS"}</definedName>
    <definedName name="yyy" localSheetId="1" hidden="1">{#N/A,#N/A,FALSE,"MS"}</definedName>
    <definedName name="yyy" localSheetId="2" hidden="1">{#N/A,#N/A,FALSE,"MS"}</definedName>
    <definedName name="yyy" hidden="1">{#N/A,#N/A,FALSE,"MS"}</definedName>
    <definedName name="yyyyy" localSheetId="0" hidden="1">{#N/A,#N/A,FALSE,"INTERST"}</definedName>
    <definedName name="yyyyy" localSheetId="1" hidden="1">{#N/A,#N/A,FALSE,"INTERST"}</definedName>
    <definedName name="yyyyy" localSheetId="2" hidden="1">{#N/A,#N/A,FALSE,"INTERST"}</definedName>
    <definedName name="yyyyy" hidden="1">{#N/A,#N/A,FALSE,"INTERST"}</definedName>
    <definedName name="Z_05AB59A7_9F04_4F70_A17E_8EF60EF35C7C_.wvu.PrintArea" localSheetId="0" hidden="1">'Centralna država'!#REF!</definedName>
    <definedName name="Z_05AB59A7_9F04_4F70_A17E_8EF60EF35C7C_.wvu.PrintArea" localSheetId="1" hidden="1">'Lokalna država'!#REF!</definedName>
    <definedName name="Z_05AB59A7_9F04_4F70_A17E_8EF60EF35C7C_.wvu.PrintArea" localSheetId="2" hidden="1">'Opšta država'!#REF!</definedName>
    <definedName name="Z_636A372C_EE02_4B23_8381_E3299ADF8816_.wvu.Cols" localSheetId="0" hidden="1">'Centralna država'!#REF!</definedName>
    <definedName name="Z_636A372C_EE02_4B23_8381_E3299ADF8816_.wvu.Cols" localSheetId="1" hidden="1">'Lokalna država'!#REF!</definedName>
    <definedName name="Z_636A372C_EE02_4B23_8381_E3299ADF8816_.wvu.Cols" localSheetId="2" hidden="1">'Opšta država'!#REF!</definedName>
    <definedName name="Z_7AC1CC92_093E_4DA9_98F8_470D5521A68C_.wvu.Rows" localSheetId="0" hidden="1">'Centralna država'!#REF!,'Centralna država'!$47:$50,'Centralna država'!$52:$53,'Centralna država'!$65:$65</definedName>
    <definedName name="Z_7AC1CC92_093E_4DA9_98F8_470D5521A68C_.wvu.Rows" localSheetId="1" hidden="1">'Lokalna država'!#REF!,'Lokalna država'!$44:$47,'Lokalna država'!#REF!,'Lokalna država'!$57:$57</definedName>
    <definedName name="Z_7AC1CC92_093E_4DA9_98F8_470D5521A68C_.wvu.Rows" localSheetId="2" hidden="1">'Opšta država'!#REF!,'Opšta država'!$35:$38,'Opšta država'!#REF!,'Opšta država'!$48:$48</definedName>
    <definedName name="Z_A32CDCC2_9D7B_41FA_91EC_562A88521235_.wvu.Cols" localSheetId="0" hidden="1">'Centralna država'!#REF!,'Centralna država'!#REF!</definedName>
    <definedName name="Z_A32CDCC2_9D7B_41FA_91EC_562A88521235_.wvu.Cols" localSheetId="1" hidden="1">'Lokalna država'!#REF!,'Lokalna država'!#REF!</definedName>
    <definedName name="Z_A32CDCC2_9D7B_41FA_91EC_562A88521235_.wvu.Cols" localSheetId="2" hidden="1">'Opšta država'!#REF!,'Opšta država'!#REF!</definedName>
    <definedName name="Z_F37FAB72_D883_4CEB_A5EC_0FA851AD2DC3_.wvu.Cols" localSheetId="0" hidden="1">'Centralna država'!#REF!</definedName>
    <definedName name="Z_F37FAB72_D883_4CEB_A5EC_0FA851AD2DC3_.wvu.Cols" localSheetId="1" hidden="1">'Lokalna država'!#REF!</definedName>
    <definedName name="Z_F37FAB72_D883_4CEB_A5EC_0FA851AD2DC3_.wvu.Cols" localSheetId="2" hidden="1">'Opšta država'!#REF!</definedName>
  </definedNames>
  <calcPr calcId="162913"/>
  <customWorkbookViews>
    <customWorkbookView name="RATKO - Personal View" guid="{A4D59F75-8091-4878-A19C-E6F7EFCC98D0}" mergeInterval="0" personalView="1" maximized="1" windowWidth="1276" windowHeight="850" activeSheetId="5"/>
    <customWorkbookView name="pc - Personal View" guid="{5F444141-AB98-4370-9413-F1F0A45DC16B}" mergeInterval="0" personalView="1" maximized="1" windowWidth="1276" windowHeight="874" activeSheetId="5"/>
    <customWorkbookView name="iva.vukovic - Personal View" guid="{E484E83A-8AE1-4ACE-A5D4-7D98A52A9B4B}" mergeInterval="0" personalView="1" maximized="1" windowWidth="1276" windowHeight="856" tabRatio="796" activeSheetId="3"/>
  </customWorkbookViews>
  <fileRecoveryPr autoRecover="0"/>
</workbook>
</file>

<file path=xl/calcChain.xml><?xml version="1.0" encoding="utf-8"?>
<calcChain xmlns="http://schemas.openxmlformats.org/spreadsheetml/2006/main">
  <c r="C19" i="43" l="1"/>
  <c r="C59" i="43" l="1"/>
  <c r="C51" i="44"/>
  <c r="C43" i="44"/>
  <c r="C37" i="43" l="1"/>
  <c r="C36" i="43" s="1"/>
  <c r="C12" i="43" l="1"/>
  <c r="C8" i="44" l="1"/>
  <c r="C54" i="44" l="1"/>
  <c r="C7" i="10" l="1"/>
  <c r="C15" i="10"/>
  <c r="C67" i="10" l="1"/>
  <c r="C2" i="44" l="1"/>
  <c r="C2" i="43"/>
  <c r="D55" i="43" s="1"/>
  <c r="C60" i="44" l="1"/>
  <c r="D60" i="44" s="1"/>
  <c r="C59" i="44"/>
  <c r="C58" i="44"/>
  <c r="C57" i="44"/>
  <c r="D57" i="44" s="1"/>
  <c r="C52" i="44"/>
  <c r="D52" i="44" s="1"/>
  <c r="D51" i="44"/>
  <c r="C46" i="44"/>
  <c r="C44" i="44"/>
  <c r="D44" i="44" s="1"/>
  <c r="D43" i="44"/>
  <c r="C42" i="44"/>
  <c r="D42" i="44" s="1"/>
  <c r="C41" i="44"/>
  <c r="D41" i="44" s="1"/>
  <c r="C40" i="44"/>
  <c r="D40" i="44" s="1"/>
  <c r="C39" i="44"/>
  <c r="C30" i="44"/>
  <c r="D30" i="44" s="1"/>
  <c r="C31" i="44"/>
  <c r="D31" i="44" s="1"/>
  <c r="C32" i="44"/>
  <c r="D32" i="44" s="1"/>
  <c r="C33" i="44"/>
  <c r="C34" i="44"/>
  <c r="D34" i="44" s="1"/>
  <c r="C35" i="44"/>
  <c r="C36" i="44"/>
  <c r="D36" i="44" s="1"/>
  <c r="C37" i="44"/>
  <c r="C29" i="44"/>
  <c r="D29" i="44" s="1"/>
  <c r="C26" i="44"/>
  <c r="C25" i="44"/>
  <c r="C19" i="44"/>
  <c r="C20" i="44"/>
  <c r="C21" i="44"/>
  <c r="D21" i="44" s="1"/>
  <c r="C18" i="44"/>
  <c r="D18" i="44" s="1"/>
  <c r="C16" i="44"/>
  <c r="D16" i="44" s="1"/>
  <c r="C15" i="44"/>
  <c r="C14" i="44"/>
  <c r="C13" i="44"/>
  <c r="D13" i="44" s="1"/>
  <c r="C12" i="44"/>
  <c r="D12" i="44" s="1"/>
  <c r="C11" i="44"/>
  <c r="C10" i="44"/>
  <c r="C9" i="44"/>
  <c r="D8" i="44"/>
  <c r="D54" i="44"/>
  <c r="D46" i="44" l="1"/>
  <c r="D20" i="44"/>
  <c r="D15" i="44"/>
  <c r="D35" i="44"/>
  <c r="D39" i="44"/>
  <c r="D59" i="44"/>
  <c r="D58" i="44"/>
  <c r="D10" i="44"/>
  <c r="D33" i="44"/>
  <c r="D37" i="44"/>
  <c r="D26" i="44"/>
  <c r="D19" i="44"/>
  <c r="D14" i="44"/>
  <c r="D11" i="44"/>
  <c r="C7" i="44"/>
  <c r="D7" i="44" s="1"/>
  <c r="D9" i="44"/>
  <c r="D53" i="44"/>
  <c r="C50" i="44"/>
  <c r="C28" i="44"/>
  <c r="D28" i="44" s="1"/>
  <c r="D25" i="44"/>
  <c r="C17" i="44"/>
  <c r="D17" i="44" s="1"/>
  <c r="D50" i="44" l="1"/>
  <c r="D69" i="43" l="1"/>
  <c r="D24" i="43"/>
  <c r="D25" i="43"/>
  <c r="D26" i="43"/>
  <c r="D27" i="43"/>
  <c r="D28" i="43"/>
  <c r="D16" i="43"/>
  <c r="D17" i="43"/>
  <c r="D9" i="43"/>
  <c r="D68" i="43"/>
  <c r="D67" i="43"/>
  <c r="D66" i="43"/>
  <c r="D63" i="43"/>
  <c r="D61" i="43"/>
  <c r="D60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5" i="43"/>
  <c r="D34" i="43"/>
  <c r="D33" i="43"/>
  <c r="D32" i="43"/>
  <c r="D31" i="43"/>
  <c r="D30" i="43"/>
  <c r="C29" i="43"/>
  <c r="D23" i="43"/>
  <c r="D22" i="43"/>
  <c r="D21" i="43"/>
  <c r="D20" i="43"/>
  <c r="D18" i="43"/>
  <c r="D15" i="43"/>
  <c r="D14" i="43"/>
  <c r="D13" i="43"/>
  <c r="D12" i="43"/>
  <c r="D11" i="43"/>
  <c r="D10" i="43"/>
  <c r="D8" i="43"/>
  <c r="C7" i="43"/>
  <c r="C6" i="43" l="1"/>
  <c r="D37" i="43"/>
  <c r="D19" i="43"/>
  <c r="D29" i="43"/>
  <c r="D7" i="43"/>
  <c r="D59" i="43"/>
  <c r="D73" i="10"/>
  <c r="D74" i="10"/>
  <c r="D75" i="10"/>
  <c r="C58" i="43" l="1"/>
  <c r="D36" i="43"/>
  <c r="C54" i="43"/>
  <c r="D6" i="43"/>
  <c r="D68" i="10"/>
  <c r="D69" i="10"/>
  <c r="D70" i="10"/>
  <c r="D63" i="10"/>
  <c r="D41" i="10"/>
  <c r="D42" i="10"/>
  <c r="D43" i="10"/>
  <c r="D44" i="10"/>
  <c r="D45" i="10"/>
  <c r="D46" i="10"/>
  <c r="D47" i="10"/>
  <c r="D48" i="10"/>
  <c r="D49" i="10"/>
  <c r="D51" i="10"/>
  <c r="D52" i="10"/>
  <c r="D53" i="10"/>
  <c r="D54" i="10"/>
  <c r="D55" i="10"/>
  <c r="D56" i="10"/>
  <c r="D57" i="10"/>
  <c r="D58" i="10"/>
  <c r="D59" i="10"/>
  <c r="D60" i="10"/>
  <c r="D61" i="10"/>
  <c r="C50" i="10"/>
  <c r="C38" i="44" s="1"/>
  <c r="C40" i="10"/>
  <c r="D8" i="10"/>
  <c r="D9" i="10"/>
  <c r="D10" i="10"/>
  <c r="D11" i="10"/>
  <c r="D12" i="10"/>
  <c r="D13" i="10"/>
  <c r="D14" i="10"/>
  <c r="D16" i="10"/>
  <c r="D17" i="10"/>
  <c r="D18" i="10"/>
  <c r="D19" i="10"/>
  <c r="D21" i="10"/>
  <c r="D22" i="10"/>
  <c r="D23" i="10"/>
  <c r="D24" i="10"/>
  <c r="D26" i="10"/>
  <c r="D27" i="10"/>
  <c r="D28" i="10"/>
  <c r="D29" i="10"/>
  <c r="D30" i="10"/>
  <c r="D31" i="10"/>
  <c r="D33" i="10"/>
  <c r="D34" i="10"/>
  <c r="D35" i="10"/>
  <c r="D36" i="10"/>
  <c r="D37" i="10"/>
  <c r="D38" i="10"/>
  <c r="C32" i="10"/>
  <c r="C24" i="44" s="1"/>
  <c r="C25" i="10"/>
  <c r="C20" i="10"/>
  <c r="C39" i="10" l="1"/>
  <c r="C22" i="44"/>
  <c r="D22" i="44" s="1"/>
  <c r="C6" i="10"/>
  <c r="C27" i="44"/>
  <c r="D38" i="44"/>
  <c r="D24" i="44"/>
  <c r="D25" i="10"/>
  <c r="C23" i="44"/>
  <c r="D58" i="43"/>
  <c r="C56" i="43"/>
  <c r="D54" i="43"/>
  <c r="D67" i="10"/>
  <c r="D40" i="10"/>
  <c r="D50" i="10"/>
  <c r="D20" i="10"/>
  <c r="D32" i="10"/>
  <c r="D15" i="10"/>
  <c r="D7" i="10"/>
  <c r="C66" i="10" l="1"/>
  <c r="C6" i="44"/>
  <c r="D6" i="44" s="1"/>
  <c r="C62" i="10"/>
  <c r="D27" i="44"/>
  <c r="D23" i="44"/>
  <c r="C57" i="43"/>
  <c r="C64" i="43"/>
  <c r="C70" i="43" s="1"/>
  <c r="C65" i="43" s="1"/>
  <c r="D56" i="43"/>
  <c r="D39" i="10"/>
  <c r="D6" i="10"/>
  <c r="C64" i="10" l="1"/>
  <c r="C71" i="10" s="1"/>
  <c r="C76" i="10" s="1"/>
  <c r="C72" i="10" s="1"/>
  <c r="C49" i="44"/>
  <c r="D49" i="44" s="1"/>
  <c r="C45" i="44"/>
  <c r="D45" i="44" s="1"/>
  <c r="D64" i="43"/>
  <c r="D57" i="43"/>
  <c r="D62" i="10"/>
  <c r="D66" i="10"/>
  <c r="C65" i="10" l="1"/>
  <c r="C47" i="44"/>
  <c r="C48" i="44" s="1"/>
  <c r="D70" i="43"/>
  <c r="D71" i="10"/>
  <c r="D64" i="10"/>
  <c r="C55" i="44" l="1"/>
  <c r="D47" i="44"/>
  <c r="D48" i="44"/>
  <c r="D65" i="43"/>
  <c r="D76" i="10"/>
  <c r="D65" i="10"/>
  <c r="D55" i="44" l="1"/>
  <c r="C61" i="44"/>
  <c r="C56" i="44" s="1"/>
  <c r="D72" i="10"/>
  <c r="D61" i="44" l="1"/>
  <c r="D56" i="44"/>
</calcChain>
</file>

<file path=xl/sharedStrings.xml><?xml version="1.0" encoding="utf-8"?>
<sst xmlns="http://schemas.openxmlformats.org/spreadsheetml/2006/main" count="271" uniqueCount="147">
  <si>
    <t>Otplata duga</t>
  </si>
  <si>
    <t>Porezi</t>
  </si>
  <si>
    <t>Porez na dohodak fizičkih lica</t>
  </si>
  <si>
    <t>Porez na dobit pravnih lica</t>
  </si>
  <si>
    <t>Porez na promet nepokretnosti</t>
  </si>
  <si>
    <t>Porez na dodatu vrijednost</t>
  </si>
  <si>
    <t>Akcize</t>
  </si>
  <si>
    <t>Porez na međunarodnu trgovinu i transakcije</t>
  </si>
  <si>
    <t>Doprinosi</t>
  </si>
  <si>
    <t>Doprinosi za penzijsko i invalidsko osiguranje</t>
  </si>
  <si>
    <t>Doprinosi za zdravstveno osiguranje</t>
  </si>
  <si>
    <t>Doprinosi za osiguranje od nezaposlenosti</t>
  </si>
  <si>
    <t>Ostali doprinosi</t>
  </si>
  <si>
    <t>Takse</t>
  </si>
  <si>
    <t>Administrativne takse</t>
  </si>
  <si>
    <t>Sudske takse</t>
  </si>
  <si>
    <t>Boravišne takse</t>
  </si>
  <si>
    <t>Lokalne komunalne takse</t>
  </si>
  <si>
    <t>Ostale takse</t>
  </si>
  <si>
    <t>Naknade</t>
  </si>
  <si>
    <t>Naknade za korišćenje dobara od opšteg interesa</t>
  </si>
  <si>
    <t>Naknade za korišćenje prirodnih dobara</t>
  </si>
  <si>
    <t>Ekološke naknade</t>
  </si>
  <si>
    <t>Naknade za priređivanje igara na sreću</t>
  </si>
  <si>
    <t>Naknada za puteve</t>
  </si>
  <si>
    <t>Ostale naknade</t>
  </si>
  <si>
    <t>Ostali prihodi</t>
  </si>
  <si>
    <t>Prihodi od kapitala</t>
  </si>
  <si>
    <t>Novčane kazne i oduzete imovinske koristi</t>
  </si>
  <si>
    <t>Prihodi koje organi ostvaruju vršenjem svoje djelatnosti</t>
  </si>
  <si>
    <t>Bruto zarade i doprinosi na teret poslodavca</t>
  </si>
  <si>
    <t>Ostala lična primanja</t>
  </si>
  <si>
    <t>Tekuće održavanje</t>
  </si>
  <si>
    <t>Kamate</t>
  </si>
  <si>
    <t>Renta</t>
  </si>
  <si>
    <t>Subvencije</t>
  </si>
  <si>
    <t>Ostali izdaci</t>
  </si>
  <si>
    <t>Transferi za socijalnu zaštitu</t>
  </si>
  <si>
    <t>Prava iz oblasti socijalne zaštite</t>
  </si>
  <si>
    <t>Sredstva za tehnološke viškove</t>
  </si>
  <si>
    <t>Prava iz oblasti penzijskog i invalidskog osiguranja</t>
  </si>
  <si>
    <t>Ostala prava iz oblasti zdravstvene zaštite</t>
  </si>
  <si>
    <t>Ostala prava iz oblasti zdravstvenog osiguranja</t>
  </si>
  <si>
    <t>Transferi institucijama pojedinicima nevladinom i javnom sektoru</t>
  </si>
  <si>
    <t>Pozajmice i krediti</t>
  </si>
  <si>
    <t>Otplata garancija</t>
  </si>
  <si>
    <t>Otplata obaveza iz prethodnog perioda</t>
  </si>
  <si>
    <t>Rezerve</t>
  </si>
  <si>
    <t>Finansiranje</t>
  </si>
  <si>
    <t>Pozajmice i krediti iz inostranih izvora</t>
  </si>
  <si>
    <t>Donacije</t>
  </si>
  <si>
    <t>Povećanje/smanjenje depozita</t>
  </si>
  <si>
    <t>Izvorni prihodi</t>
  </si>
  <si>
    <t>Otplata duga rezidentima</t>
  </si>
  <si>
    <t>Otplata duga nerezidentima</t>
  </si>
  <si>
    <t>Nedostajuća sredstva</t>
  </si>
  <si>
    <t>Pozajmice i krediti iz domaćih izvora</t>
  </si>
  <si>
    <t>% BDP</t>
  </si>
  <si>
    <t>Neto povećanje obaveza</t>
  </si>
  <si>
    <t>BDP (u mil. €)</t>
  </si>
  <si>
    <t>Korigovani suficit/deficit</t>
  </si>
  <si>
    <t>Primici od otplate kredita</t>
  </si>
  <si>
    <t>Ostali državni prihodi</t>
  </si>
  <si>
    <t>mil.€</t>
  </si>
  <si>
    <t>Izdaci za kupovinu hartija od vrijednosti</t>
  </si>
  <si>
    <t xml:space="preserve">Kapitalni izdaci </t>
  </si>
  <si>
    <t>Porez na nepokretnosti</t>
  </si>
  <si>
    <t>Naknada za korišćenje građevinskog zemljišta</t>
  </si>
  <si>
    <t>Naknada za uređivanje i izgradnju građevinskog zemljišta</t>
  </si>
  <si>
    <t>Naknada za izgradnju i održavanje lokalnih puteva i drugih javnih objekata od opštinskog značaja</t>
  </si>
  <si>
    <t xml:space="preserve">Tekući izdaci </t>
  </si>
  <si>
    <t xml:space="preserve">Ekonomska klasifikacija KOD </t>
  </si>
  <si>
    <t xml:space="preserve">Naziv </t>
  </si>
  <si>
    <t xml:space="preserve">Ukupni izdaci </t>
  </si>
  <si>
    <t xml:space="preserve">Rashodi za materijal </t>
  </si>
  <si>
    <t xml:space="preserve">Rashodi za usluge </t>
  </si>
  <si>
    <t>Primarni suficit/deficit</t>
  </si>
  <si>
    <t xml:space="preserve">Gotovinski suficit/deficit tekuće potrošnje </t>
  </si>
  <si>
    <t xml:space="preserve">Gotovinski suficit/deficit </t>
  </si>
  <si>
    <t>GDP (mil. €)</t>
  </si>
  <si>
    <t>Taxes</t>
  </si>
  <si>
    <t>Personal income tax</t>
  </si>
  <si>
    <t>Tax on Profits of Legal Person</t>
  </si>
  <si>
    <t xml:space="preserve">Taxes on Immovable of Property </t>
  </si>
  <si>
    <t>Value Added Tax</t>
  </si>
  <si>
    <t>Excises</t>
  </si>
  <si>
    <t>Tax on International Trade and Transactions</t>
  </si>
  <si>
    <t>Other State Taxes</t>
  </si>
  <si>
    <t>Contributions</t>
  </si>
  <si>
    <t>Contributions for Pension and Disability Insurance</t>
  </si>
  <si>
    <t>Contributions for Health Insurance</t>
  </si>
  <si>
    <t>Contributions for Insurance from Unemployment</t>
  </si>
  <si>
    <t>Other contributions</t>
  </si>
  <si>
    <t>Duties</t>
  </si>
  <si>
    <t>Fees</t>
  </si>
  <si>
    <t>Other revenues</t>
  </si>
  <si>
    <t>Receipts from repayment of loans</t>
  </si>
  <si>
    <t>Grants</t>
  </si>
  <si>
    <t>Total Expenditures</t>
  </si>
  <si>
    <t>Current expenditures</t>
  </si>
  <si>
    <t>Gross salaries and contributions charged to employer</t>
  </si>
  <si>
    <t>Other personal income</t>
  </si>
  <si>
    <t xml:space="preserve">Expenditures for supplies </t>
  </si>
  <si>
    <t>Expenditures for services</t>
  </si>
  <si>
    <t>Current maintenace</t>
  </si>
  <si>
    <t>Interests</t>
  </si>
  <si>
    <t>Rent</t>
  </si>
  <si>
    <t>Subsidies</t>
  </si>
  <si>
    <t>Other expenditures</t>
  </si>
  <si>
    <t>Social security transfers</t>
  </si>
  <si>
    <t xml:space="preserve">Transfers to institutions, individuals, NGO and public sector </t>
  </si>
  <si>
    <t>Capital expenditures</t>
  </si>
  <si>
    <t>Loans and credits</t>
  </si>
  <si>
    <t>Repayment of Garantees</t>
  </si>
  <si>
    <t>Repayment of liabilities from the previous period</t>
  </si>
  <si>
    <t>Reserves</t>
  </si>
  <si>
    <t xml:space="preserve">Net increse of liabilities </t>
  </si>
  <si>
    <t>Cash Surplus/ Deficit</t>
  </si>
  <si>
    <t>Cash Surplus/Deficit of current expenditures</t>
  </si>
  <si>
    <t>Primary Surplus / Deficit</t>
  </si>
  <si>
    <t>Modified Surplus/Deficit</t>
  </si>
  <si>
    <t>Repayment of debt</t>
  </si>
  <si>
    <t>Repayment of principal to residents</t>
  </si>
  <si>
    <t>Repayment of principal to nonresidents</t>
  </si>
  <si>
    <t>Expenditures for the purchase of securities</t>
  </si>
  <si>
    <t>Financing needs</t>
  </si>
  <si>
    <t xml:space="preserve">Financing </t>
  </si>
  <si>
    <t>Borrowings and credits from domestic sources</t>
  </si>
  <si>
    <t>Borrowings and credits from foreign sources</t>
  </si>
  <si>
    <t xml:space="preserve">Revenues from selling assets </t>
  </si>
  <si>
    <t>Increase/Decrease of deposits</t>
  </si>
  <si>
    <t>Desription</t>
  </si>
  <si>
    <t>Total Revenues</t>
  </si>
  <si>
    <t>Tax on Proprety</t>
  </si>
  <si>
    <t xml:space="preserve">Registracione takse </t>
  </si>
  <si>
    <t xml:space="preserve">Transferi iz budžeta CG </t>
  </si>
  <si>
    <t>Transfers from Central Budget</t>
  </si>
  <si>
    <t xml:space="preserve">Lokalni porezi i ostali prihodi od egalizacionog fonda </t>
  </si>
  <si>
    <t xml:space="preserve">Local taxes and other revenues from Egalisation Fund </t>
  </si>
  <si>
    <t>Primici od prodaje imovine</t>
  </si>
  <si>
    <t>Transferi institucijama, pojedinicima nevladinom i javnom sektoru</t>
  </si>
  <si>
    <t>Ostvarenje</t>
  </si>
  <si>
    <t>Plan</t>
  </si>
  <si>
    <t xml:space="preserve">Doprinosi </t>
  </si>
  <si>
    <t xml:space="preserve">Porez na dobit </t>
  </si>
  <si>
    <t>Porez na dohodak</t>
  </si>
  <si>
    <t xml:space="preserve">*Podaci o izvršenju budžeta su preliminarni do usvajanja Zakona o Završnom računu Budžeta Crne Gore za 2020.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</si>
</sst>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,,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[&gt;0.05]#,##0.0;[&lt;-0.05]\-#,##0.0;\-\-&quot; &quot;;"/>
    <numFmt numFmtId="171" formatCode="[&gt;0.5]#,##0;[&lt;-0.5]\-#,##0;\-\-&quot; &quot;;"/>
    <numFmt numFmtId="172" formatCode="[Black]#,##0.0;[Black]\-#,##0.0;;"/>
    <numFmt numFmtId="173" formatCode="0.0"/>
    <numFmt numFmtId="174" formatCode="_-* #,##0.00\ &quot;RSD&quot;_-;\-* #,##0.00\ &quot;RSD&quot;_-;_-* &quot;-&quot;??\ &quot;RSD&quot;_-;_-@_-"/>
    <numFmt numFmtId="175" formatCode="[$-409]General"/>
    <numFmt numFmtId="176" formatCode="0.0000000"/>
  </numFmts>
  <fonts count="20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i/>
      <sz val="12"/>
      <name val="Century Gothic"/>
      <family val="2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Protection="0"/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2" fontId="5" fillId="0" borderId="0" applyProtection="0"/>
    <xf numFmtId="0" fontId="5" fillId="0" borderId="0" applyNumberFormat="0" applyFont="0" applyFill="0" applyBorder="0" applyAlignment="0" applyProtection="0"/>
    <xf numFmtId="0" fontId="8" fillId="0" borderId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9" fillId="0" borderId="0"/>
    <xf numFmtId="0" fontId="10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5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72" fontId="4" fillId="0" borderId="0" applyFont="0" applyFill="0" applyBorder="0" applyAlignment="0" applyProtection="0"/>
    <xf numFmtId="0" fontId="12" fillId="0" borderId="0"/>
    <xf numFmtId="0" fontId="2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175" fontId="19" fillId="0" borderId="0"/>
  </cellStyleXfs>
  <cellXfs count="69">
    <xf numFmtId="0" fontId="0" fillId="0" borderId="0" xfId="0"/>
    <xf numFmtId="0" fontId="3" fillId="0" borderId="0" xfId="27" applyFont="1"/>
    <xf numFmtId="0" fontId="3" fillId="0" borderId="0" xfId="27" applyFont="1" applyFill="1"/>
    <xf numFmtId="0" fontId="3" fillId="2" borderId="0" xfId="27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17" fillId="0" borderId="0" xfId="0" applyFont="1"/>
    <xf numFmtId="164" fontId="17" fillId="0" borderId="0" xfId="0" applyNumberFormat="1" applyFont="1"/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5" borderId="5" xfId="0" applyFont="1" applyFill="1" applyBorder="1"/>
    <xf numFmtId="0" fontId="18" fillId="5" borderId="1" xfId="0" applyFont="1" applyFill="1" applyBorder="1"/>
    <xf numFmtId="164" fontId="17" fillId="5" borderId="1" xfId="0" applyNumberFormat="1" applyFont="1" applyFill="1" applyBorder="1"/>
    <xf numFmtId="0" fontId="17" fillId="0" borderId="5" xfId="0" applyFont="1" applyBorder="1"/>
    <xf numFmtId="0" fontId="17" fillId="0" borderId="1" xfId="0" applyFont="1" applyBorder="1"/>
    <xf numFmtId="164" fontId="17" fillId="0" borderId="1" xfId="0" applyNumberFormat="1" applyFont="1" applyBorder="1"/>
    <xf numFmtId="0" fontId="16" fillId="0" borderId="5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7" xfId="0" applyFont="1" applyBorder="1"/>
    <xf numFmtId="0" fontId="17" fillId="0" borderId="8" xfId="0" applyFont="1" applyBorder="1"/>
    <xf numFmtId="164" fontId="17" fillId="0" borderId="8" xfId="0" applyNumberFormat="1" applyFont="1" applyBorder="1"/>
    <xf numFmtId="0" fontId="16" fillId="0" borderId="1" xfId="0" applyFont="1" applyBorder="1" applyAlignment="1">
      <alignment wrapText="1"/>
    </xf>
    <xf numFmtId="0" fontId="17" fillId="0" borderId="14" xfId="0" applyFont="1" applyBorder="1"/>
    <xf numFmtId="0" fontId="17" fillId="0" borderId="15" xfId="0" applyFont="1" applyBorder="1"/>
    <xf numFmtId="164" fontId="17" fillId="0" borderId="15" xfId="0" applyNumberFormat="1" applyFont="1" applyBorder="1"/>
    <xf numFmtId="0" fontId="17" fillId="3" borderId="5" xfId="0" applyFont="1" applyFill="1" applyBorder="1"/>
    <xf numFmtId="0" fontId="18" fillId="3" borderId="1" xfId="0" applyFont="1" applyFill="1" applyBorder="1"/>
    <xf numFmtId="164" fontId="17" fillId="3" borderId="1" xfId="0" applyNumberFormat="1" applyFont="1" applyFill="1" applyBorder="1"/>
    <xf numFmtId="0" fontId="3" fillId="3" borderId="0" xfId="27" applyFont="1" applyFill="1"/>
    <xf numFmtId="0" fontId="17" fillId="4" borderId="5" xfId="0" applyFont="1" applyFill="1" applyBorder="1"/>
    <xf numFmtId="0" fontId="18" fillId="4" borderId="1" xfId="0" applyFont="1" applyFill="1" applyBorder="1"/>
    <xf numFmtId="164" fontId="17" fillId="4" borderId="1" xfId="0" applyNumberFormat="1" applyFont="1" applyFill="1" applyBorder="1"/>
    <xf numFmtId="0" fontId="3" fillId="4" borderId="0" xfId="27" applyFont="1" applyFill="1"/>
    <xf numFmtId="173" fontId="17" fillId="5" borderId="1" xfId="0" applyNumberFormat="1" applyFont="1" applyFill="1" applyBorder="1"/>
    <xf numFmtId="173" fontId="17" fillId="0" borderId="1" xfId="0" applyNumberFormat="1" applyFont="1" applyBorder="1"/>
    <xf numFmtId="173" fontId="16" fillId="0" borderId="1" xfId="0" applyNumberFormat="1" applyFont="1" applyBorder="1"/>
    <xf numFmtId="173" fontId="17" fillId="0" borderId="8" xfId="0" applyNumberFormat="1" applyFont="1" applyBorder="1"/>
    <xf numFmtId="173" fontId="17" fillId="3" borderId="1" xfId="0" applyNumberFormat="1" applyFont="1" applyFill="1" applyBorder="1"/>
    <xf numFmtId="173" fontId="17" fillId="4" borderId="1" xfId="0" applyNumberFormat="1" applyFont="1" applyFill="1" applyBorder="1"/>
    <xf numFmtId="164" fontId="17" fillId="2" borderId="1" xfId="0" applyNumberFormat="1" applyFont="1" applyFill="1" applyBorder="1"/>
    <xf numFmtId="0" fontId="17" fillId="0" borderId="6" xfId="0" applyFont="1" applyBorder="1"/>
    <xf numFmtId="0" fontId="16" fillId="0" borderId="6" xfId="0" applyFont="1" applyBorder="1"/>
    <xf numFmtId="0" fontId="17" fillId="0" borderId="19" xfId="0" applyFont="1" applyBorder="1"/>
    <xf numFmtId="0" fontId="17" fillId="0" borderId="16" xfId="0" applyFont="1" applyBorder="1"/>
    <xf numFmtId="164" fontId="16" fillId="0" borderId="1" xfId="27" applyNumberFormat="1" applyFont="1" applyBorder="1" applyAlignment="1">
      <alignment horizontal="right"/>
    </xf>
    <xf numFmtId="0" fontId="17" fillId="0" borderId="1" xfId="0" applyFont="1" applyBorder="1" applyAlignment="1">
      <alignment wrapText="1"/>
    </xf>
    <xf numFmtId="2" fontId="3" fillId="0" borderId="0" xfId="27" applyNumberFormat="1" applyFont="1"/>
    <xf numFmtId="0" fontId="18" fillId="4" borderId="6" xfId="0" applyFont="1" applyFill="1" applyBorder="1"/>
    <xf numFmtId="0" fontId="18" fillId="5" borderId="5" xfId="0" applyFont="1" applyFill="1" applyBorder="1"/>
    <xf numFmtId="164" fontId="16" fillId="0" borderId="1" xfId="28" applyNumberFormat="1" applyFont="1" applyBorder="1" applyAlignment="1">
      <alignment horizontal="right"/>
    </xf>
    <xf numFmtId="173" fontId="3" fillId="0" borderId="0" xfId="27" applyNumberFormat="1" applyFont="1"/>
    <xf numFmtId="176" fontId="3" fillId="0" borderId="0" xfId="27" applyNumberFormat="1" applyFont="1"/>
    <xf numFmtId="164" fontId="3" fillId="0" borderId="0" xfId="27" applyNumberFormat="1" applyFont="1"/>
    <xf numFmtId="164" fontId="3" fillId="0" borderId="0" xfId="27" applyNumberFormat="1" applyFont="1" applyFill="1"/>
    <xf numFmtId="0" fontId="16" fillId="0" borderId="0" xfId="0" applyFont="1" applyAlignment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0" xfId="27" applyFont="1" applyBorder="1" applyAlignment="1">
      <alignment horizontal="center"/>
    </xf>
    <xf numFmtId="0" fontId="17" fillId="0" borderId="21" xfId="27" applyFont="1" applyBorder="1" applyAlignment="1">
      <alignment horizontal="center"/>
    </xf>
  </cellXfs>
  <cellStyles count="62">
    <cellStyle name="1 indent" xfId="1"/>
    <cellStyle name="1 indent 2" xfId="41"/>
    <cellStyle name="2 indents" xfId="2"/>
    <cellStyle name="2 indents 2" xfId="42"/>
    <cellStyle name="3 indents" xfId="3"/>
    <cellStyle name="3 indents 2" xfId="43"/>
    <cellStyle name="4 indents" xfId="4"/>
    <cellStyle name="4 indents 2" xfId="44"/>
    <cellStyle name="Currency 2" xfId="60"/>
    <cellStyle name="Date" xfId="5"/>
    <cellStyle name="Excel Built-in Normal" xfId="61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ixed" xfId="13"/>
    <cellStyle name="HEADING1" xfId="14"/>
    <cellStyle name="HEADING2" xfId="15"/>
    <cellStyle name="imf-one decimal" xfId="16"/>
    <cellStyle name="imf-one decimal 2" xfId="45"/>
    <cellStyle name="imf-zero decimal" xfId="17"/>
    <cellStyle name="imf-zero decimal 2" xfId="46"/>
    <cellStyle name="Label" xfId="18"/>
    <cellStyle name="Normal" xfId="0" builtinId="0"/>
    <cellStyle name="Normal - Style1" xfId="19"/>
    <cellStyle name="Normal - Style2" xfId="20"/>
    <cellStyle name="Normal - Style3" xfId="21"/>
    <cellStyle name="Normal 10" xfId="22"/>
    <cellStyle name="Normal 10 2" xfId="54"/>
    <cellStyle name="Normal 11" xfId="23"/>
    <cellStyle name="Normal 11 2" xfId="55"/>
    <cellStyle name="Normal 12" xfId="24"/>
    <cellStyle name="Normal 12 2" xfId="56"/>
    <cellStyle name="Normal 13" xfId="40"/>
    <cellStyle name="Normal 15" xfId="25"/>
    <cellStyle name="Normal 16" xfId="26"/>
    <cellStyle name="Normal 2" xfId="27"/>
    <cellStyle name="Normal 2 2" xfId="28"/>
    <cellStyle name="Normal 2 2 2" xfId="59"/>
    <cellStyle name="Normal 3" xfId="29"/>
    <cellStyle name="Normal 4" xfId="30"/>
    <cellStyle name="Normal 4 2" xfId="57"/>
    <cellStyle name="Normal 4 3" xfId="48"/>
    <cellStyle name="Normal 48" xfId="31"/>
    <cellStyle name="Normal 5" xfId="32"/>
    <cellStyle name="Normal 5 2" xfId="49"/>
    <cellStyle name="Normal 6" xfId="33"/>
    <cellStyle name="Normal 6 2" xfId="50"/>
    <cellStyle name="Normal 7" xfId="34"/>
    <cellStyle name="Normal 7 2" xfId="51"/>
    <cellStyle name="Normal 8" xfId="35"/>
    <cellStyle name="Normal 8 2" xfId="52"/>
    <cellStyle name="Normal 9" xfId="36"/>
    <cellStyle name="Normal 9 2" xfId="53"/>
    <cellStyle name="Obično_KnjigaZIKS i Min pomorstva i saobracaja" xfId="37"/>
    <cellStyle name="Percent 2" xfId="58"/>
    <cellStyle name="percentage difference" xfId="38"/>
    <cellStyle name="percentage difference 2" xfId="47"/>
    <cellStyle name="Publication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Grafik!$C$4:$C$5</c:f>
              <c:strCache>
                <c:ptCount val="2"/>
                <c:pt idx="0">
                  <c:v>Ostvarenje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Grafik!$B$6:$B$8</c:f>
              <c:strCache>
                <c:ptCount val="3"/>
                <c:pt idx="0">
                  <c:v>Porez na dohodak</c:v>
                </c:pt>
                <c:pt idx="1">
                  <c:v>Porez na dobit </c:v>
                </c:pt>
                <c:pt idx="2">
                  <c:v>Doprinosi </c:v>
                </c:pt>
              </c:strCache>
            </c:strRef>
          </c:cat>
          <c:val>
            <c:numRef>
              <c:f>Grafik!$C$6:$C$8</c:f>
              <c:numCache>
                <c:formatCode>0.0,,</c:formatCode>
                <c:ptCount val="3"/>
                <c:pt idx="0">
                  <c:v>51122438.960000001</c:v>
                </c:pt>
                <c:pt idx="1">
                  <c:v>59697131.339999996</c:v>
                </c:pt>
                <c:pt idx="2">
                  <c:v>220406123.72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4-406A-9F2F-6E33B3B97DF6}"/>
            </c:ext>
          </c:extLst>
        </c:ser>
        <c:ser>
          <c:idx val="1"/>
          <c:order val="1"/>
          <c:tx>
            <c:strRef>
              <c:f>Grafik!$D$4:$D$5</c:f>
              <c:strCache>
                <c:ptCount val="2"/>
                <c:pt idx="0">
                  <c:v>Plan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  <a:sp3d>
              <a:contourClr>
                <a:sysClr val="windowText" lastClr="000000">
                  <a:lumMod val="25000"/>
                  <a:lumOff val="75000"/>
                </a:sysClr>
              </a:contourClr>
            </a:sp3d>
          </c:spPr>
          <c:invertIfNegative val="0"/>
          <c:cat>
            <c:strRef>
              <c:f>Grafik!$B$6:$B$8</c:f>
              <c:strCache>
                <c:ptCount val="3"/>
                <c:pt idx="0">
                  <c:v>Porez na dohodak</c:v>
                </c:pt>
                <c:pt idx="1">
                  <c:v>Porez na dobit </c:v>
                </c:pt>
                <c:pt idx="2">
                  <c:v>Doprinosi </c:v>
                </c:pt>
              </c:strCache>
            </c:strRef>
          </c:cat>
          <c:val>
            <c:numRef>
              <c:f>Grafik!$D$6:$D$8</c:f>
              <c:numCache>
                <c:formatCode>0.0,,</c:formatCode>
                <c:ptCount val="3"/>
                <c:pt idx="0">
                  <c:v>50118940.61699906</c:v>
                </c:pt>
                <c:pt idx="1">
                  <c:v>57763326.64507816</c:v>
                </c:pt>
                <c:pt idx="2">
                  <c:v>216723266.16736352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4-406A-9F2F-6E33B3B97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302016"/>
        <c:axId val="1299304736"/>
        <c:axId val="0"/>
      </c:bar3DChart>
      <c:catAx>
        <c:axId val="12993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9304736"/>
        <c:crosses val="autoZero"/>
        <c:auto val="1"/>
        <c:lblAlgn val="ctr"/>
        <c:lblOffset val="100"/>
        <c:noMultiLvlLbl val="0"/>
      </c:catAx>
      <c:valAx>
        <c:axId val="1299304736"/>
        <c:scaling>
          <c:orientation val="minMax"/>
        </c:scaling>
        <c:delete val="0"/>
        <c:axPos val="l"/>
        <c:numFmt formatCode="0.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93020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19050</xdr:rowOff>
    </xdr:from>
    <xdr:to>
      <xdr:col>5</xdr:col>
      <xdr:colOff>123825</xdr:colOff>
      <xdr:row>33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R78"/>
  <sheetViews>
    <sheetView tabSelected="1" zoomScale="90" zoomScaleNormal="90" zoomScaleSheetLayoutView="90" workbookViewId="0">
      <pane ySplit="5" topLeftCell="A6" activePane="bottomLeft" state="frozen"/>
      <selection pane="bottomLeft" activeCell="E87" sqref="E87"/>
    </sheetView>
  </sheetViews>
  <sheetFormatPr defaultColWidth="9.140625" defaultRowHeight="13.5"/>
  <cols>
    <col min="1" max="1" width="13.28515625" style="4" customWidth="1"/>
    <col min="2" max="2" width="52.7109375" style="4" customWidth="1"/>
    <col min="3" max="3" width="8.5703125" style="6" customWidth="1"/>
    <col min="4" max="4" width="9.140625" style="4" customWidth="1"/>
    <col min="5" max="5" width="9.140625" style="1" customWidth="1"/>
    <col min="6" max="6" width="12.140625" style="1" bestFit="1" customWidth="1"/>
    <col min="7" max="7" width="13.85546875" style="1" bestFit="1" customWidth="1"/>
    <col min="8" max="16384" width="9.140625" style="1"/>
  </cols>
  <sheetData>
    <row r="1" spans="1:6" ht="18.75" customHeight="1" thickBot="1">
      <c r="B1" s="5"/>
    </row>
    <row r="2" spans="1:6" ht="15.75" customHeight="1" thickBot="1">
      <c r="A2" s="7" t="s">
        <v>59</v>
      </c>
      <c r="B2" s="7"/>
      <c r="C2" s="59">
        <v>4193200000</v>
      </c>
      <c r="D2" s="60"/>
    </row>
    <row r="3" spans="1:6" ht="15" customHeight="1" thickBot="1">
      <c r="A3" s="7"/>
      <c r="B3" s="7"/>
      <c r="C3" s="8"/>
      <c r="D3" s="7"/>
    </row>
    <row r="4" spans="1:6" ht="15" customHeight="1">
      <c r="A4" s="63" t="s">
        <v>71</v>
      </c>
      <c r="B4" s="61" t="s">
        <v>72</v>
      </c>
      <c r="C4" s="57">
        <v>2020</v>
      </c>
      <c r="D4" s="58"/>
    </row>
    <row r="5" spans="1:6" ht="27" customHeight="1">
      <c r="A5" s="64"/>
      <c r="B5" s="62"/>
      <c r="C5" s="9" t="s">
        <v>63</v>
      </c>
      <c r="D5" s="10" t="s">
        <v>57</v>
      </c>
    </row>
    <row r="6" spans="1:6" ht="15" customHeight="1">
      <c r="A6" s="11"/>
      <c r="B6" s="12" t="s">
        <v>52</v>
      </c>
      <c r="C6" s="13">
        <f>+C7+C15+C20+C25+C32+C37+C38</f>
        <v>1638529040.5199997</v>
      </c>
      <c r="D6" s="35">
        <f>+C6/$C$2*100</f>
        <v>39.075861884002663</v>
      </c>
    </row>
    <row r="7" spans="1:6" ht="15" customHeight="1">
      <c r="A7" s="14">
        <v>711</v>
      </c>
      <c r="B7" s="15" t="s">
        <v>1</v>
      </c>
      <c r="C7" s="16">
        <f>+SUM(C8:C14)</f>
        <v>966103834.27999997</v>
      </c>
      <c r="D7" s="36">
        <f t="shared" ref="D7:D71" si="0">+C7/$C$2*100</f>
        <v>23.03977473719355</v>
      </c>
      <c r="F7" s="54"/>
    </row>
    <row r="8" spans="1:6" ht="15" customHeight="1">
      <c r="A8" s="17">
        <v>7111</v>
      </c>
      <c r="B8" s="18" t="s">
        <v>2</v>
      </c>
      <c r="C8" s="19">
        <v>118342028.88000001</v>
      </c>
      <c r="D8" s="37">
        <f t="shared" si="0"/>
        <v>2.822236689878852</v>
      </c>
    </row>
    <row r="9" spans="1:6" ht="15" customHeight="1">
      <c r="A9" s="17">
        <v>7112</v>
      </c>
      <c r="B9" s="18" t="s">
        <v>3</v>
      </c>
      <c r="C9" s="19">
        <v>78425356.609999999</v>
      </c>
      <c r="D9" s="37">
        <f t="shared" si="0"/>
        <v>1.8702984978059716</v>
      </c>
    </row>
    <row r="10" spans="1:6" ht="15" customHeight="1">
      <c r="A10" s="17">
        <v>71132</v>
      </c>
      <c r="B10" s="18" t="s">
        <v>4</v>
      </c>
      <c r="C10" s="19">
        <v>1543450.7200000002</v>
      </c>
      <c r="D10" s="37">
        <f t="shared" si="0"/>
        <v>3.6808421253457985E-2</v>
      </c>
    </row>
    <row r="11" spans="1:6" ht="15" customHeight="1">
      <c r="A11" s="17">
        <v>7114</v>
      </c>
      <c r="B11" s="18" t="s">
        <v>5</v>
      </c>
      <c r="C11" s="19">
        <v>529780411.99000001</v>
      </c>
      <c r="D11" s="37">
        <f t="shared" si="0"/>
        <v>12.634274825670133</v>
      </c>
    </row>
    <row r="12" spans="1:6" ht="15" customHeight="1">
      <c r="A12" s="17">
        <v>7115</v>
      </c>
      <c r="B12" s="18" t="s">
        <v>6</v>
      </c>
      <c r="C12" s="19">
        <v>205392597.77000004</v>
      </c>
      <c r="D12" s="37">
        <f t="shared" si="0"/>
        <v>4.8982304151960321</v>
      </c>
    </row>
    <row r="13" spans="1:6" ht="15" customHeight="1">
      <c r="A13" s="17">
        <v>7116</v>
      </c>
      <c r="B13" s="18" t="s">
        <v>7</v>
      </c>
      <c r="C13" s="19">
        <v>22637911.669999998</v>
      </c>
      <c r="D13" s="37">
        <f t="shared" si="0"/>
        <v>0.53987197534102827</v>
      </c>
    </row>
    <row r="14" spans="1:6" ht="15" customHeight="1">
      <c r="A14" s="17">
        <v>7118</v>
      </c>
      <c r="B14" s="18" t="s">
        <v>62</v>
      </c>
      <c r="C14" s="19">
        <v>9982076.6400000006</v>
      </c>
      <c r="D14" s="37">
        <f t="shared" si="0"/>
        <v>0.23805391204807785</v>
      </c>
    </row>
    <row r="15" spans="1:6" ht="15" customHeight="1">
      <c r="A15" s="14">
        <v>712</v>
      </c>
      <c r="B15" s="15" t="s">
        <v>8</v>
      </c>
      <c r="C15" s="16">
        <f>+SUM(C16:C19)</f>
        <v>531020571.38999993</v>
      </c>
      <c r="D15" s="36">
        <f t="shared" si="0"/>
        <v>12.663850314556898</v>
      </c>
    </row>
    <row r="16" spans="1:6" ht="15" customHeight="1">
      <c r="A16" s="17">
        <v>7121</v>
      </c>
      <c r="B16" s="18" t="s">
        <v>9</v>
      </c>
      <c r="C16" s="19">
        <v>330807303.88</v>
      </c>
      <c r="D16" s="37">
        <f t="shared" si="0"/>
        <v>7.8891372670037203</v>
      </c>
    </row>
    <row r="17" spans="1:4" ht="15" customHeight="1">
      <c r="A17" s="17">
        <v>7122</v>
      </c>
      <c r="B17" s="18" t="s">
        <v>10</v>
      </c>
      <c r="C17" s="19">
        <v>171561649.05999997</v>
      </c>
      <c r="D17" s="37">
        <f t="shared" si="0"/>
        <v>4.0914253806162346</v>
      </c>
    </row>
    <row r="18" spans="1:4" ht="15" customHeight="1">
      <c r="A18" s="17">
        <v>7123</v>
      </c>
      <c r="B18" s="18" t="s">
        <v>11</v>
      </c>
      <c r="C18" s="19">
        <v>15419628.560000002</v>
      </c>
      <c r="D18" s="37">
        <f t="shared" si="0"/>
        <v>0.36772938471811512</v>
      </c>
    </row>
    <row r="19" spans="1:4" ht="15" customHeight="1">
      <c r="A19" s="17">
        <v>7124</v>
      </c>
      <c r="B19" s="18" t="s">
        <v>12</v>
      </c>
      <c r="C19" s="19">
        <v>13231989.889999999</v>
      </c>
      <c r="D19" s="37">
        <f t="shared" si="0"/>
        <v>0.31555828221883048</v>
      </c>
    </row>
    <row r="20" spans="1:4" ht="15" customHeight="1">
      <c r="A20" s="14">
        <v>713</v>
      </c>
      <c r="B20" s="15" t="s">
        <v>13</v>
      </c>
      <c r="C20" s="16">
        <f>+SUM(C21:C24)</f>
        <v>10636442.85</v>
      </c>
      <c r="D20" s="36">
        <f t="shared" si="0"/>
        <v>0.25365932581322143</v>
      </c>
    </row>
    <row r="21" spans="1:4" ht="15" customHeight="1">
      <c r="A21" s="17">
        <v>7131</v>
      </c>
      <c r="B21" s="18" t="s">
        <v>14</v>
      </c>
      <c r="C21" s="19">
        <v>7499321.7300000004</v>
      </c>
      <c r="D21" s="37">
        <f t="shared" si="0"/>
        <v>0.17884483759420014</v>
      </c>
    </row>
    <row r="22" spans="1:4" ht="15" customHeight="1">
      <c r="A22" s="17">
        <v>7132</v>
      </c>
      <c r="B22" s="18" t="s">
        <v>15</v>
      </c>
      <c r="C22" s="19">
        <v>794661.12</v>
      </c>
      <c r="D22" s="37">
        <f t="shared" si="0"/>
        <v>1.8951185729275972E-2</v>
      </c>
    </row>
    <row r="23" spans="1:4" ht="15" customHeight="1">
      <c r="A23" s="17">
        <v>7133</v>
      </c>
      <c r="B23" s="18" t="s">
        <v>16</v>
      </c>
      <c r="C23" s="19">
        <v>366282.9</v>
      </c>
      <c r="D23" s="37">
        <f t="shared" si="0"/>
        <v>8.7351640751693223E-3</v>
      </c>
    </row>
    <row r="24" spans="1:4" ht="15" customHeight="1">
      <c r="A24" s="17">
        <v>7136</v>
      </c>
      <c r="B24" s="18" t="s">
        <v>18</v>
      </c>
      <c r="C24" s="19">
        <v>1976177.1</v>
      </c>
      <c r="D24" s="37">
        <f t="shared" si="0"/>
        <v>4.7128138414575985E-2</v>
      </c>
    </row>
    <row r="25" spans="1:4" ht="15" customHeight="1">
      <c r="A25" s="14">
        <v>714</v>
      </c>
      <c r="B25" s="15" t="s">
        <v>19</v>
      </c>
      <c r="C25" s="16">
        <f>+SUM(C26:C31)</f>
        <v>27818785.060000002</v>
      </c>
      <c r="D25" s="36">
        <f t="shared" si="0"/>
        <v>0.66342614375655828</v>
      </c>
    </row>
    <row r="26" spans="1:4" ht="15" customHeight="1">
      <c r="A26" s="17">
        <v>7141</v>
      </c>
      <c r="B26" s="18" t="s">
        <v>20</v>
      </c>
      <c r="C26" s="19">
        <v>1177314.72</v>
      </c>
      <c r="D26" s="37">
        <f t="shared" si="0"/>
        <v>2.8076760469331295E-2</v>
      </c>
    </row>
    <row r="27" spans="1:4" ht="15" customHeight="1">
      <c r="A27" s="17">
        <v>7142</v>
      </c>
      <c r="B27" s="18" t="s">
        <v>21</v>
      </c>
      <c r="C27" s="19">
        <v>3685118.69</v>
      </c>
      <c r="D27" s="37">
        <f t="shared" si="0"/>
        <v>8.7883208289611756E-2</v>
      </c>
    </row>
    <row r="28" spans="1:4" ht="15" customHeight="1">
      <c r="A28" s="17">
        <v>7143</v>
      </c>
      <c r="B28" s="18" t="s">
        <v>22</v>
      </c>
      <c r="C28" s="19">
        <v>354.24</v>
      </c>
      <c r="D28" s="37">
        <f t="shared" si="0"/>
        <v>8.4479633692645231E-6</v>
      </c>
    </row>
    <row r="29" spans="1:4" ht="15" customHeight="1">
      <c r="A29" s="17">
        <v>7144</v>
      </c>
      <c r="B29" s="18" t="s">
        <v>23</v>
      </c>
      <c r="C29" s="19">
        <v>7145603.1399999997</v>
      </c>
      <c r="D29" s="37">
        <f t="shared" si="0"/>
        <v>0.1704093088810455</v>
      </c>
    </row>
    <row r="30" spans="1:4" ht="15" customHeight="1">
      <c r="A30" s="17">
        <v>7148</v>
      </c>
      <c r="B30" s="18" t="s">
        <v>24</v>
      </c>
      <c r="C30" s="46">
        <v>3311759.46</v>
      </c>
      <c r="D30" s="37">
        <f t="shared" si="0"/>
        <v>7.8979286940761229E-2</v>
      </c>
    </row>
    <row r="31" spans="1:4" ht="15" customHeight="1">
      <c r="A31" s="17">
        <v>7149</v>
      </c>
      <c r="B31" s="18" t="s">
        <v>25</v>
      </c>
      <c r="C31" s="46">
        <v>12498634.810000001</v>
      </c>
      <c r="D31" s="37">
        <f t="shared" si="0"/>
        <v>0.29806913121243922</v>
      </c>
    </row>
    <row r="32" spans="1:4" ht="15" customHeight="1">
      <c r="A32" s="14">
        <v>715</v>
      </c>
      <c r="B32" s="15" t="s">
        <v>26</v>
      </c>
      <c r="C32" s="16">
        <f>+SUM(C33:C36)</f>
        <v>37615005.370000005</v>
      </c>
      <c r="D32" s="36">
        <f t="shared" si="0"/>
        <v>0.89704772894209694</v>
      </c>
    </row>
    <row r="33" spans="1:96" ht="15" customHeight="1">
      <c r="A33" s="17">
        <v>7151</v>
      </c>
      <c r="B33" s="18" t="s">
        <v>27</v>
      </c>
      <c r="C33" s="46">
        <v>13323524.890000001</v>
      </c>
      <c r="D33" s="37">
        <f t="shared" si="0"/>
        <v>0.31774122126299725</v>
      </c>
    </row>
    <row r="34" spans="1:96" ht="15" customHeight="1">
      <c r="A34" s="17">
        <v>7152</v>
      </c>
      <c r="B34" s="18" t="s">
        <v>28</v>
      </c>
      <c r="C34" s="46">
        <v>10848241.77</v>
      </c>
      <c r="D34" s="37">
        <f t="shared" si="0"/>
        <v>0.25871033506629781</v>
      </c>
    </row>
    <row r="35" spans="1:96">
      <c r="A35" s="17">
        <v>7153</v>
      </c>
      <c r="B35" s="18" t="s">
        <v>29</v>
      </c>
      <c r="C35" s="46">
        <v>2361878.91</v>
      </c>
      <c r="D35" s="37">
        <f t="shared" si="0"/>
        <v>5.6326407278450827E-2</v>
      </c>
    </row>
    <row r="36" spans="1:96" s="3" customFormat="1" ht="15" customHeight="1">
      <c r="A36" s="17">
        <v>7155</v>
      </c>
      <c r="B36" s="18" t="s">
        <v>26</v>
      </c>
      <c r="C36" s="46">
        <v>11081359.800000001</v>
      </c>
      <c r="D36" s="37">
        <f t="shared" si="0"/>
        <v>0.26426976533435087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15" customHeight="1">
      <c r="A37" s="14">
        <v>73</v>
      </c>
      <c r="B37" s="15" t="s">
        <v>61</v>
      </c>
      <c r="C37" s="16">
        <v>7414914.75</v>
      </c>
      <c r="D37" s="36">
        <f t="shared" si="0"/>
        <v>0.17683188853381665</v>
      </c>
    </row>
    <row r="38" spans="1:96" ht="15" customHeight="1">
      <c r="A38" s="14">
        <v>74</v>
      </c>
      <c r="B38" s="15" t="s">
        <v>50</v>
      </c>
      <c r="C38" s="16">
        <v>57919486.82</v>
      </c>
      <c r="D38" s="36">
        <f t="shared" si="0"/>
        <v>1.3812717452065248</v>
      </c>
    </row>
    <row r="39" spans="1:96" ht="15" customHeight="1">
      <c r="A39" s="11"/>
      <c r="B39" s="12" t="s">
        <v>73</v>
      </c>
      <c r="C39" s="13">
        <f>+C40+C50+C56+C57+C58+C59+C60+C61</f>
        <v>2064681311.3800001</v>
      </c>
      <c r="D39" s="35">
        <f t="shared" si="0"/>
        <v>49.238798802346665</v>
      </c>
      <c r="F39" s="54"/>
    </row>
    <row r="40" spans="1:96" ht="15" customHeight="1">
      <c r="A40" s="14">
        <v>41</v>
      </c>
      <c r="B40" s="15" t="s">
        <v>70</v>
      </c>
      <c r="C40" s="16">
        <f>+SUM(C41:C49)</f>
        <v>858015865.80999994</v>
      </c>
      <c r="D40" s="36">
        <f t="shared" si="0"/>
        <v>20.462078265048174</v>
      </c>
    </row>
    <row r="41" spans="1:96" ht="15" customHeight="1">
      <c r="A41" s="17">
        <v>411</v>
      </c>
      <c r="B41" s="18" t="s">
        <v>30</v>
      </c>
      <c r="C41" s="19">
        <v>499146970.10000002</v>
      </c>
      <c r="D41" s="37">
        <f t="shared" si="0"/>
        <v>11.903724365639608</v>
      </c>
    </row>
    <row r="42" spans="1:96" ht="15" customHeight="1">
      <c r="A42" s="17">
        <v>412</v>
      </c>
      <c r="B42" s="18" t="s">
        <v>31</v>
      </c>
      <c r="C42" s="19">
        <v>12919646.529999999</v>
      </c>
      <c r="D42" s="37">
        <f t="shared" si="0"/>
        <v>0.30810947557950968</v>
      </c>
    </row>
    <row r="43" spans="1:96" ht="15" customHeight="1">
      <c r="A43" s="17">
        <v>413</v>
      </c>
      <c r="B43" s="18" t="s">
        <v>74</v>
      </c>
      <c r="C43" s="19">
        <v>39928689.119999997</v>
      </c>
      <c r="D43" s="37">
        <f t="shared" si="0"/>
        <v>0.95222477153486595</v>
      </c>
    </row>
    <row r="44" spans="1:96" ht="15" customHeight="1">
      <c r="A44" s="17">
        <v>414</v>
      </c>
      <c r="B44" s="18" t="s">
        <v>75</v>
      </c>
      <c r="C44" s="19">
        <v>74245955.290000007</v>
      </c>
      <c r="D44" s="37">
        <f t="shared" si="0"/>
        <v>1.7706275705904799</v>
      </c>
    </row>
    <row r="45" spans="1:96" ht="15.75" customHeight="1">
      <c r="A45" s="17">
        <v>415</v>
      </c>
      <c r="B45" s="18" t="s">
        <v>32</v>
      </c>
      <c r="C45" s="19">
        <v>24363683.789999999</v>
      </c>
      <c r="D45" s="37">
        <f t="shared" si="0"/>
        <v>0.58102842196890203</v>
      </c>
    </row>
    <row r="46" spans="1:96" ht="15" customHeight="1">
      <c r="A46" s="17">
        <v>416</v>
      </c>
      <c r="B46" s="18" t="s">
        <v>33</v>
      </c>
      <c r="C46" s="19">
        <v>111108908.34999999</v>
      </c>
      <c r="D46" s="37">
        <f t="shared" si="0"/>
        <v>2.6497402544596009</v>
      </c>
    </row>
    <row r="47" spans="1:96" ht="15" customHeight="1">
      <c r="A47" s="17">
        <v>417</v>
      </c>
      <c r="B47" s="18" t="s">
        <v>34</v>
      </c>
      <c r="C47" s="19">
        <v>11369604.800000001</v>
      </c>
      <c r="D47" s="37">
        <f t="shared" si="0"/>
        <v>0.27114387102928555</v>
      </c>
    </row>
    <row r="48" spans="1:96" ht="15" customHeight="1">
      <c r="A48" s="17">
        <v>418</v>
      </c>
      <c r="B48" s="18" t="s">
        <v>35</v>
      </c>
      <c r="C48" s="19">
        <v>36324252.32</v>
      </c>
      <c r="D48" s="37">
        <f t="shared" si="0"/>
        <v>0.866265675856148</v>
      </c>
    </row>
    <row r="49" spans="1:6" ht="15" customHeight="1">
      <c r="A49" s="17">
        <v>419</v>
      </c>
      <c r="B49" s="18" t="s">
        <v>36</v>
      </c>
      <c r="C49" s="19">
        <v>48608155.509999998</v>
      </c>
      <c r="D49" s="37">
        <f t="shared" si="0"/>
        <v>1.159213858389774</v>
      </c>
    </row>
    <row r="50" spans="1:6" ht="15" customHeight="1">
      <c r="A50" s="14">
        <v>42</v>
      </c>
      <c r="B50" s="15" t="s">
        <v>37</v>
      </c>
      <c r="C50" s="16">
        <f>+SUM(C51:C55)</f>
        <v>558678968.50000012</v>
      </c>
      <c r="D50" s="36">
        <f t="shared" si="0"/>
        <v>13.323451504817326</v>
      </c>
    </row>
    <row r="51" spans="1:6" ht="15" customHeight="1">
      <c r="A51" s="17">
        <v>421</v>
      </c>
      <c r="B51" s="18" t="s">
        <v>38</v>
      </c>
      <c r="C51" s="19">
        <v>80479287.560000002</v>
      </c>
      <c r="D51" s="37">
        <f t="shared" si="0"/>
        <v>1.9192809205380139</v>
      </c>
    </row>
    <row r="52" spans="1:6" ht="15" customHeight="1">
      <c r="A52" s="17">
        <v>422</v>
      </c>
      <c r="B52" s="18" t="s">
        <v>39</v>
      </c>
      <c r="C52" s="19">
        <v>20098482.600000001</v>
      </c>
      <c r="D52" s="37">
        <f t="shared" si="0"/>
        <v>0.47931132786416103</v>
      </c>
    </row>
    <row r="53" spans="1:6">
      <c r="A53" s="17">
        <v>423</v>
      </c>
      <c r="B53" s="18" t="s">
        <v>40</v>
      </c>
      <c r="C53" s="19">
        <v>428071585.88000005</v>
      </c>
      <c r="D53" s="37">
        <f t="shared" si="0"/>
        <v>10.208709002194031</v>
      </c>
    </row>
    <row r="54" spans="1:6" ht="15" customHeight="1">
      <c r="A54" s="17">
        <v>424</v>
      </c>
      <c r="B54" s="18" t="s">
        <v>41</v>
      </c>
      <c r="C54" s="19">
        <v>20221387.999999996</v>
      </c>
      <c r="D54" s="37">
        <f t="shared" si="0"/>
        <v>0.48224239244491068</v>
      </c>
    </row>
    <row r="55" spans="1:6" ht="15" customHeight="1">
      <c r="A55" s="17">
        <v>425</v>
      </c>
      <c r="B55" s="18" t="s">
        <v>42</v>
      </c>
      <c r="C55" s="19">
        <v>9808224.459999999</v>
      </c>
      <c r="D55" s="37">
        <f t="shared" si="0"/>
        <v>0.23390786177620906</v>
      </c>
    </row>
    <row r="56" spans="1:6" ht="24.75" customHeight="1">
      <c r="A56" s="14">
        <v>43</v>
      </c>
      <c r="B56" s="47" t="s">
        <v>43</v>
      </c>
      <c r="C56" s="16">
        <v>281248902.5</v>
      </c>
      <c r="D56" s="36">
        <f t="shared" si="0"/>
        <v>6.7072618167509299</v>
      </c>
    </row>
    <row r="57" spans="1:6" ht="15" customHeight="1">
      <c r="A57" s="14">
        <v>44</v>
      </c>
      <c r="B57" s="15" t="s">
        <v>65</v>
      </c>
      <c r="C57" s="16">
        <v>229936913.66999999</v>
      </c>
      <c r="D57" s="36">
        <f t="shared" si="0"/>
        <v>5.4835665761232475</v>
      </c>
    </row>
    <row r="58" spans="1:6" ht="15" customHeight="1">
      <c r="A58" s="14">
        <v>45</v>
      </c>
      <c r="B58" s="15" t="s">
        <v>44</v>
      </c>
      <c r="C58" s="16">
        <v>1611467</v>
      </c>
      <c r="D58" s="36">
        <f t="shared" si="0"/>
        <v>3.8430482686253938E-2</v>
      </c>
    </row>
    <row r="59" spans="1:6" ht="15" customHeight="1">
      <c r="A59" s="14">
        <v>462</v>
      </c>
      <c r="B59" s="15" t="s">
        <v>45</v>
      </c>
      <c r="C59" s="16">
        <v>0</v>
      </c>
      <c r="D59" s="36">
        <f t="shared" si="0"/>
        <v>0</v>
      </c>
    </row>
    <row r="60" spans="1:6" ht="15" customHeight="1">
      <c r="A60" s="14">
        <v>463</v>
      </c>
      <c r="B60" s="15" t="s">
        <v>46</v>
      </c>
      <c r="C60" s="16">
        <v>18775484.700000003</v>
      </c>
      <c r="D60" s="36">
        <f t="shared" si="0"/>
        <v>0.44776029523991229</v>
      </c>
    </row>
    <row r="61" spans="1:6" ht="15" customHeight="1">
      <c r="A61" s="14">
        <v>47</v>
      </c>
      <c r="B61" s="15" t="s">
        <v>47</v>
      </c>
      <c r="C61" s="16">
        <v>116413709.19999999</v>
      </c>
      <c r="D61" s="36">
        <f t="shared" si="0"/>
        <v>2.7762498616808164</v>
      </c>
    </row>
    <row r="62" spans="1:6" s="2" customFormat="1" ht="15" customHeight="1">
      <c r="A62" s="11"/>
      <c r="B62" s="12" t="s">
        <v>78</v>
      </c>
      <c r="C62" s="13">
        <f>+C6-C39</f>
        <v>-426152270.86000037</v>
      </c>
      <c r="D62" s="35">
        <f t="shared" si="0"/>
        <v>-10.162936918343995</v>
      </c>
      <c r="F62" s="55"/>
    </row>
    <row r="63" spans="1:6" ht="15" customHeight="1">
      <c r="A63" s="14"/>
      <c r="B63" s="15" t="s">
        <v>58</v>
      </c>
      <c r="C63" s="16">
        <v>14251158.84</v>
      </c>
      <c r="D63" s="36">
        <f t="shared" si="0"/>
        <v>0.33986356100352955</v>
      </c>
    </row>
    <row r="64" spans="1:6" s="2" customFormat="1" ht="15" customHeight="1">
      <c r="A64" s="11"/>
      <c r="B64" s="12" t="s">
        <v>60</v>
      </c>
      <c r="C64" s="13">
        <f>+C62-C63</f>
        <v>-440403429.70000035</v>
      </c>
      <c r="D64" s="35">
        <f t="shared" si="0"/>
        <v>-10.502800479347524</v>
      </c>
    </row>
    <row r="65" spans="1:5" s="2" customFormat="1" ht="15" customHeight="1">
      <c r="A65" s="11"/>
      <c r="B65" s="12" t="s">
        <v>76</v>
      </c>
      <c r="C65" s="13">
        <f>+C64+C46</f>
        <v>-329294521.35000038</v>
      </c>
      <c r="D65" s="35">
        <f t="shared" si="0"/>
        <v>-7.8530602248879227</v>
      </c>
    </row>
    <row r="66" spans="1:5" s="2" customFormat="1" ht="15" customHeight="1">
      <c r="A66" s="11"/>
      <c r="B66" s="12" t="s">
        <v>77</v>
      </c>
      <c r="C66" s="13">
        <f>+C6-(C39-C57)</f>
        <v>-196215357.1900003</v>
      </c>
      <c r="D66" s="35">
        <f t="shared" si="0"/>
        <v>-4.6793703422207455</v>
      </c>
    </row>
    <row r="67" spans="1:5" s="2" customFormat="1" ht="15" customHeight="1">
      <c r="A67" s="11"/>
      <c r="B67" s="12" t="s">
        <v>0</v>
      </c>
      <c r="C67" s="13">
        <f>+C68+C69</f>
        <v>665846029.63</v>
      </c>
      <c r="D67" s="35">
        <f t="shared" si="0"/>
        <v>15.879186054326052</v>
      </c>
    </row>
    <row r="68" spans="1:5">
      <c r="A68" s="17">
        <v>4611</v>
      </c>
      <c r="B68" s="18" t="s">
        <v>53</v>
      </c>
      <c r="C68" s="19">
        <v>244194215.69</v>
      </c>
      <c r="D68" s="37">
        <f t="shared" si="0"/>
        <v>5.8235766405132114</v>
      </c>
    </row>
    <row r="69" spans="1:5" ht="15" customHeight="1">
      <c r="A69" s="17">
        <v>4612</v>
      </c>
      <c r="B69" s="18" t="s">
        <v>54</v>
      </c>
      <c r="C69" s="19">
        <v>421651813.94</v>
      </c>
      <c r="D69" s="37">
        <f t="shared" si="0"/>
        <v>10.05560941381284</v>
      </c>
    </row>
    <row r="70" spans="1:5" s="2" customFormat="1" ht="15" customHeight="1">
      <c r="A70" s="50">
        <v>4418</v>
      </c>
      <c r="B70" s="12" t="s">
        <v>64</v>
      </c>
      <c r="C70" s="13">
        <v>940769.61</v>
      </c>
      <c r="D70" s="35">
        <f t="shared" si="0"/>
        <v>2.2435600734522561E-2</v>
      </c>
    </row>
    <row r="71" spans="1:5" s="2" customFormat="1" ht="15" customHeight="1">
      <c r="A71" s="11"/>
      <c r="B71" s="12" t="s">
        <v>55</v>
      </c>
      <c r="C71" s="13">
        <f>+C64-C67-C70</f>
        <v>-1107190228.9400003</v>
      </c>
      <c r="D71" s="35">
        <f t="shared" si="0"/>
        <v>-26.404422134408094</v>
      </c>
    </row>
    <row r="72" spans="1:5" s="2" customFormat="1" ht="15" customHeight="1">
      <c r="A72" s="11"/>
      <c r="B72" s="12" t="s">
        <v>48</v>
      </c>
      <c r="C72" s="13">
        <f>+SUM(C73:C76)+C63</f>
        <v>1107190228.9400003</v>
      </c>
      <c r="D72" s="35">
        <f t="shared" ref="D72:D76" si="1">+C72/$C$2*100</f>
        <v>26.404422134408094</v>
      </c>
    </row>
    <row r="73" spans="1:5">
      <c r="A73" s="17">
        <v>7511</v>
      </c>
      <c r="B73" s="18" t="s">
        <v>56</v>
      </c>
      <c r="C73" s="19">
        <v>167600000</v>
      </c>
      <c r="D73" s="37">
        <f t="shared" si="1"/>
        <v>3.996947438710293</v>
      </c>
    </row>
    <row r="74" spans="1:5" ht="15" customHeight="1">
      <c r="A74" s="17">
        <v>7512</v>
      </c>
      <c r="B74" s="18" t="s">
        <v>49</v>
      </c>
      <c r="C74" s="19">
        <v>1184568389.01</v>
      </c>
      <c r="D74" s="37">
        <f t="shared" si="1"/>
        <v>28.249746947677188</v>
      </c>
    </row>
    <row r="75" spans="1:5" ht="15" customHeight="1">
      <c r="A75" s="14">
        <v>72</v>
      </c>
      <c r="B75" s="15" t="s">
        <v>139</v>
      </c>
      <c r="C75" s="16">
        <v>8547250.9600000009</v>
      </c>
      <c r="D75" s="36">
        <f t="shared" si="1"/>
        <v>0.20383599542115807</v>
      </c>
    </row>
    <row r="76" spans="1:5" ht="15" customHeight="1" thickBot="1">
      <c r="A76" s="20"/>
      <c r="B76" s="21" t="s">
        <v>51</v>
      </c>
      <c r="C76" s="22">
        <f>+-C71-(SUM(C73:C75)+C63)</f>
        <v>-267776569.86999965</v>
      </c>
      <c r="D76" s="38">
        <f t="shared" si="1"/>
        <v>-6.385971808404074</v>
      </c>
    </row>
    <row r="77" spans="1:5" ht="13.5" customHeight="1"/>
    <row r="78" spans="1:5">
      <c r="A78" s="56" t="s">
        <v>146</v>
      </c>
      <c r="B78" s="56"/>
      <c r="C78" s="56"/>
      <c r="D78" s="56"/>
      <c r="E78" s="56"/>
    </row>
  </sheetData>
  <sheetProtection algorithmName="SHA-512" hashValue="b8mwdyebOMieWh36dSS4KSqdLhlnbXurXbJqBIDJpfkH0CRfzFg/js9WM6WqJvUh9Nkz+uXwLxKGOXPlYd/27g==" saltValue="QjrMuqb/ooU1ET0h32b31Q==" spinCount="100000" sheet="1" formatCells="0" formatColumns="0" formatRows="0" sort="0" autoFilter="0"/>
  <mergeCells count="4">
    <mergeCell ref="C4:D4"/>
    <mergeCell ref="C2:D2"/>
    <mergeCell ref="B4:B5"/>
    <mergeCell ref="A4:A5"/>
  </mergeCells>
  <printOptions horizontalCentered="1" verticalCentered="1"/>
  <pageMargins left="0" right="0" top="0.196850393700787" bottom="0.196850393700787" header="0" footer="0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71"/>
  <sheetViews>
    <sheetView zoomScale="90" zoomScaleNormal="90" zoomScaleSheetLayoutView="90" workbookViewId="0">
      <pane ySplit="5" topLeftCell="A6" activePane="bottomLeft" state="frozen"/>
      <selection pane="bottomLeft" activeCell="C7" sqref="C7 C12 C19 C29 C34:C35"/>
    </sheetView>
  </sheetViews>
  <sheetFormatPr defaultColWidth="9.140625" defaultRowHeight="13.5"/>
  <cols>
    <col min="1" max="1" width="14" style="4" customWidth="1"/>
    <col min="2" max="2" width="60.85546875" style="4" customWidth="1"/>
    <col min="3" max="3" width="9.140625" style="6"/>
    <col min="4" max="4" width="9.140625" style="4"/>
    <col min="5" max="5" width="11.5703125" style="1" bestFit="1" customWidth="1"/>
    <col min="6" max="6" width="9.140625" style="1"/>
    <col min="7" max="7" width="19.85546875" style="1" customWidth="1"/>
    <col min="8" max="8" width="12.140625" style="1" bestFit="1" customWidth="1"/>
    <col min="9" max="16384" width="9.140625" style="1"/>
  </cols>
  <sheetData>
    <row r="1" spans="1:16375" ht="18.75" customHeight="1" thickBot="1">
      <c r="B1" s="5"/>
    </row>
    <row r="2" spans="1:16375" ht="15.75" customHeight="1" thickBot="1">
      <c r="A2" s="7" t="s">
        <v>59</v>
      </c>
      <c r="B2" s="7"/>
      <c r="C2" s="59">
        <f>'Centralna država'!C2:D2</f>
        <v>4193200000</v>
      </c>
      <c r="D2" s="60"/>
    </row>
    <row r="3" spans="1:16375" ht="15" customHeight="1" thickBot="1">
      <c r="A3" s="7"/>
      <c r="B3" s="7"/>
      <c r="C3" s="8"/>
      <c r="D3" s="7"/>
    </row>
    <row r="4" spans="1:16375" ht="15" customHeight="1">
      <c r="A4" s="63" t="s">
        <v>71</v>
      </c>
      <c r="B4" s="61" t="s">
        <v>72</v>
      </c>
      <c r="C4" s="57">
        <v>2020</v>
      </c>
      <c r="D4" s="58"/>
    </row>
    <row r="5" spans="1:16375" ht="23.25" customHeight="1">
      <c r="A5" s="64"/>
      <c r="B5" s="62"/>
      <c r="C5" s="9" t="s">
        <v>63</v>
      </c>
      <c r="D5" s="10" t="s">
        <v>57</v>
      </c>
    </row>
    <row r="6" spans="1:16375" s="30" customFormat="1" ht="15" customHeight="1">
      <c r="A6" s="27"/>
      <c r="B6" s="28" t="s">
        <v>52</v>
      </c>
      <c r="C6" s="29">
        <f>+C7+C12+C19+C29+C34+C35</f>
        <v>230155239.17000002</v>
      </c>
      <c r="D6" s="39">
        <f>+C6/$C$2*100</f>
        <v>5.4887732321377474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</row>
    <row r="7" spans="1:16375" ht="15" customHeight="1">
      <c r="A7" s="14">
        <v>711</v>
      </c>
      <c r="B7" s="15" t="s">
        <v>1</v>
      </c>
      <c r="C7" s="16">
        <f>+SUM(C8:C11)</f>
        <v>162178156.57999998</v>
      </c>
      <c r="D7" s="36">
        <f t="shared" ref="D7:D64" si="0">+C7/$C$2*100</f>
        <v>3.8676465844700942</v>
      </c>
      <c r="E7" s="54"/>
    </row>
    <row r="8" spans="1:16375" ht="15" customHeight="1">
      <c r="A8" s="17">
        <v>7111</v>
      </c>
      <c r="B8" s="18" t="s">
        <v>2</v>
      </c>
      <c r="C8" s="19">
        <v>49675707.209999993</v>
      </c>
      <c r="D8" s="37">
        <f t="shared" si="0"/>
        <v>1.1846729755318133</v>
      </c>
    </row>
    <row r="9" spans="1:16375" ht="15" customHeight="1">
      <c r="A9" s="17">
        <v>71131</v>
      </c>
      <c r="B9" s="18" t="s">
        <v>66</v>
      </c>
      <c r="C9" s="19">
        <v>56358707.179999992</v>
      </c>
      <c r="D9" s="37">
        <f t="shared" si="0"/>
        <v>1.3440500615281883</v>
      </c>
    </row>
    <row r="10" spans="1:16375" ht="15" customHeight="1">
      <c r="A10" s="17">
        <v>71132</v>
      </c>
      <c r="B10" s="18" t="s">
        <v>4</v>
      </c>
      <c r="C10" s="19">
        <v>13967596.199999996</v>
      </c>
      <c r="D10" s="37">
        <f t="shared" si="0"/>
        <v>0.33310112086234844</v>
      </c>
    </row>
    <row r="11" spans="1:16375" ht="15" customHeight="1">
      <c r="A11" s="17"/>
      <c r="B11" s="18" t="s">
        <v>137</v>
      </c>
      <c r="C11" s="19">
        <v>42176145.989999995</v>
      </c>
      <c r="D11" s="37">
        <f t="shared" si="0"/>
        <v>1.0058224265477438</v>
      </c>
      <c r="G11" s="53"/>
    </row>
    <row r="12" spans="1:16375" ht="15" customHeight="1">
      <c r="A12" s="14">
        <v>713</v>
      </c>
      <c r="B12" s="15" t="s">
        <v>13</v>
      </c>
      <c r="C12" s="41">
        <f>C13+C17+C18</f>
        <v>2720160.49</v>
      </c>
      <c r="D12" s="36">
        <f t="shared" si="0"/>
        <v>6.4870754793475163E-2</v>
      </c>
    </row>
    <row r="13" spans="1:16375" ht="30.75" customHeight="1">
      <c r="A13" s="17">
        <v>7131</v>
      </c>
      <c r="B13" s="18" t="s">
        <v>14</v>
      </c>
      <c r="C13" s="19">
        <v>933250.83999999985</v>
      </c>
      <c r="D13" s="37">
        <f t="shared" si="0"/>
        <v>2.2256292091958403E-2</v>
      </c>
      <c r="G13" s="52"/>
    </row>
    <row r="14" spans="1:16375" ht="13.5" hidden="1" customHeight="1">
      <c r="A14" s="17">
        <v>7132</v>
      </c>
      <c r="B14" s="18" t="s">
        <v>15</v>
      </c>
      <c r="C14" s="19">
        <v>1370724.1500000001</v>
      </c>
      <c r="D14" s="37">
        <f t="shared" si="0"/>
        <v>3.2689214680911953E-2</v>
      </c>
    </row>
    <row r="15" spans="1:16375" ht="14.25" hidden="1" customHeight="1">
      <c r="A15" s="17">
        <v>7133</v>
      </c>
      <c r="B15" s="18" t="s">
        <v>16</v>
      </c>
      <c r="C15" s="19">
        <v>415878</v>
      </c>
      <c r="D15" s="37">
        <f t="shared" si="0"/>
        <v>9.9179147190689692E-3</v>
      </c>
    </row>
    <row r="16" spans="1:16375" ht="24" hidden="1" customHeight="1">
      <c r="A16" s="17">
        <v>7134</v>
      </c>
      <c r="B16" s="18" t="s">
        <v>134</v>
      </c>
      <c r="C16" s="19">
        <v>933250.83999999985</v>
      </c>
      <c r="D16" s="37">
        <f t="shared" si="0"/>
        <v>2.2256292091958403E-2</v>
      </c>
    </row>
    <row r="17" spans="1:7" ht="15" customHeight="1">
      <c r="A17" s="17">
        <v>7135</v>
      </c>
      <c r="B17" s="18" t="s">
        <v>17</v>
      </c>
      <c r="C17" s="19">
        <v>1371031.6500000001</v>
      </c>
      <c r="D17" s="37">
        <f t="shared" si="0"/>
        <v>3.2696547982447775E-2</v>
      </c>
    </row>
    <row r="18" spans="1:7" ht="15" customHeight="1">
      <c r="A18" s="17">
        <v>7136</v>
      </c>
      <c r="B18" s="18" t="s">
        <v>18</v>
      </c>
      <c r="C18" s="19">
        <v>415878</v>
      </c>
      <c r="D18" s="37">
        <f t="shared" si="0"/>
        <v>9.9179147190689692E-3</v>
      </c>
    </row>
    <row r="19" spans="1:7" ht="15" customHeight="1">
      <c r="A19" s="14">
        <v>714</v>
      </c>
      <c r="B19" s="15" t="s">
        <v>19</v>
      </c>
      <c r="C19" s="16">
        <f>+SUM(C20:C28)</f>
        <v>46699935.240000002</v>
      </c>
      <c r="D19" s="36">
        <f t="shared" si="0"/>
        <v>1.1137063636363635</v>
      </c>
      <c r="G19" s="52"/>
    </row>
    <row r="20" spans="1:7" ht="15" customHeight="1">
      <c r="A20" s="17">
        <v>7141</v>
      </c>
      <c r="B20" s="18" t="s">
        <v>20</v>
      </c>
      <c r="C20" s="19">
        <v>3104879.36</v>
      </c>
      <c r="D20" s="37">
        <f t="shared" si="0"/>
        <v>7.4045582371458543E-2</v>
      </c>
      <c r="G20" s="48"/>
    </row>
    <row r="21" spans="1:7" ht="15" customHeight="1">
      <c r="A21" s="17">
        <v>7142</v>
      </c>
      <c r="B21" s="18" t="s">
        <v>21</v>
      </c>
      <c r="C21" s="19">
        <v>7120185.5100000007</v>
      </c>
      <c r="D21" s="37">
        <f t="shared" si="0"/>
        <v>0.16980314580749789</v>
      </c>
    </row>
    <row r="22" spans="1:7" ht="13.5" hidden="1" customHeight="1">
      <c r="A22" s="17">
        <v>7143</v>
      </c>
      <c r="B22" s="18" t="s">
        <v>22</v>
      </c>
      <c r="C22" s="19"/>
      <c r="D22" s="37">
        <f t="shared" si="0"/>
        <v>0</v>
      </c>
    </row>
    <row r="23" spans="1:7" ht="15.75" hidden="1" customHeight="1">
      <c r="A23" s="17">
        <v>7144</v>
      </c>
      <c r="B23" s="18" t="s">
        <v>23</v>
      </c>
      <c r="C23" s="19"/>
      <c r="D23" s="37">
        <f>+C23/$C$2*100</f>
        <v>0</v>
      </c>
    </row>
    <row r="24" spans="1:7" ht="17.25" customHeight="1">
      <c r="A24" s="17">
        <v>7145</v>
      </c>
      <c r="B24" s="18" t="s">
        <v>67</v>
      </c>
      <c r="C24" s="19">
        <v>1791.63</v>
      </c>
      <c r="D24" s="37">
        <f t="shared" ref="D24:D28" si="1">+C24/$C$2*100</f>
        <v>4.2727034245921975E-5</v>
      </c>
    </row>
    <row r="25" spans="1:7" ht="15" customHeight="1">
      <c r="A25" s="17">
        <v>7146</v>
      </c>
      <c r="B25" s="18" t="s">
        <v>68</v>
      </c>
      <c r="C25" s="19">
        <v>28779270.670000002</v>
      </c>
      <c r="D25" s="37">
        <f t="shared" si="1"/>
        <v>0.68633193432223605</v>
      </c>
    </row>
    <row r="26" spans="1:7" ht="28.5" customHeight="1">
      <c r="A26" s="17">
        <v>7147</v>
      </c>
      <c r="B26" s="23" t="s">
        <v>69</v>
      </c>
      <c r="C26" s="19">
        <v>892320.68999999983</v>
      </c>
      <c r="D26" s="37">
        <f t="shared" si="1"/>
        <v>2.1280184346084134E-2</v>
      </c>
    </row>
    <row r="27" spans="1:7" ht="22.5" customHeight="1">
      <c r="A27" s="17">
        <v>7148</v>
      </c>
      <c r="B27" s="18" t="s">
        <v>24</v>
      </c>
      <c r="C27" s="51">
        <v>2609823.9500000002</v>
      </c>
      <c r="D27" s="37">
        <f t="shared" si="1"/>
        <v>6.2239434083754652E-2</v>
      </c>
    </row>
    <row r="28" spans="1:7" ht="15" customHeight="1">
      <c r="A28" s="17">
        <v>7149</v>
      </c>
      <c r="B28" s="18" t="s">
        <v>25</v>
      </c>
      <c r="C28" s="51">
        <v>4191663.43</v>
      </c>
      <c r="D28" s="37">
        <f t="shared" si="1"/>
        <v>9.9963355671086537E-2</v>
      </c>
    </row>
    <row r="29" spans="1:7" ht="15" customHeight="1">
      <c r="A29" s="14">
        <v>715</v>
      </c>
      <c r="B29" s="15" t="s">
        <v>26</v>
      </c>
      <c r="C29" s="16">
        <f>+SUM(C30:C33)</f>
        <v>10892184.620000001</v>
      </c>
      <c r="D29" s="36">
        <f t="shared" si="0"/>
        <v>0.25975829008871509</v>
      </c>
    </row>
    <row r="30" spans="1:7" ht="15" customHeight="1">
      <c r="A30" s="17">
        <v>7151</v>
      </c>
      <c r="B30" s="18" t="s">
        <v>27</v>
      </c>
      <c r="C30" s="51">
        <v>1846612.3000000003</v>
      </c>
      <c r="D30" s="37">
        <f t="shared" si="0"/>
        <v>4.4038259563102172E-2</v>
      </c>
    </row>
    <row r="31" spans="1:7" ht="15" customHeight="1">
      <c r="A31" s="17">
        <v>7152</v>
      </c>
      <c r="B31" s="18" t="s">
        <v>28</v>
      </c>
      <c r="C31" s="51">
        <v>1425342.67</v>
      </c>
      <c r="D31" s="37">
        <f t="shared" si="0"/>
        <v>3.3991764523514253E-2</v>
      </c>
      <c r="G31" s="48"/>
    </row>
    <row r="32" spans="1:7">
      <c r="A32" s="17">
        <v>7153</v>
      </c>
      <c r="B32" s="18" t="s">
        <v>29</v>
      </c>
      <c r="C32" s="51">
        <v>1188576.9100000001</v>
      </c>
      <c r="D32" s="37">
        <f t="shared" si="0"/>
        <v>2.8345342697701042E-2</v>
      </c>
    </row>
    <row r="33" spans="1:16375" s="3" customFormat="1" ht="15" customHeight="1">
      <c r="A33" s="17">
        <v>7155</v>
      </c>
      <c r="B33" s="18" t="s">
        <v>26</v>
      </c>
      <c r="C33" s="51">
        <v>6431652.7400000002</v>
      </c>
      <c r="D33" s="37">
        <f t="shared" si="0"/>
        <v>0.15338292330439759</v>
      </c>
    </row>
    <row r="34" spans="1:16375" ht="15" customHeight="1">
      <c r="A34" s="14">
        <v>73</v>
      </c>
      <c r="B34" s="15" t="s">
        <v>61</v>
      </c>
      <c r="C34" s="16">
        <v>159039.53</v>
      </c>
      <c r="D34" s="36">
        <f t="shared" si="0"/>
        <v>3.7927961938376419E-3</v>
      </c>
    </row>
    <row r="35" spans="1:16375" ht="15" customHeight="1">
      <c r="A35" s="14">
        <v>74</v>
      </c>
      <c r="B35" s="15" t="s">
        <v>50</v>
      </c>
      <c r="C35" s="16">
        <v>7505762.709999999</v>
      </c>
      <c r="D35" s="36">
        <f t="shared" si="0"/>
        <v>0.17899844295526088</v>
      </c>
    </row>
    <row r="36" spans="1:16375" s="30" customFormat="1" ht="15" customHeight="1">
      <c r="A36" s="27"/>
      <c r="B36" s="28" t="s">
        <v>73</v>
      </c>
      <c r="C36" s="29">
        <f>+C37+C47+C48+C49+C50+C51+C53+C52</f>
        <v>268605038.29059601</v>
      </c>
      <c r="D36" s="39">
        <f t="shared" si="0"/>
        <v>6.4057292352045216</v>
      </c>
      <c r="E36" s="5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  <c r="XEU36" s="1"/>
    </row>
    <row r="37" spans="1:16375" ht="15" customHeight="1">
      <c r="A37" s="14">
        <v>41</v>
      </c>
      <c r="B37" s="15" t="s">
        <v>70</v>
      </c>
      <c r="C37" s="41">
        <f>SUM(C38:C46)</f>
        <v>86314101.420596018</v>
      </c>
      <c r="D37" s="36">
        <f t="shared" si="0"/>
        <v>2.0584303496278742</v>
      </c>
    </row>
    <row r="38" spans="1:16375" ht="15" customHeight="1">
      <c r="A38" s="17">
        <v>411</v>
      </c>
      <c r="B38" s="18" t="s">
        <v>30</v>
      </c>
      <c r="C38" s="19">
        <v>49693247.650000006</v>
      </c>
      <c r="D38" s="37">
        <f t="shared" si="0"/>
        <v>1.1850912823142232</v>
      </c>
    </row>
    <row r="39" spans="1:16375" ht="15" customHeight="1">
      <c r="A39" s="17">
        <v>412</v>
      </c>
      <c r="B39" s="18" t="s">
        <v>31</v>
      </c>
      <c r="C39" s="19">
        <v>4319115.25</v>
      </c>
      <c r="D39" s="37">
        <f t="shared" si="0"/>
        <v>0.10300284389010779</v>
      </c>
    </row>
    <row r="40" spans="1:16375" ht="15" customHeight="1">
      <c r="A40" s="17">
        <v>413</v>
      </c>
      <c r="B40" s="18" t="s">
        <v>74</v>
      </c>
      <c r="C40" s="19">
        <v>7797562.7199999979</v>
      </c>
      <c r="D40" s="37">
        <f t="shared" si="0"/>
        <v>0.18595732900887146</v>
      </c>
      <c r="E40" s="52"/>
    </row>
    <row r="41" spans="1:16375" ht="15" customHeight="1">
      <c r="A41" s="17">
        <v>414</v>
      </c>
      <c r="B41" s="18" t="s">
        <v>75</v>
      </c>
      <c r="C41" s="19">
        <v>6833384.4505960001</v>
      </c>
      <c r="D41" s="37">
        <f t="shared" si="0"/>
        <v>0.1629634754029381</v>
      </c>
    </row>
    <row r="42" spans="1:16375" ht="15.75" customHeight="1">
      <c r="A42" s="17">
        <v>415</v>
      </c>
      <c r="B42" s="18" t="s">
        <v>32</v>
      </c>
      <c r="C42" s="19">
        <v>6315070.1899999995</v>
      </c>
      <c r="D42" s="37">
        <f t="shared" si="0"/>
        <v>0.15060264690451206</v>
      </c>
    </row>
    <row r="43" spans="1:16375" ht="15" customHeight="1">
      <c r="A43" s="17">
        <v>416</v>
      </c>
      <c r="B43" s="18" t="s">
        <v>33</v>
      </c>
      <c r="C43" s="19">
        <v>2539180.5499999998</v>
      </c>
      <c r="D43" s="37">
        <f t="shared" si="0"/>
        <v>6.0554720738338258E-2</v>
      </c>
    </row>
    <row r="44" spans="1:16375" ht="15" customHeight="1">
      <c r="A44" s="17">
        <v>417</v>
      </c>
      <c r="B44" s="18" t="s">
        <v>34</v>
      </c>
      <c r="C44" s="19">
        <v>630614.75999999989</v>
      </c>
      <c r="D44" s="37">
        <f t="shared" si="0"/>
        <v>1.5038985977296573E-2</v>
      </c>
    </row>
    <row r="45" spans="1:16375" ht="15" customHeight="1">
      <c r="A45" s="17">
        <v>418</v>
      </c>
      <c r="B45" s="18" t="s">
        <v>35</v>
      </c>
      <c r="C45" s="19">
        <v>1830612.54</v>
      </c>
      <c r="D45" s="37">
        <f t="shared" si="0"/>
        <v>4.3656695125441194E-2</v>
      </c>
    </row>
    <row r="46" spans="1:16375" ht="15" customHeight="1">
      <c r="A46" s="17">
        <v>419</v>
      </c>
      <c r="B46" s="18" t="s">
        <v>36</v>
      </c>
      <c r="C46" s="19">
        <v>6355313.3099999996</v>
      </c>
      <c r="D46" s="37">
        <f t="shared" si="0"/>
        <v>0.15156237026614519</v>
      </c>
    </row>
    <row r="47" spans="1:16375" ht="15" customHeight="1">
      <c r="A47" s="14">
        <v>42</v>
      </c>
      <c r="B47" s="15" t="s">
        <v>37</v>
      </c>
      <c r="C47" s="16">
        <v>476428.55000000005</v>
      </c>
      <c r="D47" s="36">
        <f t="shared" si="0"/>
        <v>1.1361932414385196E-2</v>
      </c>
    </row>
    <row r="48" spans="1:16375" ht="15" customHeight="1">
      <c r="A48" s="14">
        <v>43</v>
      </c>
      <c r="B48" s="15" t="s">
        <v>140</v>
      </c>
      <c r="C48" s="16">
        <v>53319438.689999998</v>
      </c>
      <c r="D48" s="36">
        <f t="shared" si="0"/>
        <v>1.2715691760469332</v>
      </c>
    </row>
    <row r="49" spans="1:16375" ht="15" customHeight="1">
      <c r="A49" s="14">
        <v>44</v>
      </c>
      <c r="B49" s="15" t="s">
        <v>65</v>
      </c>
      <c r="C49" s="16">
        <v>85078648.079999998</v>
      </c>
      <c r="D49" s="36">
        <f t="shared" si="0"/>
        <v>2.0289670914814462</v>
      </c>
    </row>
    <row r="50" spans="1:16375" ht="15" customHeight="1">
      <c r="A50" s="14">
        <v>45</v>
      </c>
      <c r="B50" s="15" t="s">
        <v>44</v>
      </c>
      <c r="C50" s="16">
        <v>2902991.5799999996</v>
      </c>
      <c r="D50" s="36">
        <f t="shared" si="0"/>
        <v>6.9230935323857656E-2</v>
      </c>
    </row>
    <row r="51" spans="1:16375" ht="15" customHeight="1">
      <c r="A51" s="14">
        <v>462</v>
      </c>
      <c r="B51" s="15" t="s">
        <v>45</v>
      </c>
      <c r="C51" s="16">
        <v>0</v>
      </c>
      <c r="D51" s="36">
        <f t="shared" si="0"/>
        <v>0</v>
      </c>
    </row>
    <row r="52" spans="1:16375" ht="15" customHeight="1">
      <c r="A52" s="14">
        <v>463</v>
      </c>
      <c r="B52" s="15" t="s">
        <v>46</v>
      </c>
      <c r="C52" s="16">
        <v>37989049.149999999</v>
      </c>
      <c r="D52" s="36">
        <f>+C52/$C$2*100</f>
        <v>0.90596797553181341</v>
      </c>
    </row>
    <row r="53" spans="1:16375" ht="15" customHeight="1">
      <c r="A53" s="14">
        <v>47</v>
      </c>
      <c r="B53" s="15" t="s">
        <v>47</v>
      </c>
      <c r="C53" s="16">
        <v>2524380.8199999998</v>
      </c>
      <c r="D53" s="36">
        <f t="shared" si="0"/>
        <v>6.0201774778212341E-2</v>
      </c>
    </row>
    <row r="54" spans="1:16375" s="30" customFormat="1" ht="15" customHeight="1">
      <c r="A54" s="27"/>
      <c r="B54" s="28" t="s">
        <v>78</v>
      </c>
      <c r="C54" s="29">
        <f>+C6-C36</f>
        <v>-38449799.120595992</v>
      </c>
      <c r="D54" s="39">
        <f t="shared" si="0"/>
        <v>-0.91695600306677461</v>
      </c>
      <c r="E54" s="5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</row>
    <row r="55" spans="1:16375" ht="15" customHeight="1">
      <c r="A55" s="14"/>
      <c r="B55" s="15" t="s">
        <v>58</v>
      </c>
      <c r="C55" s="16">
        <v>9543906.4600000009</v>
      </c>
      <c r="D55" s="36">
        <f>+C55/$C$2*100</f>
        <v>0.22760437040923401</v>
      </c>
    </row>
    <row r="56" spans="1:16375" s="30" customFormat="1" ht="15" customHeight="1">
      <c r="A56" s="27"/>
      <c r="B56" s="28" t="s">
        <v>60</v>
      </c>
      <c r="C56" s="29">
        <f>+C54-C55</f>
        <v>-47993705.580595993</v>
      </c>
      <c r="D56" s="39">
        <f t="shared" si="0"/>
        <v>-1.1445603734760086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</row>
    <row r="57" spans="1:16375" s="30" customFormat="1" ht="15" customHeight="1">
      <c r="A57" s="27"/>
      <c r="B57" s="28" t="s">
        <v>76</v>
      </c>
      <c r="C57" s="29">
        <f>+C56+C43</f>
        <v>-45454525.030595995</v>
      </c>
      <c r="D57" s="39">
        <f t="shared" si="0"/>
        <v>-1.0840056527376705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  <c r="XBX57" s="1"/>
      <c r="XBY57" s="1"/>
      <c r="XBZ57" s="1"/>
      <c r="XCA57" s="1"/>
      <c r="XCB57" s="1"/>
      <c r="XCC57" s="1"/>
      <c r="XCD57" s="1"/>
      <c r="XCE57" s="1"/>
      <c r="XCF57" s="1"/>
      <c r="XCG57" s="1"/>
      <c r="XCH57" s="1"/>
      <c r="XCI57" s="1"/>
      <c r="XCJ57" s="1"/>
      <c r="XCK57" s="1"/>
      <c r="XCL57" s="1"/>
      <c r="XCM57" s="1"/>
      <c r="XCN57" s="1"/>
      <c r="XCO57" s="1"/>
      <c r="XCP57" s="1"/>
      <c r="XCQ57" s="1"/>
      <c r="XCR57" s="1"/>
      <c r="XCS57" s="1"/>
      <c r="XCT57" s="1"/>
      <c r="XCU57" s="1"/>
      <c r="XCV57" s="1"/>
      <c r="XCW57" s="1"/>
      <c r="XCX57" s="1"/>
      <c r="XCY57" s="1"/>
      <c r="XCZ57" s="1"/>
      <c r="XDA57" s="1"/>
      <c r="XDB57" s="1"/>
      <c r="XDC57" s="1"/>
      <c r="XDD57" s="1"/>
      <c r="XDE57" s="1"/>
      <c r="XDF57" s="1"/>
      <c r="XDG57" s="1"/>
      <c r="XDH57" s="1"/>
      <c r="XDI57" s="1"/>
      <c r="XDJ57" s="1"/>
      <c r="XDK57" s="1"/>
      <c r="XDL57" s="1"/>
      <c r="XDM57" s="1"/>
      <c r="XDN57" s="1"/>
      <c r="XDO57" s="1"/>
      <c r="XDP57" s="1"/>
      <c r="XDQ57" s="1"/>
      <c r="XDR57" s="1"/>
      <c r="XDS57" s="1"/>
      <c r="XDT57" s="1"/>
      <c r="XDU57" s="1"/>
      <c r="XDV57" s="1"/>
      <c r="XDW57" s="1"/>
      <c r="XDX57" s="1"/>
      <c r="XDY57" s="1"/>
      <c r="XDZ57" s="1"/>
      <c r="XEA57" s="1"/>
      <c r="XEB57" s="1"/>
      <c r="XEC57" s="1"/>
      <c r="XED57" s="1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1"/>
      <c r="XES57" s="1"/>
      <c r="XET57" s="1"/>
      <c r="XEU57" s="1"/>
    </row>
    <row r="58" spans="1:16375" s="30" customFormat="1" ht="15" customHeight="1">
      <c r="A58" s="27"/>
      <c r="B58" s="28" t="s">
        <v>77</v>
      </c>
      <c r="C58" s="29">
        <f>+C6-(C36-C49)</f>
        <v>46628848.959403992</v>
      </c>
      <c r="D58" s="39">
        <f t="shared" si="0"/>
        <v>1.1120110884146712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</row>
    <row r="59" spans="1:16375" s="30" customFormat="1" ht="15" customHeight="1">
      <c r="A59" s="27"/>
      <c r="B59" s="28" t="s">
        <v>0</v>
      </c>
      <c r="C59" s="29">
        <f>+C60+C61</f>
        <v>12912107.91</v>
      </c>
      <c r="D59" s="39">
        <f t="shared" si="0"/>
        <v>0.30792969355146427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1"/>
      <c r="XES59" s="1"/>
      <c r="XET59" s="1"/>
      <c r="XEU59" s="1"/>
    </row>
    <row r="60" spans="1:16375">
      <c r="A60" s="17">
        <v>4611</v>
      </c>
      <c r="B60" s="18" t="s">
        <v>53</v>
      </c>
      <c r="C60" s="19">
        <v>9954887.4000000004</v>
      </c>
      <c r="D60" s="37">
        <f t="shared" si="0"/>
        <v>0.23740549937994851</v>
      </c>
    </row>
    <row r="61" spans="1:16375" ht="15" customHeight="1">
      <c r="A61" s="17">
        <v>4612</v>
      </c>
      <c r="B61" s="18" t="s">
        <v>54</v>
      </c>
      <c r="C61" s="19">
        <v>2957220.51</v>
      </c>
      <c r="D61" s="37">
        <f t="shared" si="0"/>
        <v>7.0524194171515786E-2</v>
      </c>
    </row>
    <row r="62" spans="1:16375" ht="15" hidden="1" customHeight="1">
      <c r="A62" s="17">
        <v>463</v>
      </c>
      <c r="B62" s="18" t="s">
        <v>46</v>
      </c>
      <c r="C62" s="19"/>
      <c r="D62" s="37"/>
    </row>
    <row r="63" spans="1:16375" s="30" customFormat="1" ht="15" customHeight="1">
      <c r="A63" s="27">
        <v>4418</v>
      </c>
      <c r="B63" s="28" t="s">
        <v>64</v>
      </c>
      <c r="C63" s="29">
        <v>0</v>
      </c>
      <c r="D63" s="39">
        <f t="shared" si="0"/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  <c r="XEP63" s="1"/>
      <c r="XEQ63" s="1"/>
      <c r="XER63" s="1"/>
      <c r="XES63" s="1"/>
      <c r="XET63" s="1"/>
      <c r="XEU63" s="1"/>
    </row>
    <row r="64" spans="1:16375" s="30" customFormat="1" ht="15" customHeight="1">
      <c r="A64" s="27"/>
      <c r="B64" s="28" t="s">
        <v>55</v>
      </c>
      <c r="C64" s="29">
        <f>+C56-C59-C63</f>
        <v>-60905813.490595996</v>
      </c>
      <c r="D64" s="39">
        <f t="shared" si="0"/>
        <v>-1.452490067027473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</row>
    <row r="65" spans="1:16375" s="30" customFormat="1" ht="15" customHeight="1">
      <c r="A65" s="27"/>
      <c r="B65" s="28" t="s">
        <v>48</v>
      </c>
      <c r="C65" s="29">
        <f>+SUM(C66:C70)+C55</f>
        <v>60905813.490595996</v>
      </c>
      <c r="D65" s="39">
        <f t="shared" ref="D65:D70" si="2">+C65/$C$2*100</f>
        <v>1.452490067027473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</row>
    <row r="66" spans="1:16375">
      <c r="A66" s="17">
        <v>7511</v>
      </c>
      <c r="B66" s="18" t="s">
        <v>56</v>
      </c>
      <c r="C66" s="19">
        <v>8528063.2599999998</v>
      </c>
      <c r="D66" s="37">
        <f t="shared" si="2"/>
        <v>0.20337840455976341</v>
      </c>
    </row>
    <row r="67" spans="1:16375" ht="15" customHeight="1">
      <c r="A67" s="17">
        <v>7512</v>
      </c>
      <c r="B67" s="18" t="s">
        <v>49</v>
      </c>
      <c r="C67" s="19">
        <v>7933094.0000000009</v>
      </c>
      <c r="D67" s="37">
        <f t="shared" si="2"/>
        <v>0.18918949728131262</v>
      </c>
    </row>
    <row r="68" spans="1:16375" ht="15" customHeight="1">
      <c r="A68" s="14">
        <v>72</v>
      </c>
      <c r="B68" s="15" t="s">
        <v>139</v>
      </c>
      <c r="C68" s="16">
        <v>11733509.349999998</v>
      </c>
      <c r="D68" s="36">
        <f t="shared" si="2"/>
        <v>0.27982231589239714</v>
      </c>
    </row>
    <row r="69" spans="1:16375" ht="15" customHeight="1">
      <c r="A69" s="24"/>
      <c r="B69" s="25" t="s">
        <v>135</v>
      </c>
      <c r="C69" s="26">
        <v>6934322.9800000004</v>
      </c>
      <c r="D69" s="36">
        <f t="shared" si="2"/>
        <v>0.16537067108652104</v>
      </c>
    </row>
    <row r="70" spans="1:16375" ht="15" customHeight="1" thickBot="1">
      <c r="A70" s="20"/>
      <c r="B70" s="21" t="s">
        <v>51</v>
      </c>
      <c r="C70" s="22">
        <f>+-C64-(SUM(C66:C69)+C55)</f>
        <v>16232917.440595992</v>
      </c>
      <c r="D70" s="38">
        <f t="shared" si="2"/>
        <v>0.3871248077982446</v>
      </c>
    </row>
    <row r="71" spans="1:16375" ht="13.5" customHeight="1"/>
  </sheetData>
  <sheetProtection algorithmName="SHA-512" hashValue="NFAkEr1xf6Hte0hlshDpR7XOxosh+UR8AllNvk5a6LwmfkLr7S2UfhJAx0ym+8q/vP8OOEQP5egOq2JtP0/ZFw==" saltValue="l+p2AZUdjRktVItnq4lQYw==" spinCount="100000" sheet="1" formatCells="0" formatColumns="0" formatRows="0" sort="0" autoFilter="0"/>
  <mergeCells count="4">
    <mergeCell ref="C2:D2"/>
    <mergeCell ref="A4:A5"/>
    <mergeCell ref="B4:B5"/>
    <mergeCell ref="C4:D4"/>
  </mergeCells>
  <printOptions horizontalCentered="1" verticalCentered="1"/>
  <pageMargins left="0" right="0" top="0.196850393700787" bottom="0.196850393700787" header="0" footer="0"/>
  <pageSetup paperSize="9" scale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C62"/>
  <sheetViews>
    <sheetView zoomScale="90" zoomScaleNormal="90" zoomScaleSheetLayoutView="90" workbookViewId="0">
      <pane ySplit="5" topLeftCell="A6" activePane="bottomLeft" state="frozen"/>
      <selection pane="bottomLeft" activeCell="C7" sqref="C7 C17 C22:C26"/>
    </sheetView>
  </sheetViews>
  <sheetFormatPr defaultColWidth="9.140625" defaultRowHeight="13.5"/>
  <cols>
    <col min="1" max="1" width="12.7109375" style="4" customWidth="1"/>
    <col min="2" max="2" width="61.28515625" style="4" customWidth="1"/>
    <col min="3" max="3" width="9.140625" style="6"/>
    <col min="4" max="4" width="9.140625" style="4"/>
    <col min="5" max="5" width="53.85546875" style="4" hidden="1" customWidth="1"/>
    <col min="6" max="8" width="9.140625" style="1"/>
    <col min="9" max="9" width="13.85546875" style="1" bestFit="1" customWidth="1"/>
    <col min="10" max="10" width="12.7109375" style="1" bestFit="1" customWidth="1"/>
    <col min="11" max="16384" width="9.140625" style="1"/>
  </cols>
  <sheetData>
    <row r="1" spans="1:16357" ht="18.75" customHeight="1" thickBot="1">
      <c r="B1" s="5"/>
      <c r="E1" s="5"/>
    </row>
    <row r="2" spans="1:16357" ht="15.75" customHeight="1" thickBot="1">
      <c r="A2" s="7" t="s">
        <v>59</v>
      </c>
      <c r="B2" s="7"/>
      <c r="C2" s="59">
        <f>'Centralna država'!C2:D2</f>
        <v>4193200000</v>
      </c>
      <c r="D2" s="60"/>
      <c r="E2" s="7" t="s">
        <v>79</v>
      </c>
    </row>
    <row r="3" spans="1:16357" ht="15" customHeight="1" thickBot="1">
      <c r="A3" s="7"/>
      <c r="B3" s="8"/>
      <c r="C3" s="8"/>
      <c r="D3" s="7"/>
      <c r="E3" s="7"/>
    </row>
    <row r="4" spans="1:16357" ht="15" customHeight="1">
      <c r="A4" s="63" t="s">
        <v>71</v>
      </c>
      <c r="B4" s="61" t="s">
        <v>72</v>
      </c>
      <c r="C4" s="57">
        <v>2020</v>
      </c>
      <c r="D4" s="58"/>
      <c r="E4" s="65" t="s">
        <v>131</v>
      </c>
    </row>
    <row r="5" spans="1:16357" ht="24" customHeight="1">
      <c r="A5" s="64"/>
      <c r="B5" s="62"/>
      <c r="C5" s="9" t="s">
        <v>63</v>
      </c>
      <c r="D5" s="10" t="s">
        <v>57</v>
      </c>
      <c r="E5" s="66"/>
    </row>
    <row r="6" spans="1:16357" s="34" customFormat="1" ht="15" customHeight="1">
      <c r="A6" s="31"/>
      <c r="B6" s="32" t="s">
        <v>52</v>
      </c>
      <c r="C6" s="33">
        <f>+C7+C17+C22+C23+C24+C25+C26</f>
        <v>1868684279.6899998</v>
      </c>
      <c r="D6" s="40">
        <f>+C6/$C$2*100</f>
        <v>44.564635116140408</v>
      </c>
      <c r="E6" s="49" t="s">
        <v>132</v>
      </c>
      <c r="F6" s="5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</row>
    <row r="7" spans="1:16357" ht="15" customHeight="1">
      <c r="A7" s="14">
        <v>711</v>
      </c>
      <c r="B7" s="15" t="s">
        <v>1</v>
      </c>
      <c r="C7" s="16">
        <f>+SUM(C8:C16)</f>
        <v>1128281990.8600001</v>
      </c>
      <c r="D7" s="36">
        <f t="shared" ref="D7:D55" si="0">+C7/$C$2*100</f>
        <v>26.907421321663648</v>
      </c>
      <c r="E7" s="42" t="s">
        <v>80</v>
      </c>
    </row>
    <row r="8" spans="1:16357" ht="15" customHeight="1">
      <c r="A8" s="17">
        <v>7111</v>
      </c>
      <c r="B8" s="18" t="s">
        <v>2</v>
      </c>
      <c r="C8" s="19">
        <f>+'Centralna država'!C8+'Lokalna država'!C8</f>
        <v>168017736.09</v>
      </c>
      <c r="D8" s="37">
        <f t="shared" si="0"/>
        <v>4.0069096654106646</v>
      </c>
      <c r="E8" s="43" t="s">
        <v>81</v>
      </c>
    </row>
    <row r="9" spans="1:16357" ht="15" customHeight="1">
      <c r="A9" s="17">
        <v>7112</v>
      </c>
      <c r="B9" s="18" t="s">
        <v>3</v>
      </c>
      <c r="C9" s="19">
        <f>+'Centralna država'!C9</f>
        <v>78425356.609999999</v>
      </c>
      <c r="D9" s="37">
        <f t="shared" si="0"/>
        <v>1.8702984978059716</v>
      </c>
      <c r="E9" s="43" t="s">
        <v>82</v>
      </c>
    </row>
    <row r="10" spans="1:16357" ht="15" customHeight="1">
      <c r="A10" s="17">
        <v>71131</v>
      </c>
      <c r="B10" s="18" t="s">
        <v>66</v>
      </c>
      <c r="C10" s="19">
        <f>+'Lokalna država'!C9</f>
        <v>56358707.179999992</v>
      </c>
      <c r="D10" s="37">
        <f t="shared" si="0"/>
        <v>1.3440500615281883</v>
      </c>
      <c r="E10" s="43" t="s">
        <v>133</v>
      </c>
    </row>
    <row r="11" spans="1:16357" ht="15" customHeight="1">
      <c r="A11" s="17">
        <v>71132</v>
      </c>
      <c r="B11" s="18" t="s">
        <v>4</v>
      </c>
      <c r="C11" s="19">
        <f>+'Centralna država'!C10+'Lokalna država'!C10</f>
        <v>15511046.919999996</v>
      </c>
      <c r="D11" s="37">
        <f t="shared" si="0"/>
        <v>0.36990954211580646</v>
      </c>
      <c r="E11" s="43" t="s">
        <v>83</v>
      </c>
    </row>
    <row r="12" spans="1:16357" ht="15" customHeight="1">
      <c r="A12" s="17">
        <v>7114</v>
      </c>
      <c r="B12" s="18" t="s">
        <v>5</v>
      </c>
      <c r="C12" s="19">
        <f>+'Centralna država'!C11</f>
        <v>529780411.99000001</v>
      </c>
      <c r="D12" s="37">
        <f t="shared" si="0"/>
        <v>12.634274825670133</v>
      </c>
      <c r="E12" s="43" t="s">
        <v>84</v>
      </c>
    </row>
    <row r="13" spans="1:16357" ht="15" customHeight="1">
      <c r="A13" s="17">
        <v>7115</v>
      </c>
      <c r="B13" s="18" t="s">
        <v>6</v>
      </c>
      <c r="C13" s="19">
        <f>+'Centralna država'!C12</f>
        <v>205392597.77000004</v>
      </c>
      <c r="D13" s="37">
        <f t="shared" si="0"/>
        <v>4.8982304151960321</v>
      </c>
      <c r="E13" s="43" t="s">
        <v>85</v>
      </c>
    </row>
    <row r="14" spans="1:16357" ht="15" customHeight="1">
      <c r="A14" s="17">
        <v>7116</v>
      </c>
      <c r="B14" s="18" t="s">
        <v>7</v>
      </c>
      <c r="C14" s="19">
        <f>+'Centralna država'!C13</f>
        <v>22637911.669999998</v>
      </c>
      <c r="D14" s="37">
        <f t="shared" si="0"/>
        <v>0.53987197534102827</v>
      </c>
      <c r="E14" s="43" t="s">
        <v>86</v>
      </c>
    </row>
    <row r="15" spans="1:16357" ht="15" customHeight="1">
      <c r="A15" s="17"/>
      <c r="B15" s="18" t="s">
        <v>137</v>
      </c>
      <c r="C15" s="19">
        <f>+'Lokalna država'!C11</f>
        <v>42176145.989999995</v>
      </c>
      <c r="D15" s="37">
        <f t="shared" si="0"/>
        <v>1.0058224265477438</v>
      </c>
      <c r="E15" s="43" t="s">
        <v>138</v>
      </c>
    </row>
    <row r="16" spans="1:16357" ht="15" customHeight="1">
      <c r="A16" s="17">
        <v>7118</v>
      </c>
      <c r="B16" s="18" t="s">
        <v>62</v>
      </c>
      <c r="C16" s="19">
        <f>+'Centralna država'!C14</f>
        <v>9982076.6400000006</v>
      </c>
      <c r="D16" s="37">
        <f t="shared" si="0"/>
        <v>0.23805391204807785</v>
      </c>
      <c r="E16" s="43" t="s">
        <v>87</v>
      </c>
    </row>
    <row r="17" spans="1:16357" ht="15" customHeight="1">
      <c r="A17" s="14">
        <v>712</v>
      </c>
      <c r="B17" s="15" t="s">
        <v>8</v>
      </c>
      <c r="C17" s="16">
        <f>+SUM(C18:C21)</f>
        <v>531020571.38999993</v>
      </c>
      <c r="D17" s="36">
        <f t="shared" si="0"/>
        <v>12.663850314556898</v>
      </c>
      <c r="E17" s="42" t="s">
        <v>88</v>
      </c>
    </row>
    <row r="18" spans="1:16357" ht="15" customHeight="1">
      <c r="A18" s="17">
        <v>7121</v>
      </c>
      <c r="B18" s="18" t="s">
        <v>9</v>
      </c>
      <c r="C18" s="19">
        <f>+'Centralna država'!C16</f>
        <v>330807303.88</v>
      </c>
      <c r="D18" s="37">
        <f t="shared" si="0"/>
        <v>7.8891372670037203</v>
      </c>
      <c r="E18" s="43" t="s">
        <v>89</v>
      </c>
    </row>
    <row r="19" spans="1:16357" ht="15" customHeight="1">
      <c r="A19" s="17">
        <v>7122</v>
      </c>
      <c r="B19" s="18" t="s">
        <v>10</v>
      </c>
      <c r="C19" s="19">
        <f>+'Centralna država'!C17</f>
        <v>171561649.05999997</v>
      </c>
      <c r="D19" s="37">
        <f t="shared" si="0"/>
        <v>4.0914253806162346</v>
      </c>
      <c r="E19" s="43" t="s">
        <v>90</v>
      </c>
    </row>
    <row r="20" spans="1:16357" ht="15" customHeight="1">
      <c r="A20" s="17">
        <v>7123</v>
      </c>
      <c r="B20" s="18" t="s">
        <v>11</v>
      </c>
      <c r="C20" s="19">
        <f>+'Centralna država'!C18</f>
        <v>15419628.560000002</v>
      </c>
      <c r="D20" s="37">
        <f t="shared" si="0"/>
        <v>0.36772938471811512</v>
      </c>
      <c r="E20" s="43" t="s">
        <v>91</v>
      </c>
    </row>
    <row r="21" spans="1:16357" ht="15" customHeight="1">
      <c r="A21" s="17">
        <v>7124</v>
      </c>
      <c r="B21" s="18" t="s">
        <v>12</v>
      </c>
      <c r="C21" s="19">
        <f>+'Centralna država'!C19</f>
        <v>13231989.889999999</v>
      </c>
      <c r="D21" s="37">
        <f t="shared" si="0"/>
        <v>0.31555828221883048</v>
      </c>
      <c r="E21" s="43" t="s">
        <v>92</v>
      </c>
    </row>
    <row r="22" spans="1:16357" ht="15" customHeight="1">
      <c r="A22" s="14">
        <v>713</v>
      </c>
      <c r="B22" s="15" t="s">
        <v>13</v>
      </c>
      <c r="C22" s="16">
        <f>+'Centralna država'!C20+'Lokalna država'!C12</f>
        <v>13356603.34</v>
      </c>
      <c r="D22" s="36">
        <f t="shared" si="0"/>
        <v>0.31853008060669658</v>
      </c>
      <c r="E22" s="42" t="s">
        <v>93</v>
      </c>
    </row>
    <row r="23" spans="1:16357" ht="15" customHeight="1">
      <c r="A23" s="14">
        <v>714</v>
      </c>
      <c r="B23" s="15" t="s">
        <v>19</v>
      </c>
      <c r="C23" s="16">
        <f>+'Centralna država'!C25+'Lokalna država'!C19</f>
        <v>74518720.300000012</v>
      </c>
      <c r="D23" s="36">
        <f t="shared" si="0"/>
        <v>1.7771325073929221</v>
      </c>
      <c r="E23" s="42" t="s">
        <v>94</v>
      </c>
    </row>
    <row r="24" spans="1:16357" ht="15" customHeight="1">
      <c r="A24" s="14">
        <v>715</v>
      </c>
      <c r="B24" s="15" t="s">
        <v>26</v>
      </c>
      <c r="C24" s="16">
        <f>+'Centralna država'!C32+'Lokalna država'!C29</f>
        <v>48507189.99000001</v>
      </c>
      <c r="D24" s="36">
        <f t="shared" si="0"/>
        <v>1.156806019030812</v>
      </c>
      <c r="E24" s="42" t="s">
        <v>95</v>
      </c>
    </row>
    <row r="25" spans="1:16357" ht="15" customHeight="1">
      <c r="A25" s="14">
        <v>73</v>
      </c>
      <c r="B25" s="15" t="s">
        <v>61</v>
      </c>
      <c r="C25" s="16">
        <f>+'Centralna država'!C37+'Lokalna država'!C34</f>
        <v>7573954.2800000003</v>
      </c>
      <c r="D25" s="36">
        <f t="shared" si="0"/>
        <v>0.18062468472765431</v>
      </c>
      <c r="E25" s="42" t="s">
        <v>96</v>
      </c>
    </row>
    <row r="26" spans="1:16357" ht="15" customHeight="1">
      <c r="A26" s="14">
        <v>74</v>
      </c>
      <c r="B26" s="15" t="s">
        <v>50</v>
      </c>
      <c r="C26" s="16">
        <f>+'Centralna država'!C38+'Lokalna država'!C35</f>
        <v>65425249.530000001</v>
      </c>
      <c r="D26" s="36">
        <f t="shared" si="0"/>
        <v>1.5602701881617858</v>
      </c>
      <c r="E26" s="42" t="s">
        <v>97</v>
      </c>
    </row>
    <row r="27" spans="1:16357" s="34" customFormat="1" ht="15" customHeight="1">
      <c r="A27" s="31"/>
      <c r="B27" s="32" t="s">
        <v>73</v>
      </c>
      <c r="C27" s="33">
        <f>+C28+C38+C39+C40+C41+C42+C43+C44</f>
        <v>2333286349.6705961</v>
      </c>
      <c r="D27" s="40">
        <f t="shared" si="0"/>
        <v>55.644528037551176</v>
      </c>
      <c r="E27" s="49" t="s">
        <v>98</v>
      </c>
      <c r="F27" s="5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</row>
    <row r="28" spans="1:16357" ht="15" customHeight="1">
      <c r="A28" s="14">
        <v>41</v>
      </c>
      <c r="B28" s="15" t="s">
        <v>70</v>
      </c>
      <c r="C28" s="16">
        <f>+SUM(C29:C37)</f>
        <v>944329967.23059607</v>
      </c>
      <c r="D28" s="36">
        <f t="shared" si="0"/>
        <v>22.52050861467605</v>
      </c>
      <c r="E28" s="42" t="s">
        <v>99</v>
      </c>
    </row>
    <row r="29" spans="1:16357" ht="15" customHeight="1">
      <c r="A29" s="17">
        <v>411</v>
      </c>
      <c r="B29" s="18" t="s">
        <v>30</v>
      </c>
      <c r="C29" s="19">
        <f>+'Centralna država'!C41+'Lokalna država'!C38</f>
        <v>548840217.75</v>
      </c>
      <c r="D29" s="37">
        <f t="shared" si="0"/>
        <v>13.08881564795383</v>
      </c>
      <c r="E29" s="43" t="s">
        <v>100</v>
      </c>
    </row>
    <row r="30" spans="1:16357" ht="15" customHeight="1">
      <c r="A30" s="17">
        <v>412</v>
      </c>
      <c r="B30" s="18" t="s">
        <v>31</v>
      </c>
      <c r="C30" s="19">
        <f>+'Centralna država'!C42+'Lokalna država'!C39</f>
        <v>17238761.780000001</v>
      </c>
      <c r="D30" s="37">
        <f t="shared" si="0"/>
        <v>0.41111231946961752</v>
      </c>
      <c r="E30" s="43" t="s">
        <v>101</v>
      </c>
    </row>
    <row r="31" spans="1:16357" ht="15" customHeight="1">
      <c r="A31" s="17">
        <v>413</v>
      </c>
      <c r="B31" s="18" t="s">
        <v>74</v>
      </c>
      <c r="C31" s="19">
        <f>+'Centralna država'!C43+'Lokalna država'!C40</f>
        <v>47726251.839999996</v>
      </c>
      <c r="D31" s="37">
        <f t="shared" si="0"/>
        <v>1.1381821005437374</v>
      </c>
      <c r="E31" s="43" t="s">
        <v>102</v>
      </c>
    </row>
    <row r="32" spans="1:16357" ht="15" customHeight="1">
      <c r="A32" s="17">
        <v>414</v>
      </c>
      <c r="B32" s="18" t="s">
        <v>75</v>
      </c>
      <c r="C32" s="19">
        <f>+'Centralna država'!C44+'Lokalna država'!C41</f>
        <v>81079339.740596011</v>
      </c>
      <c r="D32" s="37">
        <f t="shared" si="0"/>
        <v>1.9335910459934182</v>
      </c>
      <c r="E32" s="43" t="s">
        <v>103</v>
      </c>
      <c r="F32" s="52"/>
    </row>
    <row r="33" spans="1:16357" ht="15.75" customHeight="1">
      <c r="A33" s="17">
        <v>415</v>
      </c>
      <c r="B33" s="18" t="s">
        <v>32</v>
      </c>
      <c r="C33" s="19">
        <f>+'Centralna država'!C45+'Lokalna država'!C42</f>
        <v>30678753.979999997</v>
      </c>
      <c r="D33" s="37">
        <f t="shared" si="0"/>
        <v>0.731631068873414</v>
      </c>
      <c r="E33" s="43" t="s">
        <v>104</v>
      </c>
    </row>
    <row r="34" spans="1:16357" ht="15" customHeight="1">
      <c r="A34" s="17">
        <v>416</v>
      </c>
      <c r="B34" s="18" t="s">
        <v>33</v>
      </c>
      <c r="C34" s="19">
        <f>+'Centralna država'!C46+'Lokalna država'!C43</f>
        <v>113648088.89999999</v>
      </c>
      <c r="D34" s="37">
        <f t="shared" si="0"/>
        <v>2.7102949751979395</v>
      </c>
      <c r="E34" s="43" t="s">
        <v>105</v>
      </c>
    </row>
    <row r="35" spans="1:16357" ht="15" customHeight="1">
      <c r="A35" s="17">
        <v>417</v>
      </c>
      <c r="B35" s="18" t="s">
        <v>34</v>
      </c>
      <c r="C35" s="19">
        <f>+'Centralna država'!C47+'Lokalna država'!C44</f>
        <v>12000219.560000001</v>
      </c>
      <c r="D35" s="37">
        <f t="shared" si="0"/>
        <v>0.28618285700658208</v>
      </c>
      <c r="E35" s="43" t="s">
        <v>106</v>
      </c>
    </row>
    <row r="36" spans="1:16357" ht="15" customHeight="1">
      <c r="A36" s="17">
        <v>418</v>
      </c>
      <c r="B36" s="18" t="s">
        <v>35</v>
      </c>
      <c r="C36" s="19">
        <f>+'Centralna država'!C48+'Lokalna država'!C45</f>
        <v>38154864.859999999</v>
      </c>
      <c r="D36" s="37">
        <f t="shared" si="0"/>
        <v>0.90992237098158923</v>
      </c>
      <c r="E36" s="43" t="s">
        <v>107</v>
      </c>
    </row>
    <row r="37" spans="1:16357" ht="15" customHeight="1">
      <c r="A37" s="17">
        <v>419</v>
      </c>
      <c r="B37" s="18" t="s">
        <v>36</v>
      </c>
      <c r="C37" s="19">
        <f>+'Centralna država'!C49+'Lokalna država'!C46</f>
        <v>54963468.82</v>
      </c>
      <c r="D37" s="37">
        <f t="shared" si="0"/>
        <v>1.3107762286559193</v>
      </c>
      <c r="E37" s="43" t="s">
        <v>108</v>
      </c>
    </row>
    <row r="38" spans="1:16357" ht="15" customHeight="1">
      <c r="A38" s="14">
        <v>42</v>
      </c>
      <c r="B38" s="15" t="s">
        <v>37</v>
      </c>
      <c r="C38" s="16">
        <f>+'Centralna država'!C50+'Lokalna država'!C47</f>
        <v>559155397.05000007</v>
      </c>
      <c r="D38" s="36">
        <f t="shared" si="0"/>
        <v>13.334813437231711</v>
      </c>
      <c r="E38" s="42" t="s">
        <v>109</v>
      </c>
    </row>
    <row r="39" spans="1:16357" ht="15" customHeight="1">
      <c r="A39" s="14">
        <v>43</v>
      </c>
      <c r="B39" s="15" t="s">
        <v>43</v>
      </c>
      <c r="C39" s="16">
        <f>+'Centralna država'!C56+'Lokalna država'!C48</f>
        <v>334568341.19</v>
      </c>
      <c r="D39" s="36">
        <f t="shared" si="0"/>
        <v>7.9788309927978629</v>
      </c>
      <c r="E39" s="42" t="s">
        <v>110</v>
      </c>
    </row>
    <row r="40" spans="1:16357" ht="15" customHeight="1">
      <c r="A40" s="14">
        <v>44</v>
      </c>
      <c r="B40" s="15" t="s">
        <v>65</v>
      </c>
      <c r="C40" s="16">
        <f>+'Centralna država'!C57+'Lokalna država'!C49</f>
        <v>315015561.75</v>
      </c>
      <c r="D40" s="36">
        <f t="shared" si="0"/>
        <v>7.5125336676046928</v>
      </c>
      <c r="E40" s="42" t="s">
        <v>111</v>
      </c>
    </row>
    <row r="41" spans="1:16357" ht="15" customHeight="1">
      <c r="A41" s="14">
        <v>45</v>
      </c>
      <c r="B41" s="15" t="s">
        <v>44</v>
      </c>
      <c r="C41" s="16">
        <f>+'Centralna država'!C58+'Lokalna država'!C50</f>
        <v>4514458.58</v>
      </c>
      <c r="D41" s="36">
        <f t="shared" si="0"/>
        <v>0.10766141801011161</v>
      </c>
      <c r="E41" s="42" t="s">
        <v>112</v>
      </c>
    </row>
    <row r="42" spans="1:16357" ht="15" customHeight="1">
      <c r="A42" s="14">
        <v>462</v>
      </c>
      <c r="B42" s="15" t="s">
        <v>45</v>
      </c>
      <c r="C42" s="16">
        <f>+'Centralna država'!C59+'Lokalna država'!C51</f>
        <v>0</v>
      </c>
      <c r="D42" s="36">
        <f t="shared" si="0"/>
        <v>0</v>
      </c>
      <c r="E42" s="42" t="s">
        <v>113</v>
      </c>
    </row>
    <row r="43" spans="1:16357" ht="15" customHeight="1">
      <c r="A43" s="14">
        <v>463</v>
      </c>
      <c r="B43" s="15" t="s">
        <v>46</v>
      </c>
      <c r="C43" s="16">
        <f>+'Centralna država'!C60+'Lokalna država'!C52</f>
        <v>56764533.850000001</v>
      </c>
      <c r="D43" s="36">
        <f t="shared" si="0"/>
        <v>1.3537282707717258</v>
      </c>
      <c r="E43" s="42" t="s">
        <v>114</v>
      </c>
    </row>
    <row r="44" spans="1:16357" ht="15" customHeight="1">
      <c r="A44" s="14">
        <v>47</v>
      </c>
      <c r="B44" s="15" t="s">
        <v>47</v>
      </c>
      <c r="C44" s="16">
        <f>+'Centralna država'!C61+'Lokalna država'!C53</f>
        <v>118938090.01999998</v>
      </c>
      <c r="D44" s="36">
        <f t="shared" si="0"/>
        <v>2.8364516364590284</v>
      </c>
      <c r="E44" s="42" t="s">
        <v>115</v>
      </c>
    </row>
    <row r="45" spans="1:16357" s="34" customFormat="1" ht="15" customHeight="1">
      <c r="A45" s="31"/>
      <c r="B45" s="32" t="s">
        <v>78</v>
      </c>
      <c r="C45" s="33">
        <f>+C6-C27</f>
        <v>-464602069.9805963</v>
      </c>
      <c r="D45" s="40">
        <f t="shared" si="0"/>
        <v>-11.079892921410767</v>
      </c>
      <c r="E45" s="49" t="s">
        <v>117</v>
      </c>
      <c r="F45" s="5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</row>
    <row r="46" spans="1:16357" ht="15" customHeight="1">
      <c r="A46" s="14"/>
      <c r="B46" s="15" t="s">
        <v>58</v>
      </c>
      <c r="C46" s="16">
        <f>+'Centralna država'!C63+'Lokalna država'!C55</f>
        <v>23795065.300000001</v>
      </c>
      <c r="D46" s="36">
        <f t="shared" si="0"/>
        <v>0.56746793141276353</v>
      </c>
      <c r="E46" s="42" t="s">
        <v>116</v>
      </c>
      <c r="F46" s="52"/>
    </row>
    <row r="47" spans="1:16357" s="34" customFormat="1" ht="15" customHeight="1">
      <c r="A47" s="31"/>
      <c r="B47" s="32" t="s">
        <v>60</v>
      </c>
      <c r="C47" s="33">
        <f>+C45-C46</f>
        <v>-488397135.28059632</v>
      </c>
      <c r="D47" s="40">
        <f t="shared" si="0"/>
        <v>-11.647360852823532</v>
      </c>
      <c r="E47" s="49" t="s">
        <v>120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</row>
    <row r="48" spans="1:16357" s="34" customFormat="1" ht="15" customHeight="1">
      <c r="A48" s="31"/>
      <c r="B48" s="32" t="s">
        <v>76</v>
      </c>
      <c r="C48" s="33">
        <f>+C47+C34</f>
        <v>-374749046.38059634</v>
      </c>
      <c r="D48" s="40">
        <f t="shared" si="0"/>
        <v>-8.9370658776255922</v>
      </c>
      <c r="E48" s="49" t="s">
        <v>119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</row>
    <row r="49" spans="1:16357" s="34" customFormat="1" ht="15" customHeight="1">
      <c r="A49" s="31"/>
      <c r="B49" s="32" t="s">
        <v>77</v>
      </c>
      <c r="C49" s="33">
        <f>+C6-(C27-C40)</f>
        <v>-149586508.2305963</v>
      </c>
      <c r="D49" s="40">
        <f t="shared" si="0"/>
        <v>-3.5673592538060737</v>
      </c>
      <c r="E49" s="49" t="s">
        <v>118</v>
      </c>
      <c r="F49" s="1"/>
      <c r="G49" s="1"/>
      <c r="H49" s="1"/>
      <c r="I49" s="5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</row>
    <row r="50" spans="1:16357" s="34" customFormat="1" ht="15" customHeight="1">
      <c r="A50" s="31"/>
      <c r="B50" s="32" t="s">
        <v>0</v>
      </c>
      <c r="C50" s="33">
        <f>+C51+C52+C53</f>
        <v>678758137.53999996</v>
      </c>
      <c r="D50" s="40">
        <f t="shared" si="0"/>
        <v>16.187115747877513</v>
      </c>
      <c r="E50" s="49" t="s">
        <v>121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</row>
    <row r="51" spans="1:16357">
      <c r="A51" s="17">
        <v>4611</v>
      </c>
      <c r="B51" s="18" t="s">
        <v>53</v>
      </c>
      <c r="C51" s="19">
        <f>+'Centralna država'!C68+'Lokalna država'!C60</f>
        <v>254149103.09</v>
      </c>
      <c r="D51" s="37">
        <f t="shared" si="0"/>
        <v>6.0609821398931603</v>
      </c>
      <c r="E51" s="43" t="s">
        <v>122</v>
      </c>
    </row>
    <row r="52" spans="1:16357" ht="15" customHeight="1">
      <c r="A52" s="17">
        <v>4612</v>
      </c>
      <c r="B52" s="18" t="s">
        <v>54</v>
      </c>
      <c r="C52" s="19">
        <f>+'Centralna država'!C69+'Lokalna država'!C61</f>
        <v>424609034.44999999</v>
      </c>
      <c r="D52" s="37">
        <f t="shared" si="0"/>
        <v>10.126133607984356</v>
      </c>
      <c r="E52" s="43" t="s">
        <v>123</v>
      </c>
    </row>
    <row r="53" spans="1:16357" ht="15" hidden="1" customHeight="1">
      <c r="A53" s="14">
        <v>463</v>
      </c>
      <c r="B53" s="15" t="s">
        <v>46</v>
      </c>
      <c r="C53" s="16">
        <v>0</v>
      </c>
      <c r="D53" s="36">
        <f t="shared" ref="D53" si="1">+C53/$C$2*100</f>
        <v>0</v>
      </c>
      <c r="E53" s="42" t="s">
        <v>114</v>
      </c>
    </row>
    <row r="54" spans="1:16357" s="34" customFormat="1" ht="15" customHeight="1">
      <c r="A54" s="31">
        <v>4418</v>
      </c>
      <c r="B54" s="32" t="s">
        <v>64</v>
      </c>
      <c r="C54" s="33">
        <f>+'Centralna država'!C70+'Lokalna država'!C63</f>
        <v>940769.61</v>
      </c>
      <c r="D54" s="40">
        <f t="shared" si="0"/>
        <v>2.2435600734522561E-2</v>
      </c>
      <c r="E54" s="49" t="s">
        <v>124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</row>
    <row r="55" spans="1:16357" s="34" customFormat="1" ht="15" customHeight="1">
      <c r="A55" s="31"/>
      <c r="B55" s="32" t="s">
        <v>55</v>
      </c>
      <c r="C55" s="33">
        <f>+C47-C50-C54</f>
        <v>-1168096042.4305961</v>
      </c>
      <c r="D55" s="40">
        <f t="shared" si="0"/>
        <v>-27.856912201435563</v>
      </c>
      <c r="E55" s="49" t="s">
        <v>125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</row>
    <row r="56" spans="1:16357" s="34" customFormat="1" ht="15" customHeight="1">
      <c r="A56" s="31"/>
      <c r="B56" s="32" t="s">
        <v>48</v>
      </c>
      <c r="C56" s="33">
        <f>+SUM(C57:C61)+C46</f>
        <v>1168096042.4305961</v>
      </c>
      <c r="D56" s="40">
        <f t="shared" ref="D56:D61" si="2">+C56/$C$2*100</f>
        <v>27.856912201435563</v>
      </c>
      <c r="E56" s="49" t="s">
        <v>126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</row>
    <row r="57" spans="1:16357">
      <c r="A57" s="17">
        <v>7511</v>
      </c>
      <c r="B57" s="18" t="s">
        <v>56</v>
      </c>
      <c r="C57" s="19">
        <f>+'Centralna država'!C73+'Lokalna država'!C66</f>
        <v>176128063.25999999</v>
      </c>
      <c r="D57" s="37">
        <f t="shared" si="2"/>
        <v>4.2003258432700559</v>
      </c>
      <c r="E57" s="43" t="s">
        <v>127</v>
      </c>
    </row>
    <row r="58" spans="1:16357" ht="15" customHeight="1">
      <c r="A58" s="17">
        <v>7512</v>
      </c>
      <c r="B58" s="18" t="s">
        <v>49</v>
      </c>
      <c r="C58" s="19">
        <f>+'Centralna država'!C74+'Lokalna država'!C67</f>
        <v>1192501483.01</v>
      </c>
      <c r="D58" s="37">
        <f t="shared" si="2"/>
        <v>28.4389364449585</v>
      </c>
      <c r="E58" s="43" t="s">
        <v>128</v>
      </c>
    </row>
    <row r="59" spans="1:16357" ht="15" customHeight="1">
      <c r="A59" s="14">
        <v>72</v>
      </c>
      <c r="B59" s="15" t="s">
        <v>139</v>
      </c>
      <c r="C59" s="16">
        <f>+'Centralna država'!C75+'Lokalna država'!C68</f>
        <v>20280760.309999999</v>
      </c>
      <c r="D59" s="36">
        <f t="shared" si="2"/>
        <v>0.48365831131355524</v>
      </c>
      <c r="E59" s="42" t="s">
        <v>129</v>
      </c>
    </row>
    <row r="60" spans="1:16357" ht="15" customHeight="1">
      <c r="A60" s="24"/>
      <c r="B60" s="25" t="s">
        <v>135</v>
      </c>
      <c r="C60" s="26">
        <f>+'Lokalna država'!C69</f>
        <v>6934322.9800000004</v>
      </c>
      <c r="D60" s="36">
        <f t="shared" si="2"/>
        <v>0.16537067108652104</v>
      </c>
      <c r="E60" s="44" t="s">
        <v>136</v>
      </c>
    </row>
    <row r="61" spans="1:16357" ht="15" customHeight="1" thickBot="1">
      <c r="A61" s="20"/>
      <c r="B61" s="21" t="s">
        <v>51</v>
      </c>
      <c r="C61" s="22">
        <f>+-C55-(SUM(C57:C60)+C46)</f>
        <v>-251543652.42940378</v>
      </c>
      <c r="D61" s="38">
        <f t="shared" si="2"/>
        <v>-5.9988470006058332</v>
      </c>
      <c r="E61" s="45" t="s">
        <v>130</v>
      </c>
    </row>
    <row r="62" spans="1:16357" ht="13.5" customHeight="1"/>
  </sheetData>
  <sheetProtection algorithmName="SHA-512" hashValue="94+UQObIZ6Vi3pHy047L2ffT1OBggw+lchxjfHAIsN21wa9H4SDV7LI3EHj7pNdwwXFHlUeyXeYZakQYkbRhuA==" saltValue="1IcwmBw5SRK2pK6XnDSmGA==" spinCount="100000" sheet="1" formatCells="0" formatColumns="0" formatRows="0" sort="0" autoFilter="0"/>
  <mergeCells count="5">
    <mergeCell ref="E4:E5"/>
    <mergeCell ref="C2:D2"/>
    <mergeCell ref="A4:A5"/>
    <mergeCell ref="B4:B5"/>
    <mergeCell ref="C4:D4"/>
  </mergeCells>
  <printOptions horizontalCentered="1" verticalCentered="1"/>
  <pageMargins left="0" right="0" top="0.196850393700787" bottom="0.196850393700787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G13" sqref="G13"/>
    </sheetView>
  </sheetViews>
  <sheetFormatPr defaultRowHeight="12.75"/>
  <cols>
    <col min="2" max="2" width="28.5703125" customWidth="1"/>
    <col min="3" max="3" width="13.5703125" customWidth="1"/>
    <col min="4" max="4" width="13.42578125" customWidth="1"/>
  </cols>
  <sheetData>
    <row r="3" spans="2:4" ht="13.5" thickBot="1"/>
    <row r="4" spans="2:4" ht="12.75" customHeight="1">
      <c r="B4" s="61"/>
      <c r="C4" s="61" t="s">
        <v>141</v>
      </c>
      <c r="D4" s="67" t="s">
        <v>142</v>
      </c>
    </row>
    <row r="5" spans="2:4">
      <c r="B5" s="62"/>
      <c r="C5" s="62"/>
      <c r="D5" s="68"/>
    </row>
    <row r="6" spans="2:4" ht="13.5">
      <c r="B6" s="18" t="s">
        <v>145</v>
      </c>
      <c r="C6" s="19">
        <v>51122438.960000001</v>
      </c>
      <c r="D6" s="19">
        <v>50118940.61699906</v>
      </c>
    </row>
    <row r="7" spans="2:4" ht="13.5">
      <c r="B7" s="18" t="s">
        <v>144</v>
      </c>
      <c r="C7" s="19">
        <v>59697131.339999996</v>
      </c>
      <c r="D7" s="19">
        <v>57763326.64507816</v>
      </c>
    </row>
    <row r="8" spans="2:4" ht="13.5">
      <c r="B8" s="18" t="s">
        <v>143</v>
      </c>
      <c r="C8" s="19">
        <v>220406123.72</v>
      </c>
      <c r="D8" s="19">
        <v>216723266.16736352</v>
      </c>
    </row>
  </sheetData>
  <mergeCells count="3">
    <mergeCell ref="C4:C5"/>
    <mergeCell ref="D4:D5"/>
    <mergeCell ref="B4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Centralna država</vt:lpstr>
      <vt:lpstr>Lokalna država</vt:lpstr>
      <vt:lpstr>Opšta država</vt:lpstr>
      <vt:lpstr>Grafik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Krvavac</dc:creator>
  <cp:lastModifiedBy>Andjela Bulatovic</cp:lastModifiedBy>
  <cp:lastPrinted>2021-05-10T11:26:15Z</cp:lastPrinted>
  <dcterms:created xsi:type="dcterms:W3CDTF">2008-03-17T08:49:23Z</dcterms:created>
  <dcterms:modified xsi:type="dcterms:W3CDTF">2021-09-02T08:02:07Z</dcterms:modified>
</cp:coreProperties>
</file>