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5. godinu\JANUAR 2025\KONAČNI\"/>
    </mc:Choice>
  </mc:AlternateContent>
  <xr:revisionPtr revIDLastSave="0" documentId="13_ncr:1_{B6442634-80DB-4EDC-8046-632A3B6C8898}" xr6:coauthVersionLast="36" xr6:coauthVersionMax="36" xr10:uidLastSave="{00000000-0000-0000-0000-000000000000}"/>
  <workbookProtection workbookAlgorithmName="SHA-512" workbookHashValue="LU6bLePxGzM9l9rAR3iVqpFn3+gfIcpAqIRbFGsgUt7O54EYOS6+WwGnvIvd76DiTXdhQ1o1eGc8HBx4cRFknw==" workbookSaltValue="19vDAkdR+ekhF3wWXCkm9A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</externalReferences>
  <definedNames>
    <definedName name="_xlnm.Print_Area" localSheetId="2">'Analitika 2025'!$B$3:$Q$197</definedName>
    <definedName name="_xlnm.Print_Area" localSheetId="1">Pregled!$B$1:$U$38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K8" i="3"/>
  <c r="J13" i="2"/>
  <c r="L8" i="3"/>
  <c r="N8" i="3" s="1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<sst xmlns="http://schemas.openxmlformats.org/spreadsheetml/2006/main" count="1239" uniqueCount="365">
  <si>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</si>
  <si>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</si>
  <si>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</si>
  <si>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</si>
  <si>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</si>
  <si>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</si>
  <si>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</si>
  <si>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</si>
  <si>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</si>
  <si>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</si>
  <si>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</si>
  <si>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</si>
  <si>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</si>
  <si>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</si>
  <si>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</si>
  <si>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</si>
  <si>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</si>
  <si>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</si>
  <si>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</si>
  <si>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</si>
  <si>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</si>
  <si>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</si>
  <si>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</si>
  <si>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</si>
  <si>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</si>
  <si>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</si>
  <si>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</si>
  <si>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</si>
  <si>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</si>
  <si>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</si>
  <si>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</si>
  <si>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</si>
  <si>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</si>
  <si>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</si>
  <si>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</si>
  <si>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</si>
  <si>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</si>
  <si>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</si>
  <si>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</si>
  <si>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</si>
  <si>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</si>
  <si>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</si>
  <si>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</si>
  <si>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</si>
  <si>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</si>
  <si>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</si>
  <si>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</si>
  <si>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</si>
  <si>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</si>
  <si>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</si>
  <si>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</si>
  <si>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</si>
  <si>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</si>
  <si>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</si>
  <si>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</si>
  <si>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</si>
  <si>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</si>
  <si>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</si>
  <si>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</si>
  <si>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</si>
  <si>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</si>
  <si>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</si>
  <si>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</si>
  <si>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</si>
  <si>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</si>
  <si>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</si>
  <si>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</si>
  <si>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</si>
  <si>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</si>
  <si>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</si>
  <si>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</si>
  <si>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</si>
  <si>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</si>
  <si>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</si>
  <si>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</si>
  <si>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</si>
  <si>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</si>
  <si>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</si>
  <si>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</si>
  <si>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</si>
  <si>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</si>
  <si>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</si>
  <si>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</si>
  <si>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</si>
  <si>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</si>
  <si>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</si>
  <si>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</si>
  <si>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</si>
  <si>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</si>
  <si>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</si>
  <si>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</si>
  <si>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</si>
  <si>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</si>
  <si>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</si>
  <si>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</si>
  <si>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</si>
  <si>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</si>
  <si>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</si>
  <si>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</si>
  <si>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</si>
  <si>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</si>
  <si>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</si>
  <si>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</si>
  <si>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</si>
  <si>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</si>
  <si>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</si>
  <si>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</si>
  <si>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</si>
  <si>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</si>
  <si>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</si>
  <si>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</si>
  <si>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</si>
  <si>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</si>
  <si>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</si>
  <si>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</si>
  <si>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</si>
  <si>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</si>
  <si>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</si>
  <si>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</si>
  <si>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</si>
  <si>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</si>
  <si>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</si>
  <si>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</si>
  <si>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</si>
  <si>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</si>
  <si>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</si>
  <si>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</si>
  <si>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</si>
  <si>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</si>
  <si>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</si>
  <si>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</si>
  <si>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</si>
  <si>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</si>
  <si>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</si>
  <si>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</si>
  <si>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</si>
  <si>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</si>
  <si>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</si>
  <si>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</si>
  <si>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</si>
  <si>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</si>
  <si>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</si>
  <si>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</si>
  <si>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</si>
  <si>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</si>
  <si>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</si>
  <si>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</si>
  <si>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</si>
  <si>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</si>
  <si>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</si>
  <si>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</si>
  <si>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</si>
  <si>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</si>
  <si>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</si>
  <si>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</si>
  <si>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</si>
  <si>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</si>
  <si>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</si>
  <si>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</si>
  <si>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</si>
  <si>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</si>
  <si>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</si>
  <si>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</si>
  <si>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</si>
  <si>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</si>
  <si>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</si>
  <si>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</si>
  <si>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</si>
  <si>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</si>
  <si>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</si>
  <si>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</si>
  <si>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</si>
  <si>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</si>
  <si>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</si>
  <si>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</si>
  <si>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</si>
  <si>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</si>
  <si>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</si>
  <si>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</si>
  <si>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</si>
  <si>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</si>
  <si>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</si>
  <si>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</si>
  <si>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</si>
  <si>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</si>
  <si>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</si>
  <si>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</si>
  <si>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</si>
  <si>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</si>
  <si>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</si>
  <si>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</si>
  <si>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</si>
  <si>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</si>
  <si>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</si>
  <si>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</si>
  <si>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</si>
  <si>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</si>
  <si>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</si>
  <si>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</si>
  <si>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</si>
  <si>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</si>
  <si>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</si>
  <si>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</si>
  <si>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</si>
  <si>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</si>
  <si>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</si>
  <si>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</si>
  <si>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</si>
  <si>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</si>
  <si>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</si>
  <si>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</si>
  <si>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</si>
  <si>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</si>
  <si>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</si>
  <si>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</si>
  <si>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</si>
  <si>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</si>
  <si>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</si>
  <si>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</si>
  <si>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</si>
  <si>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</si>
  <si>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</si>
  <si>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</si>
  <si>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</si>
  <si>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</si>
  <si>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</si>
  <si>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</si>
  <si>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</si>
  <si>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</si>
  <si>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</si>
  <si>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</si>
  <si>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</si>
  <si>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</si>
  <si>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</si>
  <si>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</si>
  <si>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</si>
  <si>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</si>
  <si>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</si>
  <si>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</si>
  <si>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</si>
  <si>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</si>
  <si>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</si>
  <si>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</si>
  <si>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</si>
  <si>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</si>
  <si>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</si>
  <si>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</si>
  <si>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</si>
  <si>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</si>
  <si>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</si>
  <si>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</si>
  <si>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</si>
  <si>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</si>
  <si>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</si>
  <si>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</si>
  <si>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</si>
  <si>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</si>
  <si>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</si>
  <si>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</si>
  <si>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</si>
  <si>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</si>
  <si>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</si>
  <si>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</si>
  <si>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</si>
  <si>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</si>
  <si>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</si>
  <si>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</si>
  <si>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</si>
  <si>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</si>
  <si>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</si>
  <si>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</si>
  <si>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</si>
  <si>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</si>
  <si>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</si>
  <si>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</si>
  <si>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</si>
  <si>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</si>
  <si>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</si>
  <si>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</si>
  <si>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</si>
  <si>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</si>
  <si>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</si>
  <si>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</si>
  <si>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</si>
  <si>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</si>
  <si>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</si>
  <si>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</si>
  <si>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</si>
  <si>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</si>
  <si>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</si>
  <si>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</si>
  <si>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</si>
  <si>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</si>
  <si>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</si>
  <si>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</si>
  <si>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</si>
  <si>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</si>
  <si>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</si>
  <si>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</si>
  <si>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</si>
  <si>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</si>
  <si>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</si>
  <si>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</si>
  <si>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</si>
  <si>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</si>
  <si>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</si>
  <si>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</si>
  <si>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</si>
  <si>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</si>
  <si>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</si>
  <si>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</si>
  <si>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</si>
  <si>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</si>
  <si>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</si>
  <si>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</si>
  <si>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</si>
  <si>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</si>
  <si>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</si>
  <si>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</si>
  <si>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</si>
  <si>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</si>
  <si>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</si>
  <si>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</si>
  <si>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</si>
  <si>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</si>
  <si>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</si>
  <si>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</si>
  <si>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</si>
  <si>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</si>
  <si>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</si>
  <si>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</si>
  <si>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</si>
  <si>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</si>
  <si>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</si>
  <si>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</si>
  <si>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</si>
  <si>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</si>
  <si>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</si>
  <si>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</si>
  <si>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</si>
  <si>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</si>
  <si>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</si>
  <si>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</si>
  <si>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</si>
  <si>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</si>
  <si>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</si>
  <si>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</si>
  <si>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</si>
  <si>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</si>
  <si>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</si>
  <si>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</si>
  <si>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</si>
  <si>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</si>
  <si>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</si>
  <si>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</si>
  <si>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</si>
  <si>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</si>
  <si>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</si>
  <si>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</si>
  <si>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</si>
  <si>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</si>
  <si>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</si>
  <si>
    <t>Ostvarenje - 2025</t>
  </si>
  <si>
    <t>BDP - 2025</t>
  </si>
  <si>
    <t>PLAN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</si>
</sst>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4" fontId="3" fillId="0" borderId="0" xfId="0" applyNumberFormat="1" applyFont="1"/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246528</xdr:colOff>
      <xdr:row>7</xdr:row>
      <xdr:rowOff>190500</xdr:rowOff>
    </xdr:from>
    <xdr:to>
      <xdr:col>21</xdr:col>
      <xdr:colOff>392205</xdr:colOff>
      <xdr:row>35</xdr:row>
      <xdr:rowOff>33618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7575175" y="1557618"/>
          <a:ext cx="3776383" cy="4336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2025.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za januar i februar pripremljen je u skladu sa rješenjima o privremenom finansiranju za januar i februar, dok je za period mart-decembar mjesečni plan pripremljen u skladu sa dinamikom izvršenja iz 2024. godine. Imajući u vidu da je u toku finalizacija mjesečnog plana, može doći do izmjena u narednom periodu.</a:t>
          </a: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izvršenju budžeta za 2024. godinu su preliminarni, dok će konačni podaci za 2024. godinu biti sastavni dio Zakona o završnom računu budžeta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D3" sqref="D3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2025</v>
      </c>
    </row>
    <row r="3" spans="2:7" ht="7.15" customHeight="1" thickBot="1" x14ac:dyDescent="0.3"/>
    <row r="4" spans="2:7" ht="15.75" thickBot="1" x14ac:dyDescent="0.3">
      <c r="B4" t="s">
        <v>5</v>
      </c>
      <c r="C4" s="128">
        <v>1</v>
      </c>
      <c r="D4" t="str">
        <f>VLOOKUP(C4,C9:D20,2,FALSE)</f>
        <v>Januar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1</v>
      </c>
      <c r="D6" t="str">
        <f>VLOOKUP(C6,E9:F20,2,FALSE)</f>
        <v>Januar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tabSelected="1" zoomScale="85" zoomScaleNormal="85" zoomScaleSheetLayoutView="85" workbookViewId="0">
      <selection activeCell="G5" sqref="G5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0" style="6" hidden="1" customWidth="1"/>
    <col min="13" max="13" width="15.28515625" style="6" hidden="1" customWidth="1"/>
    <col min="14" max="14" width="9.28515625" style="6" hidden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358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361</v>
      </c>
      <c r="E10" s="125"/>
      <c r="F10" s="125"/>
      <c r="G10" s="125"/>
      <c r="H10" s="107" t="s">
        <v>32</v>
      </c>
      <c r="I10" s="120" t="s">
        <v>5</v>
      </c>
      <c r="J10" s="166" t="str">
        <f>'Analitika 2025'!L4</f>
        <v>Januar</v>
      </c>
      <c r="K10" s="167"/>
      <c r="L10" s="120" t="s">
        <v>6</v>
      </c>
      <c r="M10" s="166" t="str">
        <f>IF(J10="Januar","-",'Analitika 2025'!F4)</f>
        <v>-</v>
      </c>
      <c r="N10" s="167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39</v>
      </c>
      <c r="E13" s="22" t="s">
        <v>40</v>
      </c>
      <c r="F13" s="22"/>
      <c r="G13" s="23"/>
      <c r="H13" s="24"/>
      <c r="I13" s="24"/>
      <c r="J13" s="121">
        <f>VLOOKUP(D13,'Analitika 2025'!$C$9:$L$196,10,FALSE)</f>
        <v>48061192.809999995</v>
      </c>
      <c r="K13" s="116">
        <f>IFERROR($J13/$J$33,0)</f>
        <v>0.25456488246222564</v>
      </c>
      <c r="L13" s="109"/>
      <c r="M13" s="121" t="str">
        <f>IF($J$10="Januar","-",
VLOOKUP(D13,'Analitika 2025'!$C$9:$L$196,4,FALSE))</f>
        <v>-</v>
      </c>
      <c r="N13" s="116" t="str">
        <f>IF($J$10="Januar","-",IFERROR($M13/$M$33,0))</f>
        <v>-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78</v>
      </c>
      <c r="E15" s="22" t="s">
        <v>79</v>
      </c>
      <c r="F15" s="22"/>
      <c r="G15" s="22"/>
      <c r="H15" s="24"/>
      <c r="I15" s="24"/>
      <c r="J15" s="121">
        <f>VLOOKUP(D15,'Analitika 2025'!$C$9:$L$196,10,FALSE)</f>
        <v>3345745.0000000009</v>
      </c>
      <c r="K15" s="116">
        <f>IFERROR($J15/$J$33,0)</f>
        <v>1.7721349239929098E-2</v>
      </c>
      <c r="L15" s="109"/>
      <c r="M15" s="121" t="str">
        <f>IF($J$10="Januar","-",
VLOOKUP(D15,'Analitika 2025'!$C$9:$L$196,4,FALSE))</f>
        <v>-</v>
      </c>
      <c r="N15" s="116" t="str">
        <f>IF($J$10="Januar","-",IFERROR($M15/$M$33,0))</f>
        <v>-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95</v>
      </c>
      <c r="E17" s="22" t="s">
        <v>96</v>
      </c>
      <c r="F17" s="22"/>
      <c r="G17" s="22"/>
      <c r="H17" s="24"/>
      <c r="I17" s="24"/>
      <c r="J17" s="121">
        <f>VLOOKUP(D17,'Analitika 2025'!$C$9:$L$196,10,FALSE)</f>
        <v>11189864.200000003</v>
      </c>
      <c r="K17" s="116">
        <f>IFERROR($J17/$J$33,0)</f>
        <v>5.9269158718186783E-2</v>
      </c>
      <c r="L17" s="109"/>
      <c r="M17" s="121" t="str">
        <f>IF($J$10="Januar","-",
VLOOKUP(D17,'Analitika 2025'!$C$9:$L$196,4,FALSE))</f>
        <v>-</v>
      </c>
      <c r="N17" s="116" t="str">
        <f>IF($J$10="Januar","-",IFERROR($M17/$M$33,0))</f>
        <v>-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115</v>
      </c>
      <c r="E19" s="22" t="s">
        <v>116</v>
      </c>
      <c r="F19" s="22"/>
      <c r="G19" s="22"/>
      <c r="H19" s="24"/>
      <c r="I19" s="24"/>
      <c r="J19" s="121">
        <f>VLOOKUP(D19,'Analitika 2025'!$C$9:$L$196,10,FALSE)</f>
        <v>4576568.7600000016</v>
      </c>
      <c r="K19" s="116">
        <f>IFERROR($J19/$J$33,0)</f>
        <v>2.4240632001694469E-2</v>
      </c>
      <c r="L19" s="109"/>
      <c r="M19" s="121" t="str">
        <f>IF($J$10="Januar","-",
VLOOKUP(D19,'Analitika 2025'!$C$9:$L$196,4,FALSE))</f>
        <v>-</v>
      </c>
      <c r="N19" s="116" t="str">
        <f>IF($J$10="Januar","-",IFERROR($M19/$M$33,0))</f>
        <v>-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194</v>
      </c>
      <c r="E21" s="22" t="s">
        <v>195</v>
      </c>
      <c r="F21" s="22"/>
      <c r="G21" s="23"/>
      <c r="H21" s="24"/>
      <c r="I21" s="24"/>
      <c r="J21" s="121">
        <f>VLOOKUP(D21,'Analitika 2025'!$C$9:$L$196,10,FALSE)</f>
        <v>98414.7</v>
      </c>
      <c r="K21" s="116">
        <f>IFERROR($J21/$J$33,0)</f>
        <v>5.2127142655607336E-4</v>
      </c>
      <c r="L21" s="109"/>
      <c r="M21" s="121" t="str">
        <f>IF($J$10="Januar","-",
VLOOKUP(D21,'Analitika 2025'!$C$9:$L$196,4,FALSE))</f>
        <v>-</v>
      </c>
      <c r="N21" s="116" t="str">
        <f>IF($J$10="Januar","-",IFERROR($M21/$M$33,0))</f>
        <v>-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214</v>
      </c>
      <c r="E23" s="22" t="s">
        <v>215</v>
      </c>
      <c r="F23" s="22"/>
      <c r="G23" s="22"/>
      <c r="H23" s="24"/>
      <c r="I23" s="24"/>
      <c r="J23" s="121">
        <f>VLOOKUP(D23,'Analitika 2025'!$C$9:$L$196,10,FALSE)</f>
        <v>266807.01000000007</v>
      </c>
      <c r="K23" s="116">
        <f>IFERROR($J23/$J$33,0)</f>
        <v>1.4131920405982092E-3</v>
      </c>
      <c r="L23" s="109"/>
      <c r="M23" s="121" t="str">
        <f>IF($J$10="Januar","-",
VLOOKUP(D23,'Analitika 2025'!$C$9:$L$196,4,FALSE))</f>
        <v>-</v>
      </c>
      <c r="N23" s="116" t="str">
        <f>IF($J$10="Januar","-",IFERROR($M23/$M$33,0))</f>
        <v>-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234</v>
      </c>
      <c r="E25" s="22" t="s">
        <v>33</v>
      </c>
      <c r="F25" s="22"/>
      <c r="G25" s="22"/>
      <c r="H25" s="24"/>
      <c r="I25" s="24"/>
      <c r="J25" s="121">
        <f>VLOOKUP(D25,'Analitika 2025'!$C$9:$L$196,10,FALSE)</f>
        <v>14641552.66</v>
      </c>
      <c r="K25" s="116">
        <f>IFERROR($J25/$J$33,0)</f>
        <v>7.7551656836570865E-2</v>
      </c>
      <c r="L25" s="109"/>
      <c r="M25" s="121" t="str">
        <f>IF($J$10="Januar","-",
VLOOKUP(D25,'Analitika 2025'!$C$9:$L$196,4,FALSE))</f>
        <v>-</v>
      </c>
      <c r="N25" s="116" t="str">
        <f>IF($J$10="Januar","-",IFERROR($M25/$M$33,0))</f>
        <v>-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272</v>
      </c>
      <c r="E27" s="22" t="s">
        <v>273</v>
      </c>
      <c r="F27" s="22"/>
      <c r="G27" s="22"/>
      <c r="H27" s="24"/>
      <c r="I27" s="24"/>
      <c r="J27" s="121">
        <f>VLOOKUP(D27,'Analitika 2025'!$C$9:$L$196,10,FALSE)</f>
        <v>983862.12000000011</v>
      </c>
      <c r="K27" s="116">
        <f>IFERROR($J27/$J$33,0)</f>
        <v>5.2112053466289356E-3</v>
      </c>
      <c r="L27" s="109"/>
      <c r="M27" s="121" t="str">
        <f>IF($J$10="Januar","-",
VLOOKUP(D27,'Analitika 2025'!$C$9:$L$196,4,FALSE))</f>
        <v>-</v>
      </c>
      <c r="N27" s="116" t="str">
        <f>IF($J$10="Januar","-",IFERROR($M27/$M$33,0))</f>
        <v>-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292</v>
      </c>
      <c r="E29" s="22" t="s">
        <v>293</v>
      </c>
      <c r="F29" s="22"/>
      <c r="G29" s="23"/>
      <c r="H29" s="24"/>
      <c r="I29" s="24"/>
      <c r="J29" s="121">
        <f>VLOOKUP(D29,'Analitika 2025'!$C$9:$L$196,10,FALSE)</f>
        <v>20824298.489999998</v>
      </c>
      <c r="K29" s="116">
        <f>IFERROR($J29/$J$33,0)</f>
        <v>0.1102996989363559</v>
      </c>
      <c r="L29" s="109"/>
      <c r="M29" s="121" t="str">
        <f>IF($J$10="Januar","-",
VLOOKUP(D29,'Analitika 2025'!$C$9:$L$196,4,FALSE))</f>
        <v>-</v>
      </c>
      <c r="N29" s="116" t="str">
        <f>IF($J$10="Januar","-",IFERROR($M29/$M$33,0))</f>
        <v>-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326</v>
      </c>
      <c r="E31" s="22" t="s">
        <v>327</v>
      </c>
      <c r="F31" s="22"/>
      <c r="G31" s="22"/>
      <c r="H31" s="24"/>
      <c r="I31" s="24"/>
      <c r="J31" s="121">
        <f>VLOOKUP(D31,'Analitika 2025'!$C$9:$L$196,10,FALSE)</f>
        <v>84809113.38000001</v>
      </c>
      <c r="K31" s="116">
        <f>IFERROR($J31/$J$33,0)</f>
        <v>0.44920695299125413</v>
      </c>
      <c r="L31" s="109"/>
      <c r="M31" s="121" t="str">
        <f>IF($J$10="Januar","-",
VLOOKUP(D31,'Analitika 2025'!$C$9:$L$196,4,FALSE))</f>
        <v>-</v>
      </c>
      <c r="N31" s="116" t="str">
        <f>IF($J$10="Januar","-",IFERROR($M31/$M$33,0))</f>
        <v>-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188797419.13</v>
      </c>
      <c r="K33" s="118">
        <f>IFERROR($J33/$J$33,0)</f>
        <v>1</v>
      </c>
      <c r="L33" s="115"/>
      <c r="M33" s="124">
        <f>SUM(M13:M31)</f>
        <v>0</v>
      </c>
      <c r="N33" s="119">
        <f>IFERROR($M33/$M$33,0)</f>
        <v>0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BkvRAKapqc5ADYz+WNm7dsdaMTUVqfBYGdpi5/1rq28Q6tucHxzlA6iz9/EnLeLi5SEWvWc7idmvuamPry1lLg==" saltValue="NwyHcDuDWwGPce/LxLUZVQ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hidden="1" customWidth="1"/>
    <col min="7" max="7" width="9.42578125" style="83" hidden="1" customWidth="1"/>
    <col min="8" max="8" width="8.85546875" style="83" hidden="1" customWidth="1"/>
    <col min="9" max="9" width="10.85546875" style="82" hidden="1" customWidth="1"/>
    <col min="10" max="10" width="10.5703125" style="83" hidden="1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363</v>
      </c>
      <c r="D4" s="130">
        <v>7965400000</v>
      </c>
      <c r="E4" s="41" t="s">
        <v>9</v>
      </c>
      <c r="F4" s="42" t="str">
        <f>Master!D6</f>
        <v>Januar</v>
      </c>
      <c r="G4" s="42"/>
      <c r="H4" s="42"/>
      <c r="I4" s="42"/>
      <c r="J4" s="42"/>
      <c r="K4" s="43" t="s">
        <v>10</v>
      </c>
      <c r="L4" s="44" t="str">
        <f>Master!D4</f>
        <v>Januar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2" t="s">
        <v>12</v>
      </c>
      <c r="G5" s="173"/>
      <c r="H5" s="173"/>
      <c r="I5" s="168" t="s">
        <v>28</v>
      </c>
      <c r="J5" s="169"/>
      <c r="K5" s="51" t="s">
        <v>11</v>
      </c>
      <c r="L5" s="172" t="s">
        <v>12</v>
      </c>
      <c r="M5" s="173"/>
      <c r="N5" s="173"/>
      <c r="O5" s="168" t="s">
        <v>28</v>
      </c>
      <c r="P5" s="169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359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70" t="s">
        <v>31</v>
      </c>
      <c r="D8" s="171"/>
      <c r="E8" s="137">
        <f>E9+E31+E42+E55+E97+E110+E123+E144+E157+E177</f>
        <v>246090421.5800001</v>
      </c>
      <c r="F8" s="138">
        <f>F9+F31+F42+F55+F97+F110+F123+F144+F157+F177</f>
        <v>188797419.13</v>
      </c>
      <c r="G8" s="139">
        <f t="shared" ref="G8" si="0">IFERROR(F8/E8,0)</f>
        <v>0.76718719045562256</v>
      </c>
      <c r="H8" s="140">
        <f>F8/$D$4</f>
        <v>2.3702189360233009E-2</v>
      </c>
      <c r="I8" s="138">
        <f>I9+I31+I42+I55+I97+I110+I123+I144+I157+I177</f>
        <v>-57293002.4500001</v>
      </c>
      <c r="J8" s="141">
        <f t="shared" ref="J8:J9" si="1">IFERROR(I8/E8,0)</f>
        <v>-0.23281280954437739</v>
      </c>
      <c r="K8" s="137">
        <f>K9+K31+K42+K55+K97+K110+K123+K144+K157+K177</f>
        <v>246090421.5800001</v>
      </c>
      <c r="L8" s="138">
        <f>L9+L31+L42+L55+L97+L110+L123+L144+L157+L177</f>
        <v>188797419.13</v>
      </c>
      <c r="M8" s="139">
        <f>IFERROR(L8/K8,0)</f>
        <v>0.76718719045562256</v>
      </c>
      <c r="N8" s="140">
        <f>L8/$D$4</f>
        <v>2.3702189360233009E-2</v>
      </c>
      <c r="O8" s="138">
        <f>O9+O31+O42+O55+O97+O110+O123+O144+O157+O177</f>
        <v>-57293002.4500001</v>
      </c>
      <c r="P8" s="141">
        <f t="shared" ref="P8:P9" si="2">IFERROR(O8/K8,0)</f>
        <v>-0.23281280954437739</v>
      </c>
      <c r="Q8" s="71"/>
    </row>
    <row r="9" spans="2:17" s="72" customFormat="1" ht="12.75" x14ac:dyDescent="0.2">
      <c r="B9" s="70"/>
      <c r="C9" s="131" t="s">
        <v>39</v>
      </c>
      <c r="D9" s="132" t="s">
        <v>40</v>
      </c>
      <c r="E9" s="142">
        <f>IFERROR(VLOOKUP($C9,'2025'!$C$205:$U$392,19,FALSE),0)</f>
        <v>64253972.760000072</v>
      </c>
      <c r="F9" s="143">
        <f>IFERROR(VLOOKUP($C9,'2025'!$C$8:$U$195,19,FALSE),0)</f>
        <v>48061192.809999995</v>
      </c>
      <c r="G9" s="144">
        <f t="shared" ref="G9" si="3">IFERROR(F9/E9,0)</f>
        <v>0.74798787912331943</v>
      </c>
      <c r="H9" s="145">
        <f t="shared" ref="H9" si="4">F9/$D$4</f>
        <v>6.0337450485851299E-3</v>
      </c>
      <c r="I9" s="143">
        <f t="shared" ref="I9" si="5">F9-E9</f>
        <v>-16192779.950000077</v>
      </c>
      <c r="J9" s="146">
        <f t="shared" si="1"/>
        <v>-0.25201212087668057</v>
      </c>
      <c r="K9" s="142">
        <f>VLOOKUP($C9,'2025'!$C$205:$U$392,VLOOKUP($L$4,Master!$D$9:$G$20,4,FALSE),FALSE)</f>
        <v>64253972.760000072</v>
      </c>
      <c r="L9" s="143">
        <f>VLOOKUP($C9,'2025'!$C$8:$U$195,VLOOKUP($L$4,Master!$D$9:$G$20,4,FALSE),FALSE)</f>
        <v>48061192.809999995</v>
      </c>
      <c r="M9" s="145">
        <f>IFERROR(L9/K9,0)</f>
        <v>0.74798787912331943</v>
      </c>
      <c r="N9" s="145">
        <f>L9/$D$4</f>
        <v>6.0337450485851299E-3</v>
      </c>
      <c r="O9" s="143">
        <f>L9-K9</f>
        <v>-16192779.950000077</v>
      </c>
      <c r="P9" s="146">
        <f t="shared" si="2"/>
        <v>-0.25201212087668057</v>
      </c>
      <c r="Q9" s="71"/>
    </row>
    <row r="10" spans="2:17" s="72" customFormat="1" ht="25.5" x14ac:dyDescent="0.2">
      <c r="B10" s="70"/>
      <c r="C10" s="133" t="s">
        <v>41</v>
      </c>
      <c r="D10" s="134" t="s">
        <v>42</v>
      </c>
      <c r="E10" s="147">
        <f>IFERROR(VLOOKUP($C10,'2025'!$C$205:$U$392,19,FALSE),0)</f>
        <v>58756347.500000075</v>
      </c>
      <c r="F10" s="148">
        <f>IFERROR(VLOOKUP($C10,'2025'!$C$8:$U$195,19,FALSE),0)</f>
        <v>43401040.880000003</v>
      </c>
      <c r="G10" s="149">
        <f t="shared" ref="G10:G73" si="6">IFERROR(F10/E10,0)</f>
        <v>0.73866131450733807</v>
      </c>
      <c r="H10" s="150">
        <f t="shared" ref="H10:H73" si="7">F10/$D$4</f>
        <v>5.4486957189846088E-3</v>
      </c>
      <c r="I10" s="148">
        <f t="shared" ref="I10:I73" si="8">F10-E10</f>
        <v>-15355306.620000072</v>
      </c>
      <c r="J10" s="151">
        <f t="shared" ref="J10:J73" si="9">IFERROR(I10/E10,0)</f>
        <v>-0.26133868549266193</v>
      </c>
      <c r="K10" s="147">
        <f>VLOOKUP($C10,'2025'!$C$205:$U$392,VLOOKUP($L$4,Master!$D$9:$G$20,4,FALSE),FALSE)</f>
        <v>58756347.500000075</v>
      </c>
      <c r="L10" s="148">
        <f>VLOOKUP($C10,'2025'!$C$8:$U$195,VLOOKUP($L$4,Master!$D$9:$G$20,4,FALSE),FALSE)</f>
        <v>43401040.880000003</v>
      </c>
      <c r="M10" s="150">
        <f t="shared" ref="M10:M73" si="10">IFERROR(L10/K10,0)</f>
        <v>0.73866131450733807</v>
      </c>
      <c r="N10" s="150">
        <f t="shared" ref="N10:N73" si="11">L10/$D$4</f>
        <v>5.4486957189846088E-3</v>
      </c>
      <c r="O10" s="148">
        <f t="shared" ref="O10:O73" si="12">L10-K10</f>
        <v>-15355306.620000072</v>
      </c>
      <c r="P10" s="151">
        <f t="shared" ref="P10:P73" si="13">IFERROR(O10/K10,0)</f>
        <v>-0.26133868549266193</v>
      </c>
      <c r="Q10" s="71"/>
    </row>
    <row r="11" spans="2:17" s="72" customFormat="1" ht="12.75" x14ac:dyDescent="0.2">
      <c r="B11" s="70"/>
      <c r="C11" s="98" t="s">
        <v>43</v>
      </c>
      <c r="D11" s="99" t="s">
        <v>44</v>
      </c>
      <c r="E11" s="152">
        <f>IFERROR(VLOOKUP($C11,'2025'!$C$205:$U$392,19,FALSE),0)</f>
        <v>2160638.6000000024</v>
      </c>
      <c r="F11" s="153">
        <f>IFERROR(VLOOKUP($C11,'2025'!$C$8:$U$195,19,FALSE),0)</f>
        <v>1191024.1300000001</v>
      </c>
      <c r="G11" s="154">
        <f t="shared" si="6"/>
        <v>0.5512370879609384</v>
      </c>
      <c r="H11" s="155">
        <f t="shared" si="7"/>
        <v>1.4952471062344643E-4</v>
      </c>
      <c r="I11" s="156">
        <f t="shared" si="8"/>
        <v>-969614.4700000023</v>
      </c>
      <c r="J11" s="157">
        <f t="shared" si="9"/>
        <v>-0.4487629120390616</v>
      </c>
      <c r="K11" s="163">
        <f>VLOOKUP($C11,'2025'!$C$205:$U$392,VLOOKUP($L$4,Master!$D$9:$G$20,4,FALSE),FALSE)</f>
        <v>2160638.6000000024</v>
      </c>
      <c r="L11" s="164">
        <f>VLOOKUP($C11,'2025'!$C$8:$U$195,VLOOKUP($L$4,Master!$D$9:$G$20,4,FALSE),FALSE)</f>
        <v>1191024.1300000001</v>
      </c>
      <c r="M11" s="155">
        <f t="shared" si="10"/>
        <v>0.5512370879609384</v>
      </c>
      <c r="N11" s="155">
        <f t="shared" si="11"/>
        <v>1.4952471062344643E-4</v>
      </c>
      <c r="O11" s="156">
        <f t="shared" si="12"/>
        <v>-969614.4700000023</v>
      </c>
      <c r="P11" s="157">
        <f t="shared" si="13"/>
        <v>-0.4487629120390616</v>
      </c>
      <c r="Q11" s="71"/>
    </row>
    <row r="12" spans="2:17" s="72" customFormat="1" ht="12.75" x14ac:dyDescent="0.2">
      <c r="B12" s="70"/>
      <c r="C12" s="98" t="s">
        <v>45</v>
      </c>
      <c r="D12" s="99" t="s">
        <v>46</v>
      </c>
      <c r="E12" s="152">
        <f>IFERROR(VLOOKUP($C12,'2025'!$C$205:$U$392,19,FALSE),0)</f>
        <v>54862699.38000007</v>
      </c>
      <c r="F12" s="153">
        <f>IFERROR(VLOOKUP($C12,'2025'!$C$8:$U$195,19,FALSE),0)</f>
        <v>41361935.079999998</v>
      </c>
      <c r="G12" s="154">
        <f t="shared" si="6"/>
        <v>0.75391724336258759</v>
      </c>
      <c r="H12" s="155">
        <f t="shared" si="7"/>
        <v>5.1927003138574328E-3</v>
      </c>
      <c r="I12" s="156">
        <f t="shared" si="8"/>
        <v>-13500764.300000072</v>
      </c>
      <c r="J12" s="157">
        <f t="shared" si="9"/>
        <v>-0.24608275663741236</v>
      </c>
      <c r="K12" s="163">
        <f>VLOOKUP($C12,'2025'!$C$205:$U$392,VLOOKUP($L$4,Master!$D$9:$G$20,4,FALSE),FALSE)</f>
        <v>54862699.38000007</v>
      </c>
      <c r="L12" s="164">
        <f>VLOOKUP($C12,'2025'!$C$8:$U$195,VLOOKUP($L$4,Master!$D$9:$G$20,4,FALSE),FALSE)</f>
        <v>41361935.079999998</v>
      </c>
      <c r="M12" s="155">
        <f t="shared" si="10"/>
        <v>0.75391724336258759</v>
      </c>
      <c r="N12" s="155">
        <f t="shared" si="11"/>
        <v>5.1927003138574328E-3</v>
      </c>
      <c r="O12" s="156">
        <f t="shared" si="12"/>
        <v>-13500764.300000072</v>
      </c>
      <c r="P12" s="157">
        <f t="shared" si="13"/>
        <v>-0.24608275663741236</v>
      </c>
      <c r="Q12" s="71"/>
    </row>
    <row r="13" spans="2:17" s="72" customFormat="1" ht="12.75" x14ac:dyDescent="0.2">
      <c r="B13" s="70"/>
      <c r="C13" s="98" t="s">
        <v>47</v>
      </c>
      <c r="D13" s="99" t="s">
        <v>48</v>
      </c>
      <c r="E13" s="152">
        <f>IFERROR(VLOOKUP($C13,'2025'!$C$205:$U$392,19,FALSE),0)</f>
        <v>1733009.5200000019</v>
      </c>
      <c r="F13" s="153">
        <f>IFERROR(VLOOKUP($C13,'2025'!$C$8:$U$195,19,FALSE),0)</f>
        <v>848081.66999999958</v>
      </c>
      <c r="G13" s="154">
        <f t="shared" si="6"/>
        <v>0.48936930825400121</v>
      </c>
      <c r="H13" s="155">
        <f t="shared" si="7"/>
        <v>1.0647069450372858E-4</v>
      </c>
      <c r="I13" s="156">
        <f t="shared" si="8"/>
        <v>-884927.85000000231</v>
      </c>
      <c r="J13" s="157">
        <f t="shared" si="9"/>
        <v>-0.51063069174599884</v>
      </c>
      <c r="K13" s="163">
        <f>VLOOKUP($C13,'2025'!$C$205:$U$392,VLOOKUP($L$4,Master!$D$9:$G$20,4,FALSE),FALSE)</f>
        <v>1733009.5200000019</v>
      </c>
      <c r="L13" s="164">
        <f>VLOOKUP($C13,'2025'!$C$8:$U$195,VLOOKUP($L$4,Master!$D$9:$G$20,4,FALSE),FALSE)</f>
        <v>848081.66999999958</v>
      </c>
      <c r="M13" s="155">
        <f t="shared" si="10"/>
        <v>0.48936930825400121</v>
      </c>
      <c r="N13" s="155">
        <f t="shared" si="11"/>
        <v>1.0647069450372858E-4</v>
      </c>
      <c r="O13" s="156">
        <f t="shared" si="12"/>
        <v>-884927.85000000231</v>
      </c>
      <c r="P13" s="157">
        <f t="shared" si="13"/>
        <v>-0.51063069174599884</v>
      </c>
      <c r="Q13" s="71"/>
    </row>
    <row r="14" spans="2:17" s="72" customFormat="1" ht="12.75" x14ac:dyDescent="0.2">
      <c r="B14" s="70"/>
      <c r="C14" s="133" t="s">
        <v>49</v>
      </c>
      <c r="D14" s="134" t="s">
        <v>50</v>
      </c>
      <c r="E14" s="147">
        <f>IFERROR(VLOOKUP($C14,'2025'!$C$205:$U$392,19,FALSE),0)</f>
        <v>0</v>
      </c>
      <c r="F14" s="148">
        <f>IFERROR(VLOOKUP($C14,'2025'!$C$8:$U$195,19,FALSE),0)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VLOOKUP($C14,'2025'!$C$205:$U$392,VLOOKUP($L$4,Master!$D$9:$G$20,4,FALSE),FALSE)</f>
        <v>0</v>
      </c>
      <c r="L14" s="148">
        <f>VLOOKUP($C14,'2025'!$C$8:$U$195,VLOOKUP($L$4,Master!$D$9:$G$20,4,FALSE),FALSE)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51</v>
      </c>
      <c r="D15" s="99" t="s">
        <v>52</v>
      </c>
      <c r="E15" s="152">
        <f>IFERROR(VLOOKUP($C15,'2025'!$C$205:$U$392,19,FALSE),0)</f>
        <v>0</v>
      </c>
      <c r="F15" s="153">
        <f>IFERROR(VLOOKUP($C15,'2025'!$C$8:$U$195,19,FALSE),0)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VLOOKUP($C15,'2025'!$C$205:$U$392,VLOOKUP($L$4,Master!$D$9:$G$20,4,FALSE),FALSE)</f>
        <v>0</v>
      </c>
      <c r="L15" s="164">
        <f>VLOOKUP($C15,'2025'!$C$8:$U$195,VLOOKUP($L$4,Master!$D$9:$G$20,4,FALSE),FALSE)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53</v>
      </c>
      <c r="D16" s="99" t="s">
        <v>54</v>
      </c>
      <c r="E16" s="152">
        <f>IFERROR(VLOOKUP($C16,'2025'!$C$205:$U$392,19,FALSE),0)</f>
        <v>0</v>
      </c>
      <c r="F16" s="153">
        <f>IFERROR(VLOOKUP($C16,'2025'!$C$8:$U$195,19,FALSE),0)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VLOOKUP($C16,'2025'!$C$205:$U$392,VLOOKUP($L$4,Master!$D$9:$G$20,4,FALSE),FALSE)</f>
        <v>0</v>
      </c>
      <c r="L16" s="164">
        <f>VLOOKUP($C16,'2025'!$C$8:$U$195,VLOOKUP($L$4,Master!$D$9:$G$20,4,FALSE),FALSE)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55</v>
      </c>
      <c r="D17" s="134" t="s">
        <v>56</v>
      </c>
      <c r="E17" s="147">
        <f>IFERROR(VLOOKUP($C17,'2025'!$C$205:$U$392,19,FALSE),0)</f>
        <v>933573.44000000018</v>
      </c>
      <c r="F17" s="148">
        <f>IFERROR(VLOOKUP($C17,'2025'!$C$8:$U$195,19,FALSE),0)</f>
        <v>588105.47</v>
      </c>
      <c r="G17" s="149">
        <f t="shared" si="6"/>
        <v>0.62995094419138564</v>
      </c>
      <c r="H17" s="150">
        <f t="shared" si="7"/>
        <v>7.3832509352951507E-5</v>
      </c>
      <c r="I17" s="148">
        <f t="shared" si="8"/>
        <v>-345467.9700000002</v>
      </c>
      <c r="J17" s="151">
        <f t="shared" si="9"/>
        <v>-0.37004905580861441</v>
      </c>
      <c r="K17" s="147">
        <f>VLOOKUP($C17,'2025'!$C$205:$U$392,VLOOKUP($L$4,Master!$D$9:$G$20,4,FALSE),FALSE)</f>
        <v>933573.44000000018</v>
      </c>
      <c r="L17" s="148">
        <f>VLOOKUP($C17,'2025'!$C$8:$U$195,VLOOKUP($L$4,Master!$D$9:$G$20,4,FALSE),FALSE)</f>
        <v>588105.47</v>
      </c>
      <c r="M17" s="150">
        <f t="shared" si="10"/>
        <v>0.62995094419138564</v>
      </c>
      <c r="N17" s="150">
        <f t="shared" si="11"/>
        <v>7.3832509352951507E-5</v>
      </c>
      <c r="O17" s="148">
        <f t="shared" si="12"/>
        <v>-345467.9700000002</v>
      </c>
      <c r="P17" s="151">
        <f t="shared" si="13"/>
        <v>-0.37004905580861441</v>
      </c>
      <c r="Q17" s="71"/>
    </row>
    <row r="18" spans="2:17" s="72" customFormat="1" ht="12.75" x14ac:dyDescent="0.2">
      <c r="B18" s="70"/>
      <c r="C18" s="98" t="s">
        <v>57</v>
      </c>
      <c r="D18" s="99" t="s">
        <v>58</v>
      </c>
      <c r="E18" s="152">
        <f>IFERROR(VLOOKUP($C18,'2025'!$C$205:$U$392,19,FALSE),0)</f>
        <v>202496.11999999997</v>
      </c>
      <c r="F18" s="153">
        <f>IFERROR(VLOOKUP($C18,'2025'!$C$8:$U$195,19,FALSE),0)</f>
        <v>198943.08999999997</v>
      </c>
      <c r="G18" s="154">
        <f t="shared" si="6"/>
        <v>0.98245383664635155</v>
      </c>
      <c r="H18" s="155">
        <f t="shared" si="7"/>
        <v>2.4975907047982521E-5</v>
      </c>
      <c r="I18" s="156">
        <f t="shared" si="8"/>
        <v>-3553.0299999999988</v>
      </c>
      <c r="J18" s="157">
        <f t="shared" si="9"/>
        <v>-1.7546163353648451E-2</v>
      </c>
      <c r="K18" s="163">
        <f>VLOOKUP($C18,'2025'!$C$205:$U$392,VLOOKUP($L$4,Master!$D$9:$G$20,4,FALSE),FALSE)</f>
        <v>202496.11999999997</v>
      </c>
      <c r="L18" s="164">
        <f>VLOOKUP($C18,'2025'!$C$8:$U$195,VLOOKUP($L$4,Master!$D$9:$G$20,4,FALSE),FALSE)</f>
        <v>198943.08999999997</v>
      </c>
      <c r="M18" s="155">
        <f t="shared" si="10"/>
        <v>0.98245383664635155</v>
      </c>
      <c r="N18" s="155">
        <f t="shared" si="11"/>
        <v>2.4975907047982521E-5</v>
      </c>
      <c r="O18" s="156">
        <f t="shared" si="12"/>
        <v>-3553.0299999999988</v>
      </c>
      <c r="P18" s="157">
        <f t="shared" si="13"/>
        <v>-1.7546163353648451E-2</v>
      </c>
      <c r="Q18" s="71"/>
    </row>
    <row r="19" spans="2:17" s="72" customFormat="1" ht="12.75" x14ac:dyDescent="0.2">
      <c r="B19" s="70"/>
      <c r="C19" s="98" t="s">
        <v>59</v>
      </c>
      <c r="D19" s="99" t="s">
        <v>60</v>
      </c>
      <c r="E19" s="152">
        <f>IFERROR(VLOOKUP($C19,'2025'!$C$205:$U$392,19,FALSE),0)</f>
        <v>190572.28000000003</v>
      </c>
      <c r="F19" s="153">
        <f>IFERROR(VLOOKUP($C19,'2025'!$C$8:$U$195,19,FALSE),0)</f>
        <v>94769.74</v>
      </c>
      <c r="G19" s="154">
        <f t="shared" si="6"/>
        <v>0.49729026697901707</v>
      </c>
      <c r="H19" s="155">
        <f t="shared" si="7"/>
        <v>1.1897674944133377E-5</v>
      </c>
      <c r="I19" s="156">
        <f t="shared" si="8"/>
        <v>-95802.540000000023</v>
      </c>
      <c r="J19" s="157">
        <f t="shared" si="9"/>
        <v>-0.50270973302098299</v>
      </c>
      <c r="K19" s="163">
        <f>VLOOKUP($C19,'2025'!$C$205:$U$392,VLOOKUP($L$4,Master!$D$9:$G$20,4,FALSE),FALSE)</f>
        <v>190572.28000000003</v>
      </c>
      <c r="L19" s="164">
        <f>VLOOKUP($C19,'2025'!$C$8:$U$195,VLOOKUP($L$4,Master!$D$9:$G$20,4,FALSE),FALSE)</f>
        <v>94769.74</v>
      </c>
      <c r="M19" s="155">
        <f t="shared" si="10"/>
        <v>0.49729026697901707</v>
      </c>
      <c r="N19" s="155">
        <f t="shared" si="11"/>
        <v>1.1897674944133377E-5</v>
      </c>
      <c r="O19" s="156">
        <f t="shared" si="12"/>
        <v>-95802.540000000023</v>
      </c>
      <c r="P19" s="157">
        <f t="shared" si="13"/>
        <v>-0.50270973302098299</v>
      </c>
      <c r="Q19" s="71"/>
    </row>
    <row r="20" spans="2:17" s="72" customFormat="1" ht="12.75" x14ac:dyDescent="0.2">
      <c r="B20" s="70"/>
      <c r="C20" s="98" t="s">
        <v>61</v>
      </c>
      <c r="D20" s="99" t="s">
        <v>62</v>
      </c>
      <c r="E20" s="152">
        <f>IFERROR(VLOOKUP($C20,'2025'!$C$205:$U$392,19,FALSE),0)</f>
        <v>540505.04000000015</v>
      </c>
      <c r="F20" s="153">
        <f>IFERROR(VLOOKUP($C20,'2025'!$C$8:$U$195,19,FALSE),0)</f>
        <v>294392.64</v>
      </c>
      <c r="G20" s="154">
        <f t="shared" si="6"/>
        <v>0.54466215523170691</v>
      </c>
      <c r="H20" s="155">
        <f t="shared" si="7"/>
        <v>3.6958927360835619E-5</v>
      </c>
      <c r="I20" s="156">
        <f t="shared" si="8"/>
        <v>-246112.40000000014</v>
      </c>
      <c r="J20" s="157">
        <f t="shared" si="9"/>
        <v>-0.45533784476829314</v>
      </c>
      <c r="K20" s="163">
        <f>VLOOKUP($C20,'2025'!$C$205:$U$392,VLOOKUP($L$4,Master!$D$9:$G$20,4,FALSE),FALSE)</f>
        <v>540505.04000000015</v>
      </c>
      <c r="L20" s="164">
        <f>VLOOKUP($C20,'2025'!$C$8:$U$195,VLOOKUP($L$4,Master!$D$9:$G$20,4,FALSE),FALSE)</f>
        <v>294392.64</v>
      </c>
      <c r="M20" s="155">
        <f t="shared" si="10"/>
        <v>0.54466215523170691</v>
      </c>
      <c r="N20" s="155">
        <f t="shared" si="11"/>
        <v>3.6958927360835619E-5</v>
      </c>
      <c r="O20" s="156">
        <f t="shared" si="12"/>
        <v>-246112.40000000014</v>
      </c>
      <c r="P20" s="157">
        <f t="shared" si="13"/>
        <v>-0.45533784476829314</v>
      </c>
      <c r="Q20" s="71"/>
    </row>
    <row r="21" spans="2:17" s="72" customFormat="1" ht="12.75" x14ac:dyDescent="0.2">
      <c r="B21" s="70"/>
      <c r="C21" s="133" t="s">
        <v>63</v>
      </c>
      <c r="D21" s="134" t="s">
        <v>64</v>
      </c>
      <c r="E21" s="147">
        <f>IFERROR(VLOOKUP($C21,'2025'!$C$205:$U$392,19,FALSE),0)</f>
        <v>418104.54999999993</v>
      </c>
      <c r="F21" s="148">
        <f>IFERROR(VLOOKUP($C21,'2025'!$C$8:$U$195,19,FALSE),0)</f>
        <v>66198.12</v>
      </c>
      <c r="G21" s="149">
        <f t="shared" si="6"/>
        <v>0.15832910691835334</v>
      </c>
      <c r="H21" s="150">
        <f t="shared" si="7"/>
        <v>8.3107088156275881E-6</v>
      </c>
      <c r="I21" s="148">
        <f t="shared" si="8"/>
        <v>-351906.42999999993</v>
      </c>
      <c r="J21" s="151">
        <f t="shared" si="9"/>
        <v>-0.84167089308164666</v>
      </c>
      <c r="K21" s="147">
        <f>VLOOKUP($C21,'2025'!$C$205:$U$392,VLOOKUP($L$4,Master!$D$9:$G$20,4,FALSE),FALSE)</f>
        <v>418104.54999999993</v>
      </c>
      <c r="L21" s="148">
        <f>VLOOKUP($C21,'2025'!$C$8:$U$195,VLOOKUP($L$4,Master!$D$9:$G$20,4,FALSE),FALSE)</f>
        <v>66198.12</v>
      </c>
      <c r="M21" s="150">
        <f t="shared" si="10"/>
        <v>0.15832910691835334</v>
      </c>
      <c r="N21" s="150">
        <f t="shared" si="11"/>
        <v>8.3107088156275881E-6</v>
      </c>
      <c r="O21" s="148">
        <f t="shared" si="12"/>
        <v>-351906.42999999993</v>
      </c>
      <c r="P21" s="151">
        <f t="shared" si="13"/>
        <v>-0.84167089308164666</v>
      </c>
      <c r="Q21" s="71"/>
    </row>
    <row r="22" spans="2:17" s="72" customFormat="1" ht="12.75" x14ac:dyDescent="0.2">
      <c r="B22" s="70"/>
      <c r="C22" s="98" t="s">
        <v>65</v>
      </c>
      <c r="D22" s="99" t="s">
        <v>64</v>
      </c>
      <c r="E22" s="152">
        <f>IFERROR(VLOOKUP($C22,'2025'!$C$205:$U$392,19,FALSE),0)</f>
        <v>418104.54999999993</v>
      </c>
      <c r="F22" s="153">
        <f>IFERROR(VLOOKUP($C22,'2025'!$C$8:$U$195,19,FALSE),0)</f>
        <v>66198.12</v>
      </c>
      <c r="G22" s="154">
        <f t="shared" si="6"/>
        <v>0.15832910691835334</v>
      </c>
      <c r="H22" s="155">
        <f t="shared" si="7"/>
        <v>8.3107088156275881E-6</v>
      </c>
      <c r="I22" s="156">
        <f t="shared" si="8"/>
        <v>-351906.42999999993</v>
      </c>
      <c r="J22" s="157">
        <f t="shared" si="9"/>
        <v>-0.84167089308164666</v>
      </c>
      <c r="K22" s="163">
        <f>VLOOKUP($C22,'2025'!$C$205:$U$392,VLOOKUP($L$4,Master!$D$9:$G$20,4,FALSE),FALSE)</f>
        <v>418104.54999999993</v>
      </c>
      <c r="L22" s="164">
        <f>VLOOKUP($C22,'2025'!$C$8:$U$195,VLOOKUP($L$4,Master!$D$9:$G$20,4,FALSE),FALSE)</f>
        <v>66198.12</v>
      </c>
      <c r="M22" s="155">
        <f t="shared" si="10"/>
        <v>0.15832910691835334</v>
      </c>
      <c r="N22" s="155">
        <f t="shared" si="11"/>
        <v>8.3107088156275881E-6</v>
      </c>
      <c r="O22" s="156">
        <f t="shared" si="12"/>
        <v>-351906.42999999993</v>
      </c>
      <c r="P22" s="157">
        <f t="shared" si="13"/>
        <v>-0.84167089308164666</v>
      </c>
      <c r="Q22" s="71"/>
    </row>
    <row r="23" spans="2:17" s="72" customFormat="1" ht="12.75" x14ac:dyDescent="0.2">
      <c r="B23" s="70"/>
      <c r="C23" s="133" t="s">
        <v>66</v>
      </c>
      <c r="D23" s="134" t="s">
        <v>67</v>
      </c>
      <c r="E23" s="147">
        <f>IFERROR(VLOOKUP($C23,'2025'!$C$205:$U$392,19,FALSE),0)</f>
        <v>0</v>
      </c>
      <c r="F23" s="148">
        <f>IFERROR(VLOOKUP($C23,'2025'!$C$8:$U$195,19,FALSE),0)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VLOOKUP($C23,'2025'!$C$205:$U$392,VLOOKUP($L$4,Master!$D$9:$G$20,4,FALSE),FALSE)</f>
        <v>0</v>
      </c>
      <c r="L23" s="148">
        <f>VLOOKUP($C23,'2025'!$C$8:$U$195,VLOOKUP($L$4,Master!$D$9:$G$20,4,FALSE),FALSE)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68</v>
      </c>
      <c r="D24" s="99" t="s">
        <v>67</v>
      </c>
      <c r="E24" s="152">
        <f>IFERROR(VLOOKUP($C24,'2025'!$C$205:$U$392,19,FALSE),0)</f>
        <v>0</v>
      </c>
      <c r="F24" s="153">
        <f>IFERROR(VLOOKUP($C24,'2025'!$C$8:$U$195,19,FALSE),0)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VLOOKUP($C24,'2025'!$C$205:$U$392,VLOOKUP($L$4,Master!$D$9:$G$20,4,FALSE),FALSE)</f>
        <v>0</v>
      </c>
      <c r="L24" s="164">
        <f>VLOOKUP($C24,'2025'!$C$8:$U$195,VLOOKUP($L$4,Master!$D$9:$G$20,4,FALSE),FALSE)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69</v>
      </c>
      <c r="D25" s="134" t="s">
        <v>70</v>
      </c>
      <c r="E25" s="147">
        <f>IFERROR(VLOOKUP($C25,'2025'!$C$205:$U$392,19,FALSE),0)</f>
        <v>208070.9199999999</v>
      </c>
      <c r="F25" s="148">
        <f>IFERROR(VLOOKUP($C25,'2025'!$C$8:$U$195,19,FALSE),0)</f>
        <v>136749.22</v>
      </c>
      <c r="G25" s="149">
        <f t="shared" si="6"/>
        <v>0.65722408494180773</v>
      </c>
      <c r="H25" s="150">
        <f t="shared" si="7"/>
        <v>1.7167903683430838E-5</v>
      </c>
      <c r="I25" s="148">
        <f t="shared" si="8"/>
        <v>-71321.699999999895</v>
      </c>
      <c r="J25" s="151">
        <f t="shared" si="9"/>
        <v>-0.34277591505819233</v>
      </c>
      <c r="K25" s="147">
        <f>VLOOKUP($C25,'2025'!$C$205:$U$392,VLOOKUP($L$4,Master!$D$9:$G$20,4,FALSE),FALSE)</f>
        <v>208070.9199999999</v>
      </c>
      <c r="L25" s="148">
        <f>VLOOKUP($C25,'2025'!$C$8:$U$195,VLOOKUP($L$4,Master!$D$9:$G$20,4,FALSE),FALSE)</f>
        <v>136749.22</v>
      </c>
      <c r="M25" s="150">
        <f t="shared" si="10"/>
        <v>0.65722408494180773</v>
      </c>
      <c r="N25" s="150">
        <f t="shared" si="11"/>
        <v>1.7167903683430838E-5</v>
      </c>
      <c r="O25" s="148">
        <f t="shared" si="12"/>
        <v>-71321.699999999895</v>
      </c>
      <c r="P25" s="151">
        <f t="shared" si="13"/>
        <v>-0.34277591505819233</v>
      </c>
      <c r="Q25" s="71"/>
    </row>
    <row r="26" spans="2:17" s="72" customFormat="1" ht="12.75" x14ac:dyDescent="0.2">
      <c r="B26" s="70"/>
      <c r="C26" s="98" t="s">
        <v>71</v>
      </c>
      <c r="D26" s="99" t="s">
        <v>70</v>
      </c>
      <c r="E26" s="152">
        <f>IFERROR(VLOOKUP($C26,'2025'!$C$205:$U$392,19,FALSE),0)</f>
        <v>208070.9199999999</v>
      </c>
      <c r="F26" s="153">
        <f>IFERROR(VLOOKUP($C26,'2025'!$C$8:$U$195,19,FALSE),0)</f>
        <v>136749.22</v>
      </c>
      <c r="G26" s="154">
        <f t="shared" si="6"/>
        <v>0.65722408494180773</v>
      </c>
      <c r="H26" s="155">
        <f t="shared" si="7"/>
        <v>1.7167903683430838E-5</v>
      </c>
      <c r="I26" s="156">
        <f t="shared" si="8"/>
        <v>-71321.699999999895</v>
      </c>
      <c r="J26" s="157">
        <f t="shared" si="9"/>
        <v>-0.34277591505819233</v>
      </c>
      <c r="K26" s="163">
        <f>VLOOKUP($C26,'2025'!$C$205:$U$392,VLOOKUP($L$4,Master!$D$9:$G$20,4,FALSE),FALSE)</f>
        <v>208070.9199999999</v>
      </c>
      <c r="L26" s="164">
        <f>VLOOKUP($C26,'2025'!$C$8:$U$195,VLOOKUP($L$4,Master!$D$9:$G$20,4,FALSE),FALSE)</f>
        <v>136749.22</v>
      </c>
      <c r="M26" s="155">
        <f t="shared" si="10"/>
        <v>0.65722408494180773</v>
      </c>
      <c r="N26" s="155">
        <f t="shared" si="11"/>
        <v>1.7167903683430838E-5</v>
      </c>
      <c r="O26" s="156">
        <f t="shared" si="12"/>
        <v>-71321.699999999895</v>
      </c>
      <c r="P26" s="157">
        <f t="shared" si="13"/>
        <v>-0.34277591505819233</v>
      </c>
      <c r="Q26" s="71"/>
    </row>
    <row r="27" spans="2:17" s="72" customFormat="1" ht="12.75" x14ac:dyDescent="0.2">
      <c r="B27" s="70"/>
      <c r="C27" s="133" t="s">
        <v>72</v>
      </c>
      <c r="D27" s="134" t="s">
        <v>73</v>
      </c>
      <c r="E27" s="147">
        <f>IFERROR(VLOOKUP($C27,'2025'!$C$205:$U$392,19,FALSE),0)</f>
        <v>3937876.35</v>
      </c>
      <c r="F27" s="148">
        <f>IFERROR(VLOOKUP($C27,'2025'!$C$8:$U$195,19,FALSE),0)</f>
        <v>3869099.12</v>
      </c>
      <c r="G27" s="149">
        <f t="shared" si="6"/>
        <v>0.98253443635933368</v>
      </c>
      <c r="H27" s="150">
        <f t="shared" si="7"/>
        <v>4.8573820774851234E-4</v>
      </c>
      <c r="I27" s="148">
        <f t="shared" si="8"/>
        <v>-68777.229999999981</v>
      </c>
      <c r="J27" s="151">
        <f t="shared" si="9"/>
        <v>-1.7465563640666367E-2</v>
      </c>
      <c r="K27" s="147">
        <f>VLOOKUP($C27,'2025'!$C$205:$U$392,VLOOKUP($L$4,Master!$D$9:$G$20,4,FALSE),FALSE)</f>
        <v>3937876.35</v>
      </c>
      <c r="L27" s="148">
        <f>VLOOKUP($C27,'2025'!$C$8:$U$195,VLOOKUP($L$4,Master!$D$9:$G$20,4,FALSE),FALSE)</f>
        <v>3869099.12</v>
      </c>
      <c r="M27" s="150">
        <f t="shared" si="10"/>
        <v>0.98253443635933368</v>
      </c>
      <c r="N27" s="150">
        <f t="shared" si="11"/>
        <v>4.8573820774851234E-4</v>
      </c>
      <c r="O27" s="148">
        <f t="shared" si="12"/>
        <v>-68777.229999999981</v>
      </c>
      <c r="P27" s="151">
        <f t="shared" si="13"/>
        <v>-1.7465563640666367E-2</v>
      </c>
      <c r="Q27" s="71"/>
    </row>
    <row r="28" spans="2:17" s="72" customFormat="1" ht="12.75" x14ac:dyDescent="0.2">
      <c r="B28" s="70"/>
      <c r="C28" s="98" t="s">
        <v>74</v>
      </c>
      <c r="D28" s="99" t="s">
        <v>73</v>
      </c>
      <c r="E28" s="152">
        <f>IFERROR(VLOOKUP($C28,'2025'!$C$205:$U$392,19,FALSE),0)</f>
        <v>3937876.35</v>
      </c>
      <c r="F28" s="153">
        <f>IFERROR(VLOOKUP($C28,'2025'!$C$8:$U$195,19,FALSE),0)</f>
        <v>3869099.12</v>
      </c>
      <c r="G28" s="154">
        <f t="shared" si="6"/>
        <v>0.98253443635933368</v>
      </c>
      <c r="H28" s="155">
        <f t="shared" si="7"/>
        <v>4.8573820774851234E-4</v>
      </c>
      <c r="I28" s="156">
        <f t="shared" si="8"/>
        <v>-68777.229999999981</v>
      </c>
      <c r="J28" s="157">
        <f t="shared" si="9"/>
        <v>-1.7465563640666367E-2</v>
      </c>
      <c r="K28" s="163">
        <f>VLOOKUP($C28,'2025'!$C$205:$U$392,VLOOKUP($L$4,Master!$D$9:$G$20,4,FALSE),FALSE)</f>
        <v>3937876.35</v>
      </c>
      <c r="L28" s="164">
        <f>VLOOKUP($C28,'2025'!$C$8:$U$195,VLOOKUP($L$4,Master!$D$9:$G$20,4,FALSE),FALSE)</f>
        <v>3869099.12</v>
      </c>
      <c r="M28" s="155">
        <f t="shared" si="10"/>
        <v>0.98253443635933368</v>
      </c>
      <c r="N28" s="155">
        <f t="shared" si="11"/>
        <v>4.8573820774851234E-4</v>
      </c>
      <c r="O28" s="156">
        <f t="shared" si="12"/>
        <v>-68777.229999999981</v>
      </c>
      <c r="P28" s="157">
        <f t="shared" si="13"/>
        <v>-1.7465563640666367E-2</v>
      </c>
      <c r="Q28" s="71"/>
    </row>
    <row r="29" spans="2:17" s="72" customFormat="1" ht="12.75" x14ac:dyDescent="0.2">
      <c r="B29" s="70"/>
      <c r="C29" s="133" t="s">
        <v>75</v>
      </c>
      <c r="D29" s="134" t="s">
        <v>76</v>
      </c>
      <c r="E29" s="147">
        <f>IFERROR(VLOOKUP($C29,'2025'!$C$205:$U$392,19,FALSE),0)</f>
        <v>0</v>
      </c>
      <c r="F29" s="148">
        <f>IFERROR(VLOOKUP($C29,'2025'!$C$8:$U$195,19,FALSE),0)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VLOOKUP($C29,'2025'!$C$205:$U$392,VLOOKUP($L$4,Master!$D$9:$G$20,4,FALSE),FALSE)</f>
        <v>0</v>
      </c>
      <c r="L29" s="148">
        <f>VLOOKUP($C29,'2025'!$C$8:$U$195,VLOOKUP($L$4,Master!$D$9:$G$20,4,FALSE),FALSE)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77</v>
      </c>
      <c r="D30" s="99" t="s">
        <v>76</v>
      </c>
      <c r="E30" s="152">
        <f>IFERROR(VLOOKUP($C30,'2025'!$C$205:$U$392,19,FALSE),0)</f>
        <v>0</v>
      </c>
      <c r="F30" s="153">
        <f>IFERROR(VLOOKUP($C30,'2025'!$C$8:$U$195,19,FALSE),0)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VLOOKUP($C30,'2025'!$C$205:$U$392,VLOOKUP($L$4,Master!$D$9:$G$20,4,FALSE),FALSE)</f>
        <v>0</v>
      </c>
      <c r="L30" s="164">
        <f>VLOOKUP($C30,'2025'!$C$8:$U$195,VLOOKUP($L$4,Master!$D$9:$G$20,4,FALSE),FALSE)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78</v>
      </c>
      <c r="D31" s="132" t="s">
        <v>79</v>
      </c>
      <c r="E31" s="142">
        <f>IFERROR(VLOOKUP($C31,'2025'!$C$205:$U$392,19,FALSE),0)</f>
        <v>5068648.37</v>
      </c>
      <c r="F31" s="143">
        <f>IFERROR(VLOOKUP($C31,'2025'!$C$8:$U$195,19,FALSE),0)</f>
        <v>3345745.0000000009</v>
      </c>
      <c r="G31" s="144">
        <f t="shared" si="6"/>
        <v>0.66008623123327859</v>
      </c>
      <c r="H31" s="145">
        <f t="shared" si="7"/>
        <v>4.2003477540362077E-4</v>
      </c>
      <c r="I31" s="143">
        <f t="shared" si="8"/>
        <v>-1722903.3699999992</v>
      </c>
      <c r="J31" s="146">
        <f t="shared" si="9"/>
        <v>-0.33991376876672136</v>
      </c>
      <c r="K31" s="142">
        <f>VLOOKUP($C31,'2025'!$C$205:$U$392,VLOOKUP($L$4,Master!$D$9:$G$20,4,FALSE),FALSE)</f>
        <v>5068648.37</v>
      </c>
      <c r="L31" s="143">
        <f>VLOOKUP($C31,'2025'!$C$8:$U$195,VLOOKUP($L$4,Master!$D$9:$G$20,4,FALSE),FALSE)</f>
        <v>3345745.0000000009</v>
      </c>
      <c r="M31" s="145">
        <f t="shared" si="10"/>
        <v>0.66008623123327859</v>
      </c>
      <c r="N31" s="145">
        <f t="shared" si="11"/>
        <v>4.2003477540362077E-4</v>
      </c>
      <c r="O31" s="143">
        <f t="shared" si="12"/>
        <v>-1722903.3699999992</v>
      </c>
      <c r="P31" s="146">
        <f t="shared" si="13"/>
        <v>-0.33991376876672136</v>
      </c>
      <c r="Q31" s="71"/>
    </row>
    <row r="32" spans="2:17" s="72" customFormat="1" ht="12.75" x14ac:dyDescent="0.2">
      <c r="B32" s="70"/>
      <c r="C32" s="133" t="s">
        <v>80</v>
      </c>
      <c r="D32" s="134" t="s">
        <v>81</v>
      </c>
      <c r="E32" s="147">
        <f>IFERROR(VLOOKUP($C32,'2025'!$C$205:$U$392,19,FALSE),0)</f>
        <v>5021997.7</v>
      </c>
      <c r="F32" s="148">
        <f>IFERROR(VLOOKUP($C32,'2025'!$C$8:$U$195,19,FALSE),0)</f>
        <v>3314414.3400000008</v>
      </c>
      <c r="G32" s="149">
        <f t="shared" si="6"/>
        <v>0.65997926283399144</v>
      </c>
      <c r="H32" s="150">
        <f t="shared" si="7"/>
        <v>4.1610143118989639E-4</v>
      </c>
      <c r="I32" s="148">
        <f t="shared" si="8"/>
        <v>-1707583.3599999994</v>
      </c>
      <c r="J32" s="151">
        <f t="shared" si="9"/>
        <v>-0.3400207371660085</v>
      </c>
      <c r="K32" s="147">
        <f>VLOOKUP($C32,'2025'!$C$205:$U$392,VLOOKUP($L$4,Master!$D$9:$G$20,4,FALSE),FALSE)</f>
        <v>5021997.7</v>
      </c>
      <c r="L32" s="148">
        <f>VLOOKUP($C32,'2025'!$C$8:$U$195,VLOOKUP($L$4,Master!$D$9:$G$20,4,FALSE),FALSE)</f>
        <v>3314414.3400000008</v>
      </c>
      <c r="M32" s="150">
        <f t="shared" si="10"/>
        <v>0.65997926283399144</v>
      </c>
      <c r="N32" s="150">
        <f t="shared" si="11"/>
        <v>4.1610143118989639E-4</v>
      </c>
      <c r="O32" s="148">
        <f t="shared" si="12"/>
        <v>-1707583.3599999994</v>
      </c>
      <c r="P32" s="151">
        <f t="shared" si="13"/>
        <v>-0.3400207371660085</v>
      </c>
      <c r="Q32" s="71"/>
    </row>
    <row r="33" spans="2:17" s="72" customFormat="1" ht="12.75" x14ac:dyDescent="0.2">
      <c r="B33" s="70"/>
      <c r="C33" s="98" t="s">
        <v>82</v>
      </c>
      <c r="D33" s="99" t="s">
        <v>81</v>
      </c>
      <c r="E33" s="152">
        <f>IFERROR(VLOOKUP($C33,'2025'!$C$205:$U$392,19,FALSE),0)</f>
        <v>5021997.7</v>
      </c>
      <c r="F33" s="153">
        <f>IFERROR(VLOOKUP($C33,'2025'!$C$8:$U$195,19,FALSE),0)</f>
        <v>3314414.3400000008</v>
      </c>
      <c r="G33" s="154">
        <f t="shared" si="6"/>
        <v>0.65997926283399144</v>
      </c>
      <c r="H33" s="155">
        <f t="shared" si="7"/>
        <v>4.1610143118989639E-4</v>
      </c>
      <c r="I33" s="156">
        <f t="shared" si="8"/>
        <v>-1707583.3599999994</v>
      </c>
      <c r="J33" s="157">
        <f t="shared" si="9"/>
        <v>-0.3400207371660085</v>
      </c>
      <c r="K33" s="163">
        <f>VLOOKUP($C33,'2025'!$C$205:$U$392,VLOOKUP($L$4,Master!$D$9:$G$20,4,FALSE),FALSE)</f>
        <v>5021997.7</v>
      </c>
      <c r="L33" s="164">
        <f>VLOOKUP($C33,'2025'!$C$8:$U$195,VLOOKUP($L$4,Master!$D$9:$G$20,4,FALSE),FALSE)</f>
        <v>3314414.3400000008</v>
      </c>
      <c r="M33" s="155">
        <f t="shared" si="10"/>
        <v>0.65997926283399144</v>
      </c>
      <c r="N33" s="155">
        <f t="shared" si="11"/>
        <v>4.1610143118989639E-4</v>
      </c>
      <c r="O33" s="156">
        <f t="shared" si="12"/>
        <v>-1707583.3599999994</v>
      </c>
      <c r="P33" s="157">
        <f t="shared" si="13"/>
        <v>-0.3400207371660085</v>
      </c>
      <c r="Q33" s="71"/>
    </row>
    <row r="34" spans="2:17" s="72" customFormat="1" ht="12.75" x14ac:dyDescent="0.2">
      <c r="B34" s="70"/>
      <c r="C34" s="133" t="s">
        <v>83</v>
      </c>
      <c r="D34" s="134" t="s">
        <v>84</v>
      </c>
      <c r="E34" s="147">
        <f>IFERROR(VLOOKUP($C34,'2025'!$C$205:$U$392,19,FALSE),0)</f>
        <v>0</v>
      </c>
      <c r="F34" s="148">
        <f>IFERROR(VLOOKUP($C34,'2025'!$C$8:$U$195,19,FALSE),0)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VLOOKUP($C34,'2025'!$C$205:$U$392,VLOOKUP($L$4,Master!$D$9:$G$20,4,FALSE),FALSE)</f>
        <v>0</v>
      </c>
      <c r="L34" s="148">
        <f>VLOOKUP($C34,'2025'!$C$8:$U$195,VLOOKUP($L$4,Master!$D$9:$G$20,4,FALSE),FALSE)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85</v>
      </c>
      <c r="D35" s="99" t="s">
        <v>84</v>
      </c>
      <c r="E35" s="152">
        <f>IFERROR(VLOOKUP($C35,'2025'!$C$205:$U$392,19,FALSE),0)</f>
        <v>0</v>
      </c>
      <c r="F35" s="153">
        <f>IFERROR(VLOOKUP($C35,'2025'!$C$8:$U$195,19,FALSE),0)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VLOOKUP($C35,'2025'!$C$205:$U$392,VLOOKUP($L$4,Master!$D$9:$G$20,4,FALSE),FALSE)</f>
        <v>0</v>
      </c>
      <c r="L35" s="164">
        <f>VLOOKUP($C35,'2025'!$C$8:$U$195,VLOOKUP($L$4,Master!$D$9:$G$20,4,FALSE),FALSE)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86</v>
      </c>
      <c r="D36" s="134" t="s">
        <v>87</v>
      </c>
      <c r="E36" s="147">
        <f>IFERROR(VLOOKUP($C36,'2025'!$C$205:$U$392,19,FALSE),0)</f>
        <v>0</v>
      </c>
      <c r="F36" s="148">
        <f>IFERROR(VLOOKUP($C36,'2025'!$C$8:$U$195,19,FALSE),0)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VLOOKUP($C36,'2025'!$C$205:$U$392,VLOOKUP($L$4,Master!$D$9:$G$20,4,FALSE),FALSE)</f>
        <v>0</v>
      </c>
      <c r="L36" s="148">
        <f>VLOOKUP($C36,'2025'!$C$8:$U$195,VLOOKUP($L$4,Master!$D$9:$G$20,4,FALSE),FALSE)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88</v>
      </c>
      <c r="D37" s="99" t="s">
        <v>87</v>
      </c>
      <c r="E37" s="152">
        <f>IFERROR(VLOOKUP($C37,'2025'!$C$205:$U$392,19,FALSE),0)</f>
        <v>0</v>
      </c>
      <c r="F37" s="153">
        <f>IFERROR(VLOOKUP($C37,'2025'!$C$8:$U$195,19,FALSE),0)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VLOOKUP($C37,'2025'!$C$205:$U$392,VLOOKUP($L$4,Master!$D$9:$G$20,4,FALSE),FALSE)</f>
        <v>0</v>
      </c>
      <c r="L37" s="164">
        <f>VLOOKUP($C37,'2025'!$C$8:$U$195,VLOOKUP($L$4,Master!$D$9:$G$20,4,FALSE),FALSE)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89</v>
      </c>
      <c r="D38" s="134" t="s">
        <v>90</v>
      </c>
      <c r="E38" s="147">
        <f>IFERROR(VLOOKUP($C38,'2025'!$C$205:$U$392,19,FALSE),0)</f>
        <v>0</v>
      </c>
      <c r="F38" s="148">
        <f>IFERROR(VLOOKUP($C38,'2025'!$C$8:$U$195,19,FALSE),0)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VLOOKUP($C38,'2025'!$C$205:$U$392,VLOOKUP($L$4,Master!$D$9:$G$20,4,FALSE),FALSE)</f>
        <v>0</v>
      </c>
      <c r="L38" s="148">
        <f>VLOOKUP($C38,'2025'!$C$8:$U$195,VLOOKUP($L$4,Master!$D$9:$G$20,4,FALSE),FALSE)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91</v>
      </c>
      <c r="D39" s="99" t="s">
        <v>90</v>
      </c>
      <c r="E39" s="152">
        <f>IFERROR(VLOOKUP($C39,'2025'!$C$205:$U$392,19,FALSE),0)</f>
        <v>0</v>
      </c>
      <c r="F39" s="153">
        <f>IFERROR(VLOOKUP($C39,'2025'!$C$8:$U$195,19,FALSE),0)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VLOOKUP($C39,'2025'!$C$205:$U$392,VLOOKUP($L$4,Master!$D$9:$G$20,4,FALSE),FALSE)</f>
        <v>0</v>
      </c>
      <c r="L39" s="164">
        <f>VLOOKUP($C39,'2025'!$C$8:$U$195,VLOOKUP($L$4,Master!$D$9:$G$20,4,FALSE),FALSE)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92</v>
      </c>
      <c r="D40" s="134" t="s">
        <v>93</v>
      </c>
      <c r="E40" s="147">
        <f>IFERROR(VLOOKUP($C40,'2025'!$C$205:$U$392,19,FALSE),0)</f>
        <v>46650.67</v>
      </c>
      <c r="F40" s="148">
        <f>IFERROR(VLOOKUP($C40,'2025'!$C$8:$U$195,19,FALSE),0)</f>
        <v>31330.66</v>
      </c>
      <c r="G40" s="149">
        <f t="shared" si="6"/>
        <v>0.67160150111456063</v>
      </c>
      <c r="H40" s="150">
        <f t="shared" si="7"/>
        <v>3.9333442137243575E-6</v>
      </c>
      <c r="I40" s="148">
        <f t="shared" si="8"/>
        <v>-15320.009999999998</v>
      </c>
      <c r="J40" s="151">
        <f t="shared" si="9"/>
        <v>-0.32839849888543937</v>
      </c>
      <c r="K40" s="147">
        <f>VLOOKUP($C40,'2025'!$C$205:$U$392,VLOOKUP($L$4,Master!$D$9:$G$20,4,FALSE),FALSE)</f>
        <v>46650.67</v>
      </c>
      <c r="L40" s="148">
        <f>VLOOKUP($C40,'2025'!$C$8:$U$195,VLOOKUP($L$4,Master!$D$9:$G$20,4,FALSE),FALSE)</f>
        <v>31330.66</v>
      </c>
      <c r="M40" s="150">
        <f t="shared" si="10"/>
        <v>0.67160150111456063</v>
      </c>
      <c r="N40" s="150">
        <f t="shared" si="11"/>
        <v>3.9333442137243575E-6</v>
      </c>
      <c r="O40" s="148">
        <f t="shared" si="12"/>
        <v>-15320.009999999998</v>
      </c>
      <c r="P40" s="151">
        <f t="shared" si="13"/>
        <v>-0.32839849888543937</v>
      </c>
      <c r="Q40" s="71"/>
    </row>
    <row r="41" spans="2:17" s="72" customFormat="1" ht="12.75" x14ac:dyDescent="0.2">
      <c r="B41" s="70"/>
      <c r="C41" s="98" t="s">
        <v>94</v>
      </c>
      <c r="D41" s="99" t="s">
        <v>93</v>
      </c>
      <c r="E41" s="152">
        <f>IFERROR(VLOOKUP($C41,'2025'!$C$205:$U$392,19,FALSE),0)</f>
        <v>46650.67</v>
      </c>
      <c r="F41" s="153">
        <f>IFERROR(VLOOKUP($C41,'2025'!$C$8:$U$195,19,FALSE),0)</f>
        <v>31330.66</v>
      </c>
      <c r="G41" s="154">
        <f t="shared" si="6"/>
        <v>0.67160150111456063</v>
      </c>
      <c r="H41" s="155">
        <f t="shared" si="7"/>
        <v>3.9333442137243575E-6</v>
      </c>
      <c r="I41" s="156">
        <f t="shared" si="8"/>
        <v>-15320.009999999998</v>
      </c>
      <c r="J41" s="157">
        <f t="shared" si="9"/>
        <v>-0.32839849888543937</v>
      </c>
      <c r="K41" s="163">
        <f>VLOOKUP($C41,'2025'!$C$205:$U$392,VLOOKUP($L$4,Master!$D$9:$G$20,4,FALSE),FALSE)</f>
        <v>46650.67</v>
      </c>
      <c r="L41" s="164">
        <f>VLOOKUP($C41,'2025'!$C$8:$U$195,VLOOKUP($L$4,Master!$D$9:$G$20,4,FALSE),FALSE)</f>
        <v>31330.66</v>
      </c>
      <c r="M41" s="155">
        <f t="shared" si="10"/>
        <v>0.67160150111456063</v>
      </c>
      <c r="N41" s="155">
        <f t="shared" si="11"/>
        <v>3.9333442137243575E-6</v>
      </c>
      <c r="O41" s="156">
        <f t="shared" si="12"/>
        <v>-15320.009999999998</v>
      </c>
      <c r="P41" s="157">
        <f t="shared" si="13"/>
        <v>-0.32839849888543937</v>
      </c>
      <c r="Q41" s="71"/>
    </row>
    <row r="42" spans="2:17" s="72" customFormat="1" ht="12.75" x14ac:dyDescent="0.2">
      <c r="B42" s="70"/>
      <c r="C42" s="131" t="s">
        <v>95</v>
      </c>
      <c r="D42" s="132" t="s">
        <v>96</v>
      </c>
      <c r="E42" s="142">
        <f>IFERROR(VLOOKUP($C42,'2025'!$C$205:$U$392,19,FALSE),0)</f>
        <v>13814610.739999993</v>
      </c>
      <c r="F42" s="143">
        <f>IFERROR(VLOOKUP($C42,'2025'!$C$8:$U$195,19,FALSE),0)</f>
        <v>11189864.200000003</v>
      </c>
      <c r="G42" s="144">
        <f t="shared" si="6"/>
        <v>0.81000213546371769</v>
      </c>
      <c r="H42" s="145">
        <f t="shared" si="7"/>
        <v>1.4048088231601681E-3</v>
      </c>
      <c r="I42" s="143">
        <f t="shared" si="8"/>
        <v>-2624746.5399999898</v>
      </c>
      <c r="J42" s="146">
        <f t="shared" si="9"/>
        <v>-0.18999786453628234</v>
      </c>
      <c r="K42" s="142">
        <f>VLOOKUP($C42,'2025'!$C$205:$U$392,VLOOKUP($L$4,Master!$D$9:$G$20,4,FALSE),FALSE)</f>
        <v>13814610.739999993</v>
      </c>
      <c r="L42" s="143">
        <f>VLOOKUP($C42,'2025'!$C$8:$U$195,VLOOKUP($L$4,Master!$D$9:$G$20,4,FALSE),FALSE)</f>
        <v>11189864.200000003</v>
      </c>
      <c r="M42" s="145">
        <f t="shared" si="10"/>
        <v>0.81000213546371769</v>
      </c>
      <c r="N42" s="145">
        <f t="shared" si="11"/>
        <v>1.4048088231601681E-3</v>
      </c>
      <c r="O42" s="143">
        <f t="shared" si="12"/>
        <v>-2624746.5399999898</v>
      </c>
      <c r="P42" s="146">
        <f t="shared" si="13"/>
        <v>-0.18999786453628234</v>
      </c>
      <c r="Q42" s="71"/>
    </row>
    <row r="43" spans="2:17" s="72" customFormat="1" ht="12.75" x14ac:dyDescent="0.2">
      <c r="B43" s="70"/>
      <c r="C43" s="133" t="s">
        <v>97</v>
      </c>
      <c r="D43" s="134" t="s">
        <v>98</v>
      </c>
      <c r="E43" s="147">
        <f>IFERROR(VLOOKUP($C43,'2025'!$C$205:$U$392,19,FALSE),0)</f>
        <v>7308795.1499999939</v>
      </c>
      <c r="F43" s="148">
        <f>IFERROR(VLOOKUP($C43,'2025'!$C$8:$U$195,19,FALSE),0)</f>
        <v>6185453.0300000021</v>
      </c>
      <c r="G43" s="149">
        <f t="shared" si="6"/>
        <v>0.84630269463770746</v>
      </c>
      <c r="H43" s="150">
        <f t="shared" si="7"/>
        <v>7.765401649634673E-4</v>
      </c>
      <c r="I43" s="148">
        <f t="shared" si="8"/>
        <v>-1123342.1199999917</v>
      </c>
      <c r="J43" s="151">
        <f t="shared" si="9"/>
        <v>-0.15369730536229254</v>
      </c>
      <c r="K43" s="147">
        <f>VLOOKUP($C43,'2025'!$C$205:$U$392,VLOOKUP($L$4,Master!$D$9:$G$20,4,FALSE),FALSE)</f>
        <v>7308795.1499999939</v>
      </c>
      <c r="L43" s="148">
        <f>VLOOKUP($C43,'2025'!$C$8:$U$195,VLOOKUP($L$4,Master!$D$9:$G$20,4,FALSE),FALSE)</f>
        <v>6185453.0300000021</v>
      </c>
      <c r="M43" s="150">
        <f t="shared" si="10"/>
        <v>0.84630269463770746</v>
      </c>
      <c r="N43" s="150">
        <f t="shared" si="11"/>
        <v>7.765401649634673E-4</v>
      </c>
      <c r="O43" s="148">
        <f t="shared" si="12"/>
        <v>-1123342.1199999917</v>
      </c>
      <c r="P43" s="151">
        <f t="shared" si="13"/>
        <v>-0.15369730536229254</v>
      </c>
      <c r="Q43" s="71"/>
    </row>
    <row r="44" spans="2:17" s="72" customFormat="1" ht="12.75" x14ac:dyDescent="0.2">
      <c r="B44" s="70"/>
      <c r="C44" s="98" t="s">
        <v>99</v>
      </c>
      <c r="D44" s="99" t="s">
        <v>98</v>
      </c>
      <c r="E44" s="152">
        <f>IFERROR(VLOOKUP($C44,'2025'!$C$205:$U$392,19,FALSE),0)</f>
        <v>7308795.1499999939</v>
      </c>
      <c r="F44" s="153">
        <f>IFERROR(VLOOKUP($C44,'2025'!$C$8:$U$195,19,FALSE),0)</f>
        <v>6185453.0300000021</v>
      </c>
      <c r="G44" s="154">
        <f t="shared" si="6"/>
        <v>0.84630269463770746</v>
      </c>
      <c r="H44" s="155">
        <f t="shared" si="7"/>
        <v>7.765401649634673E-4</v>
      </c>
      <c r="I44" s="156">
        <f t="shared" si="8"/>
        <v>-1123342.1199999917</v>
      </c>
      <c r="J44" s="157">
        <f t="shared" si="9"/>
        <v>-0.15369730536229254</v>
      </c>
      <c r="K44" s="163">
        <f>VLOOKUP($C44,'2025'!$C$205:$U$392,VLOOKUP($L$4,Master!$D$9:$G$20,4,FALSE),FALSE)</f>
        <v>7308795.1499999939</v>
      </c>
      <c r="L44" s="164">
        <f>VLOOKUP($C44,'2025'!$C$8:$U$195,VLOOKUP($L$4,Master!$D$9:$G$20,4,FALSE),FALSE)</f>
        <v>6185453.0300000021</v>
      </c>
      <c r="M44" s="155">
        <f t="shared" si="10"/>
        <v>0.84630269463770746</v>
      </c>
      <c r="N44" s="155">
        <f t="shared" si="11"/>
        <v>7.765401649634673E-4</v>
      </c>
      <c r="O44" s="156">
        <f t="shared" si="12"/>
        <v>-1123342.1199999917</v>
      </c>
      <c r="P44" s="157">
        <f t="shared" si="13"/>
        <v>-0.15369730536229254</v>
      </c>
      <c r="Q44" s="71"/>
    </row>
    <row r="45" spans="2:17" s="72" customFormat="1" ht="12.75" x14ac:dyDescent="0.2">
      <c r="B45" s="70"/>
      <c r="C45" s="133" t="s">
        <v>100</v>
      </c>
      <c r="D45" s="134" t="s">
        <v>101</v>
      </c>
      <c r="E45" s="147">
        <f>IFERROR(VLOOKUP($C45,'2025'!$C$205:$U$392,19,FALSE),0)</f>
        <v>0</v>
      </c>
      <c r="F45" s="148">
        <f>IFERROR(VLOOKUP($C45,'2025'!$C$8:$U$195,19,FALSE),0)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VLOOKUP($C45,'2025'!$C$205:$U$392,VLOOKUP($L$4,Master!$D$9:$G$20,4,FALSE),FALSE)</f>
        <v>0</v>
      </c>
      <c r="L45" s="148">
        <f>VLOOKUP($C45,'2025'!$C$8:$U$195,VLOOKUP($L$4,Master!$D$9:$G$20,4,FALSE),FALSE)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102</v>
      </c>
      <c r="D46" s="99" t="s">
        <v>101</v>
      </c>
      <c r="E46" s="152">
        <f>IFERROR(VLOOKUP($C46,'2025'!$C$205:$U$392,19,FALSE),0)</f>
        <v>0</v>
      </c>
      <c r="F46" s="153">
        <f>IFERROR(VLOOKUP($C46,'2025'!$C$8:$U$195,19,FALSE),0)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VLOOKUP($C46,'2025'!$C$205:$U$392,VLOOKUP($L$4,Master!$D$9:$G$20,4,FALSE),FALSE)</f>
        <v>0</v>
      </c>
      <c r="L46" s="164">
        <f>VLOOKUP($C46,'2025'!$C$8:$U$195,VLOOKUP($L$4,Master!$D$9:$G$20,4,FALSE),FALSE)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103</v>
      </c>
      <c r="D47" s="134" t="s">
        <v>104</v>
      </c>
      <c r="E47" s="147">
        <f>IFERROR(VLOOKUP($C47,'2025'!$C$205:$U$392,19,FALSE),0)</f>
        <v>3265467.4499999969</v>
      </c>
      <c r="F47" s="148">
        <f>IFERROR(VLOOKUP($C47,'2025'!$C$8:$U$195,19,FALSE),0)</f>
        <v>2944174.0700000022</v>
      </c>
      <c r="G47" s="149">
        <f t="shared" si="6"/>
        <v>0.90160876354777475</v>
      </c>
      <c r="H47" s="150">
        <f t="shared" si="7"/>
        <v>3.6962036683656842E-4</v>
      </c>
      <c r="I47" s="148">
        <f t="shared" si="8"/>
        <v>-321293.37999999477</v>
      </c>
      <c r="J47" s="151">
        <f t="shared" si="9"/>
        <v>-9.8391236452225264E-2</v>
      </c>
      <c r="K47" s="147">
        <f>VLOOKUP($C47,'2025'!$C$205:$U$392,VLOOKUP($L$4,Master!$D$9:$G$20,4,FALSE),FALSE)</f>
        <v>3265467.4499999969</v>
      </c>
      <c r="L47" s="148">
        <f>VLOOKUP($C47,'2025'!$C$8:$U$195,VLOOKUP($L$4,Master!$D$9:$G$20,4,FALSE),FALSE)</f>
        <v>2944174.0700000022</v>
      </c>
      <c r="M47" s="150">
        <f t="shared" si="10"/>
        <v>0.90160876354777475</v>
      </c>
      <c r="N47" s="150">
        <f t="shared" si="11"/>
        <v>3.6962036683656842E-4</v>
      </c>
      <c r="O47" s="148">
        <f t="shared" si="12"/>
        <v>-321293.37999999477</v>
      </c>
      <c r="P47" s="151">
        <f t="shared" si="13"/>
        <v>-9.8391236452225264E-2</v>
      </c>
      <c r="Q47" s="71"/>
    </row>
    <row r="48" spans="2:17" s="72" customFormat="1" ht="12.75" x14ac:dyDescent="0.2">
      <c r="B48" s="70"/>
      <c r="C48" s="98" t="s">
        <v>105</v>
      </c>
      <c r="D48" s="99" t="s">
        <v>104</v>
      </c>
      <c r="E48" s="152">
        <f>IFERROR(VLOOKUP($C48,'2025'!$C$205:$U$392,19,FALSE),0)</f>
        <v>3265467.4499999969</v>
      </c>
      <c r="F48" s="153">
        <f>IFERROR(VLOOKUP($C48,'2025'!$C$8:$U$195,19,FALSE),0)</f>
        <v>2944174.0700000022</v>
      </c>
      <c r="G48" s="154">
        <f t="shared" si="6"/>
        <v>0.90160876354777475</v>
      </c>
      <c r="H48" s="155">
        <f t="shared" si="7"/>
        <v>3.6962036683656842E-4</v>
      </c>
      <c r="I48" s="156">
        <f t="shared" si="8"/>
        <v>-321293.37999999477</v>
      </c>
      <c r="J48" s="157">
        <f t="shared" si="9"/>
        <v>-9.8391236452225264E-2</v>
      </c>
      <c r="K48" s="163">
        <f>VLOOKUP($C48,'2025'!$C$205:$U$392,VLOOKUP($L$4,Master!$D$9:$G$20,4,FALSE),FALSE)</f>
        <v>3265467.4499999969</v>
      </c>
      <c r="L48" s="164">
        <f>VLOOKUP($C48,'2025'!$C$8:$U$195,VLOOKUP($L$4,Master!$D$9:$G$20,4,FALSE),FALSE)</f>
        <v>2944174.0700000022</v>
      </c>
      <c r="M48" s="155">
        <f t="shared" si="10"/>
        <v>0.90160876354777475</v>
      </c>
      <c r="N48" s="155">
        <f t="shared" si="11"/>
        <v>3.6962036683656842E-4</v>
      </c>
      <c r="O48" s="156">
        <f t="shared" si="12"/>
        <v>-321293.37999999477</v>
      </c>
      <c r="P48" s="157">
        <f t="shared" si="13"/>
        <v>-9.8391236452225264E-2</v>
      </c>
      <c r="Q48" s="71"/>
    </row>
    <row r="49" spans="2:17" s="72" customFormat="1" ht="12.75" x14ac:dyDescent="0.2">
      <c r="B49" s="70"/>
      <c r="C49" s="133" t="s">
        <v>106</v>
      </c>
      <c r="D49" s="134" t="s">
        <v>107</v>
      </c>
      <c r="E49" s="147">
        <f>IFERROR(VLOOKUP($C49,'2025'!$C$205:$U$392,19,FALSE),0)</f>
        <v>910107.3</v>
      </c>
      <c r="F49" s="148">
        <f>IFERROR(VLOOKUP($C49,'2025'!$C$8:$U$195,19,FALSE),0)</f>
        <v>732653.75999999989</v>
      </c>
      <c r="G49" s="149">
        <f t="shared" si="6"/>
        <v>0.8050191004950733</v>
      </c>
      <c r="H49" s="150">
        <f t="shared" si="7"/>
        <v>9.1979531473623406E-5</v>
      </c>
      <c r="I49" s="148">
        <f t="shared" si="8"/>
        <v>-177453.54000000015</v>
      </c>
      <c r="J49" s="151">
        <f t="shared" si="9"/>
        <v>-0.19498089950492667</v>
      </c>
      <c r="K49" s="147">
        <f>VLOOKUP($C49,'2025'!$C$205:$U$392,VLOOKUP($L$4,Master!$D$9:$G$20,4,FALSE),FALSE)</f>
        <v>910107.3</v>
      </c>
      <c r="L49" s="148">
        <f>VLOOKUP($C49,'2025'!$C$8:$U$195,VLOOKUP($L$4,Master!$D$9:$G$20,4,FALSE),FALSE)</f>
        <v>732653.75999999989</v>
      </c>
      <c r="M49" s="150">
        <f t="shared" si="10"/>
        <v>0.8050191004950733</v>
      </c>
      <c r="N49" s="150">
        <f t="shared" si="11"/>
        <v>9.1979531473623406E-5</v>
      </c>
      <c r="O49" s="148">
        <f t="shared" si="12"/>
        <v>-177453.54000000015</v>
      </c>
      <c r="P49" s="151">
        <f t="shared" si="13"/>
        <v>-0.19498089950492667</v>
      </c>
      <c r="Q49" s="71"/>
    </row>
    <row r="50" spans="2:17" s="72" customFormat="1" ht="12.75" x14ac:dyDescent="0.2">
      <c r="B50" s="70"/>
      <c r="C50" s="98" t="s">
        <v>108</v>
      </c>
      <c r="D50" s="99" t="s">
        <v>107</v>
      </c>
      <c r="E50" s="152">
        <f>IFERROR(VLOOKUP($C50,'2025'!$C$205:$U$392,19,FALSE),0)</f>
        <v>910107.3</v>
      </c>
      <c r="F50" s="153">
        <f>IFERROR(VLOOKUP($C50,'2025'!$C$8:$U$195,19,FALSE),0)</f>
        <v>732653.75999999989</v>
      </c>
      <c r="G50" s="154">
        <f t="shared" si="6"/>
        <v>0.8050191004950733</v>
      </c>
      <c r="H50" s="155">
        <f t="shared" si="7"/>
        <v>9.1979531473623406E-5</v>
      </c>
      <c r="I50" s="156">
        <f t="shared" si="8"/>
        <v>-177453.54000000015</v>
      </c>
      <c r="J50" s="157">
        <f t="shared" si="9"/>
        <v>-0.19498089950492667</v>
      </c>
      <c r="K50" s="163">
        <f>VLOOKUP($C50,'2025'!$C$205:$U$392,VLOOKUP($L$4,Master!$D$9:$G$20,4,FALSE),FALSE)</f>
        <v>910107.3</v>
      </c>
      <c r="L50" s="164">
        <f>VLOOKUP($C50,'2025'!$C$8:$U$195,VLOOKUP($L$4,Master!$D$9:$G$20,4,FALSE),FALSE)</f>
        <v>732653.75999999989</v>
      </c>
      <c r="M50" s="155">
        <f t="shared" si="10"/>
        <v>0.8050191004950733</v>
      </c>
      <c r="N50" s="155">
        <f t="shared" si="11"/>
        <v>9.1979531473623406E-5</v>
      </c>
      <c r="O50" s="156">
        <f t="shared" si="12"/>
        <v>-177453.54000000015</v>
      </c>
      <c r="P50" s="157">
        <f t="shared" si="13"/>
        <v>-0.19498089950492667</v>
      </c>
      <c r="Q50" s="71"/>
    </row>
    <row r="51" spans="2:17" s="72" customFormat="1" ht="12.75" x14ac:dyDescent="0.2">
      <c r="B51" s="70"/>
      <c r="C51" s="133" t="s">
        <v>109</v>
      </c>
      <c r="D51" s="134" t="s">
        <v>110</v>
      </c>
      <c r="E51" s="147">
        <f>IFERROR(VLOOKUP($C51,'2025'!$C$205:$U$392,19,FALSE),0)</f>
        <v>0</v>
      </c>
      <c r="F51" s="148">
        <f>IFERROR(VLOOKUP($C51,'2025'!$C$8:$U$195,19,FALSE),0)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VLOOKUP($C51,'2025'!$C$205:$U$392,VLOOKUP($L$4,Master!$D$9:$G$20,4,FALSE),FALSE)</f>
        <v>0</v>
      </c>
      <c r="L51" s="148">
        <f>VLOOKUP($C51,'2025'!$C$8:$U$195,VLOOKUP($L$4,Master!$D$9:$G$20,4,FALSE),FALSE)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111</v>
      </c>
      <c r="D52" s="99" t="s">
        <v>110</v>
      </c>
      <c r="E52" s="152">
        <f>IFERROR(VLOOKUP($C52,'2025'!$C$205:$U$392,19,FALSE),0)</f>
        <v>0</v>
      </c>
      <c r="F52" s="153">
        <f>IFERROR(VLOOKUP($C52,'2025'!$C$8:$U$195,19,FALSE),0)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VLOOKUP($C52,'2025'!$C$205:$U$392,VLOOKUP($L$4,Master!$D$9:$G$20,4,FALSE),FALSE)</f>
        <v>0</v>
      </c>
      <c r="L52" s="164">
        <f>VLOOKUP($C52,'2025'!$C$8:$U$195,VLOOKUP($L$4,Master!$D$9:$G$20,4,FALSE),FALSE)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112</v>
      </c>
      <c r="D53" s="134" t="s">
        <v>113</v>
      </c>
      <c r="E53" s="147">
        <f>IFERROR(VLOOKUP($C53,'2025'!$C$205:$U$392,19,FALSE),0)</f>
        <v>2330240.8400000017</v>
      </c>
      <c r="F53" s="148">
        <f>IFERROR(VLOOKUP($C53,'2025'!$C$8:$U$195,19,FALSE),0)</f>
        <v>1327583.3399999987</v>
      </c>
      <c r="G53" s="149">
        <f t="shared" si="6"/>
        <v>0.56971936857822714</v>
      </c>
      <c r="H53" s="150">
        <f t="shared" si="7"/>
        <v>1.6666875988650899E-4</v>
      </c>
      <c r="I53" s="148">
        <f t="shared" si="8"/>
        <v>-1002657.500000003</v>
      </c>
      <c r="J53" s="151">
        <f t="shared" si="9"/>
        <v>-0.43028063142177281</v>
      </c>
      <c r="K53" s="147">
        <f>VLOOKUP($C53,'2025'!$C$205:$U$392,VLOOKUP($L$4,Master!$D$9:$G$20,4,FALSE),FALSE)</f>
        <v>2330240.8400000017</v>
      </c>
      <c r="L53" s="148">
        <f>VLOOKUP($C53,'2025'!$C$8:$U$195,VLOOKUP($L$4,Master!$D$9:$G$20,4,FALSE),FALSE)</f>
        <v>1327583.3399999987</v>
      </c>
      <c r="M53" s="150">
        <f t="shared" si="10"/>
        <v>0.56971936857822714</v>
      </c>
      <c r="N53" s="150">
        <f t="shared" si="11"/>
        <v>1.6666875988650899E-4</v>
      </c>
      <c r="O53" s="148">
        <f t="shared" si="12"/>
        <v>-1002657.500000003</v>
      </c>
      <c r="P53" s="151">
        <f t="shared" si="13"/>
        <v>-0.43028063142177281</v>
      </c>
      <c r="Q53" s="71"/>
    </row>
    <row r="54" spans="2:17" s="72" customFormat="1" ht="12.75" x14ac:dyDescent="0.2">
      <c r="B54" s="70"/>
      <c r="C54" s="98" t="s">
        <v>114</v>
      </c>
      <c r="D54" s="99" t="s">
        <v>113</v>
      </c>
      <c r="E54" s="152">
        <f>IFERROR(VLOOKUP($C54,'2025'!$C$205:$U$392,19,FALSE),0)</f>
        <v>2330240.8400000017</v>
      </c>
      <c r="F54" s="153">
        <f>IFERROR(VLOOKUP($C54,'2025'!$C$8:$U$195,19,FALSE),0)</f>
        <v>1327583.3399999987</v>
      </c>
      <c r="G54" s="154">
        <f t="shared" si="6"/>
        <v>0.56971936857822714</v>
      </c>
      <c r="H54" s="155">
        <f t="shared" si="7"/>
        <v>1.6666875988650899E-4</v>
      </c>
      <c r="I54" s="156">
        <f t="shared" si="8"/>
        <v>-1002657.500000003</v>
      </c>
      <c r="J54" s="157">
        <f t="shared" si="9"/>
        <v>-0.43028063142177281</v>
      </c>
      <c r="K54" s="163">
        <f>VLOOKUP($C54,'2025'!$C$205:$U$392,VLOOKUP($L$4,Master!$D$9:$G$20,4,FALSE),FALSE)</f>
        <v>2330240.8400000017</v>
      </c>
      <c r="L54" s="164">
        <f>VLOOKUP($C54,'2025'!$C$8:$U$195,VLOOKUP($L$4,Master!$D$9:$G$20,4,FALSE),FALSE)</f>
        <v>1327583.3399999987</v>
      </c>
      <c r="M54" s="155">
        <f t="shared" si="10"/>
        <v>0.56971936857822714</v>
      </c>
      <c r="N54" s="155">
        <f t="shared" si="11"/>
        <v>1.6666875988650899E-4</v>
      </c>
      <c r="O54" s="156">
        <f t="shared" si="12"/>
        <v>-1002657.500000003</v>
      </c>
      <c r="P54" s="157">
        <f t="shared" si="13"/>
        <v>-0.43028063142177281</v>
      </c>
      <c r="Q54" s="71"/>
    </row>
    <row r="55" spans="2:17" s="72" customFormat="1" ht="12.75" x14ac:dyDescent="0.2">
      <c r="B55" s="70"/>
      <c r="C55" s="131" t="s">
        <v>115</v>
      </c>
      <c r="D55" s="132" t="s">
        <v>116</v>
      </c>
      <c r="E55" s="142">
        <f>IFERROR(VLOOKUP($C55,'2025'!$C$205:$U$392,19,FALSE),0)</f>
        <v>14391980.159999996</v>
      </c>
      <c r="F55" s="143">
        <f>IFERROR(VLOOKUP($C55,'2025'!$C$8:$U$195,19,FALSE),0)</f>
        <v>4576568.7600000016</v>
      </c>
      <c r="G55" s="144">
        <f t="shared" si="6"/>
        <v>0.31799437666817926</v>
      </c>
      <c r="H55" s="145">
        <f t="shared" si="7"/>
        <v>5.7455604991588647E-4</v>
      </c>
      <c r="I55" s="143">
        <f t="shared" si="8"/>
        <v>-9815411.3999999948</v>
      </c>
      <c r="J55" s="146">
        <f t="shared" si="9"/>
        <v>-0.68200562333182069</v>
      </c>
      <c r="K55" s="142">
        <f>VLOOKUP($C55,'2025'!$C$205:$U$392,VLOOKUP($L$4,Master!$D$9:$G$20,4,FALSE),FALSE)</f>
        <v>14391980.159999996</v>
      </c>
      <c r="L55" s="143">
        <f>VLOOKUP($C55,'2025'!$C$8:$U$195,VLOOKUP($L$4,Master!$D$9:$G$20,4,FALSE),FALSE)</f>
        <v>4576568.7600000016</v>
      </c>
      <c r="M55" s="145">
        <f t="shared" si="10"/>
        <v>0.31799437666817926</v>
      </c>
      <c r="N55" s="145">
        <f t="shared" si="11"/>
        <v>5.7455604991588647E-4</v>
      </c>
      <c r="O55" s="143">
        <f t="shared" si="12"/>
        <v>-9815411.3999999948</v>
      </c>
      <c r="P55" s="146">
        <f t="shared" si="13"/>
        <v>-0.68200562333182069</v>
      </c>
      <c r="Q55" s="71"/>
    </row>
    <row r="56" spans="2:17" s="72" customFormat="1" ht="12.75" x14ac:dyDescent="0.2">
      <c r="B56" s="70"/>
      <c r="C56" s="133" t="s">
        <v>117</v>
      </c>
      <c r="D56" s="134" t="s">
        <v>118</v>
      </c>
      <c r="E56" s="147">
        <f>IFERROR(VLOOKUP($C56,'2025'!$C$205:$U$392,19,FALSE),0)</f>
        <v>3186021.4299999983</v>
      </c>
      <c r="F56" s="148">
        <f>IFERROR(VLOOKUP($C56,'2025'!$C$8:$U$195,19,FALSE),0)</f>
        <v>1308478.8300000005</v>
      </c>
      <c r="G56" s="149">
        <f t="shared" si="6"/>
        <v>0.41069366881188907</v>
      </c>
      <c r="H56" s="150">
        <f t="shared" si="7"/>
        <v>1.6427032289652755E-4</v>
      </c>
      <c r="I56" s="148">
        <f t="shared" si="8"/>
        <v>-1877542.5999999978</v>
      </c>
      <c r="J56" s="151">
        <f t="shared" si="9"/>
        <v>-0.58930633118811093</v>
      </c>
      <c r="K56" s="147">
        <f>VLOOKUP($C56,'2025'!$C$205:$U$392,VLOOKUP($L$4,Master!$D$9:$G$20,4,FALSE),FALSE)</f>
        <v>3186021.4299999983</v>
      </c>
      <c r="L56" s="148">
        <f>VLOOKUP($C56,'2025'!$C$8:$U$195,VLOOKUP($L$4,Master!$D$9:$G$20,4,FALSE),FALSE)</f>
        <v>1308478.8300000005</v>
      </c>
      <c r="M56" s="150">
        <f t="shared" si="10"/>
        <v>0.41069366881188907</v>
      </c>
      <c r="N56" s="150">
        <f t="shared" si="11"/>
        <v>1.6427032289652755E-4</v>
      </c>
      <c r="O56" s="148">
        <f t="shared" si="12"/>
        <v>-1877542.5999999978</v>
      </c>
      <c r="P56" s="151">
        <f t="shared" si="13"/>
        <v>-0.58930633118811093</v>
      </c>
      <c r="Q56" s="71"/>
    </row>
    <row r="57" spans="2:17" s="72" customFormat="1" ht="12.75" x14ac:dyDescent="0.2">
      <c r="B57" s="70"/>
      <c r="C57" s="98" t="s">
        <v>119</v>
      </c>
      <c r="D57" s="99" t="s">
        <v>120</v>
      </c>
      <c r="E57" s="152">
        <f>IFERROR(VLOOKUP($C57,'2025'!$C$205:$U$392,19,FALSE),0)</f>
        <v>3186021.4299999983</v>
      </c>
      <c r="F57" s="153">
        <f>IFERROR(VLOOKUP($C57,'2025'!$C$8:$U$195,19,FALSE),0)</f>
        <v>1308478.8300000005</v>
      </c>
      <c r="G57" s="154">
        <f t="shared" si="6"/>
        <v>0.41069366881188907</v>
      </c>
      <c r="H57" s="155">
        <f t="shared" si="7"/>
        <v>1.6427032289652755E-4</v>
      </c>
      <c r="I57" s="156">
        <f t="shared" si="8"/>
        <v>-1877542.5999999978</v>
      </c>
      <c r="J57" s="157">
        <f t="shared" si="9"/>
        <v>-0.58930633118811093</v>
      </c>
      <c r="K57" s="163">
        <f>VLOOKUP($C57,'2025'!$C$205:$U$392,VLOOKUP($L$4,Master!$D$9:$G$20,4,FALSE),FALSE)</f>
        <v>3186021.4299999983</v>
      </c>
      <c r="L57" s="164">
        <f>VLOOKUP($C57,'2025'!$C$8:$U$195,VLOOKUP($L$4,Master!$D$9:$G$20,4,FALSE),FALSE)</f>
        <v>1308478.8300000005</v>
      </c>
      <c r="M57" s="155">
        <f t="shared" si="10"/>
        <v>0.41069366881188907</v>
      </c>
      <c r="N57" s="155">
        <f t="shared" si="11"/>
        <v>1.6427032289652755E-4</v>
      </c>
      <c r="O57" s="156">
        <f t="shared" si="12"/>
        <v>-1877542.5999999978</v>
      </c>
      <c r="P57" s="157">
        <f t="shared" si="13"/>
        <v>-0.58930633118811093</v>
      </c>
      <c r="Q57" s="71"/>
    </row>
    <row r="58" spans="2:17" s="72" customFormat="1" ht="12.75" x14ac:dyDescent="0.2">
      <c r="B58" s="70"/>
      <c r="C58" s="98" t="s">
        <v>121</v>
      </c>
      <c r="D58" s="99" t="s">
        <v>122</v>
      </c>
      <c r="E58" s="152">
        <f>IFERROR(VLOOKUP($C58,'2025'!$C$205:$U$392,19,FALSE),0)</f>
        <v>0</v>
      </c>
      <c r="F58" s="153">
        <f>IFERROR(VLOOKUP($C58,'2025'!$C$8:$U$195,19,FALSE),0)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VLOOKUP($C58,'2025'!$C$205:$U$392,VLOOKUP($L$4,Master!$D$9:$G$20,4,FALSE),FALSE)</f>
        <v>0</v>
      </c>
      <c r="L58" s="164">
        <f>VLOOKUP($C58,'2025'!$C$8:$U$195,VLOOKUP($L$4,Master!$D$9:$G$20,4,FALSE),FALSE)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123</v>
      </c>
      <c r="D59" s="134" t="s">
        <v>124</v>
      </c>
      <c r="E59" s="147">
        <f>IFERROR(VLOOKUP($C59,'2025'!$C$205:$U$392,19,FALSE),0)</f>
        <v>3791439.5299999993</v>
      </c>
      <c r="F59" s="148">
        <f>IFERROR(VLOOKUP($C59,'2025'!$C$8:$U$195,19,FALSE),0)</f>
        <v>950768.16999999993</v>
      </c>
      <c r="G59" s="149">
        <f t="shared" si="6"/>
        <v>0.25076706682962713</v>
      </c>
      <c r="H59" s="150">
        <f t="shared" si="7"/>
        <v>1.1936226303763777E-4</v>
      </c>
      <c r="I59" s="148">
        <f t="shared" si="8"/>
        <v>-2840671.3599999994</v>
      </c>
      <c r="J59" s="151">
        <f t="shared" si="9"/>
        <v>-0.74923293317037287</v>
      </c>
      <c r="K59" s="147">
        <f>VLOOKUP($C59,'2025'!$C$205:$U$392,VLOOKUP($L$4,Master!$D$9:$G$20,4,FALSE),FALSE)</f>
        <v>3791439.5299999993</v>
      </c>
      <c r="L59" s="148">
        <f>VLOOKUP($C59,'2025'!$C$8:$U$195,VLOOKUP($L$4,Master!$D$9:$G$20,4,FALSE),FALSE)</f>
        <v>950768.16999999993</v>
      </c>
      <c r="M59" s="150">
        <f t="shared" si="10"/>
        <v>0.25076706682962713</v>
      </c>
      <c r="N59" s="150">
        <f t="shared" si="11"/>
        <v>1.1936226303763777E-4</v>
      </c>
      <c r="O59" s="148">
        <f t="shared" si="12"/>
        <v>-2840671.3599999994</v>
      </c>
      <c r="P59" s="151">
        <f t="shared" si="13"/>
        <v>-0.74923293317037287</v>
      </c>
      <c r="Q59" s="71"/>
    </row>
    <row r="60" spans="2:17" s="72" customFormat="1" ht="12.75" x14ac:dyDescent="0.2">
      <c r="B60" s="70"/>
      <c r="C60" s="98" t="s">
        <v>125</v>
      </c>
      <c r="D60" s="99" t="s">
        <v>126</v>
      </c>
      <c r="E60" s="152">
        <f>IFERROR(VLOOKUP($C60,'2025'!$C$205:$U$392,19,FALSE),0)</f>
        <v>3675844.7099999995</v>
      </c>
      <c r="F60" s="153">
        <f>IFERROR(VLOOKUP($C60,'2025'!$C$8:$U$195,19,FALSE),0)</f>
        <v>927420.27</v>
      </c>
      <c r="G60" s="154">
        <f t="shared" si="6"/>
        <v>0.2523012649247634</v>
      </c>
      <c r="H60" s="155">
        <f t="shared" si="7"/>
        <v>1.1643109824993095E-4</v>
      </c>
      <c r="I60" s="156">
        <f t="shared" si="8"/>
        <v>-2748424.4399999995</v>
      </c>
      <c r="J60" s="157">
        <f t="shared" si="9"/>
        <v>-0.74769873507523654</v>
      </c>
      <c r="K60" s="163">
        <f>VLOOKUP($C60,'2025'!$C$205:$U$392,VLOOKUP($L$4,Master!$D$9:$G$20,4,FALSE),FALSE)</f>
        <v>3675844.7099999995</v>
      </c>
      <c r="L60" s="164">
        <f>VLOOKUP($C60,'2025'!$C$8:$U$195,VLOOKUP($L$4,Master!$D$9:$G$20,4,FALSE),FALSE)</f>
        <v>927420.27</v>
      </c>
      <c r="M60" s="155">
        <f t="shared" si="10"/>
        <v>0.2523012649247634</v>
      </c>
      <c r="N60" s="155">
        <f t="shared" si="11"/>
        <v>1.1643109824993095E-4</v>
      </c>
      <c r="O60" s="156">
        <f t="shared" si="12"/>
        <v>-2748424.4399999995</v>
      </c>
      <c r="P60" s="157">
        <f t="shared" si="13"/>
        <v>-0.74769873507523654</v>
      </c>
      <c r="Q60" s="71"/>
    </row>
    <row r="61" spans="2:17" s="72" customFormat="1" ht="12.75" x14ac:dyDescent="0.2">
      <c r="B61" s="70"/>
      <c r="C61" s="98" t="s">
        <v>127</v>
      </c>
      <c r="D61" s="99" t="s">
        <v>128</v>
      </c>
      <c r="E61" s="152">
        <f>IFERROR(VLOOKUP($C61,'2025'!$C$205:$U$392,19,FALSE),0)</f>
        <v>18451.57</v>
      </c>
      <c r="F61" s="153">
        <f>IFERROR(VLOOKUP($C61,'2025'!$C$8:$U$195,19,FALSE),0)</f>
        <v>9970.0800000000017</v>
      </c>
      <c r="G61" s="154">
        <f t="shared" si="6"/>
        <v>0.54033775987625998</v>
      </c>
      <c r="H61" s="155">
        <f t="shared" si="7"/>
        <v>1.2516734878348862E-6</v>
      </c>
      <c r="I61" s="156">
        <f t="shared" si="8"/>
        <v>-8481.489999999998</v>
      </c>
      <c r="J61" s="157">
        <f t="shared" si="9"/>
        <v>-0.45966224012374002</v>
      </c>
      <c r="K61" s="163">
        <f>VLOOKUP($C61,'2025'!$C$205:$U$392,VLOOKUP($L$4,Master!$D$9:$G$20,4,FALSE),FALSE)</f>
        <v>18451.57</v>
      </c>
      <c r="L61" s="164">
        <f>VLOOKUP($C61,'2025'!$C$8:$U$195,VLOOKUP($L$4,Master!$D$9:$G$20,4,FALSE),FALSE)</f>
        <v>9970.0800000000017</v>
      </c>
      <c r="M61" s="155">
        <f t="shared" si="10"/>
        <v>0.54033775987625998</v>
      </c>
      <c r="N61" s="155">
        <f t="shared" si="11"/>
        <v>1.2516734878348862E-6</v>
      </c>
      <c r="O61" s="156">
        <f t="shared" si="12"/>
        <v>-8481.489999999998</v>
      </c>
      <c r="P61" s="157">
        <f t="shared" si="13"/>
        <v>-0.45966224012374002</v>
      </c>
      <c r="Q61" s="71"/>
    </row>
    <row r="62" spans="2:17" s="72" customFormat="1" ht="12.75" x14ac:dyDescent="0.2">
      <c r="B62" s="70"/>
      <c r="C62" s="98" t="s">
        <v>129</v>
      </c>
      <c r="D62" s="99" t="s">
        <v>130</v>
      </c>
      <c r="E62" s="152">
        <f>IFERROR(VLOOKUP($C62,'2025'!$C$205:$U$392,19,FALSE),0)</f>
        <v>97143.250000000015</v>
      </c>
      <c r="F62" s="153">
        <f>IFERROR(VLOOKUP($C62,'2025'!$C$8:$U$195,19,FALSE),0)</f>
        <v>13377.82</v>
      </c>
      <c r="G62" s="154">
        <f t="shared" si="6"/>
        <v>0.13771229601644991</v>
      </c>
      <c r="H62" s="155">
        <f t="shared" si="7"/>
        <v>1.6794912998719462E-6</v>
      </c>
      <c r="I62" s="156">
        <f t="shared" si="8"/>
        <v>-83765.430000000022</v>
      </c>
      <c r="J62" s="157">
        <f t="shared" si="9"/>
        <v>-0.86228770398355015</v>
      </c>
      <c r="K62" s="163">
        <f>VLOOKUP($C62,'2025'!$C$205:$U$392,VLOOKUP($L$4,Master!$D$9:$G$20,4,FALSE),FALSE)</f>
        <v>97143.250000000015</v>
      </c>
      <c r="L62" s="164">
        <f>VLOOKUP($C62,'2025'!$C$8:$U$195,VLOOKUP($L$4,Master!$D$9:$G$20,4,FALSE),FALSE)</f>
        <v>13377.82</v>
      </c>
      <c r="M62" s="155">
        <f t="shared" si="10"/>
        <v>0.13771229601644991</v>
      </c>
      <c r="N62" s="155">
        <f t="shared" si="11"/>
        <v>1.6794912998719462E-6</v>
      </c>
      <c r="O62" s="156">
        <f t="shared" si="12"/>
        <v>-83765.430000000022</v>
      </c>
      <c r="P62" s="157">
        <f t="shared" si="13"/>
        <v>-0.86228770398355015</v>
      </c>
      <c r="Q62" s="71"/>
    </row>
    <row r="63" spans="2:17" s="72" customFormat="1" ht="12.75" x14ac:dyDescent="0.2">
      <c r="B63" s="70"/>
      <c r="C63" s="133" t="s">
        <v>131</v>
      </c>
      <c r="D63" s="134" t="s">
        <v>132</v>
      </c>
      <c r="E63" s="147">
        <f>IFERROR(VLOOKUP($C63,'2025'!$C$205:$U$392,19,FALSE),0)</f>
        <v>14372.560000000001</v>
      </c>
      <c r="F63" s="148">
        <f>IFERROR(VLOOKUP($C63,'2025'!$C$8:$U$195,19,FALSE),0)</f>
        <v>10014.16</v>
      </c>
      <c r="G63" s="149">
        <f t="shared" si="6"/>
        <v>0.69675548406129451</v>
      </c>
      <c r="H63" s="150">
        <f t="shared" si="7"/>
        <v>1.257207422100585E-6</v>
      </c>
      <c r="I63" s="148">
        <f t="shared" si="8"/>
        <v>-4358.4000000000015</v>
      </c>
      <c r="J63" s="151">
        <f t="shared" si="9"/>
        <v>-0.30324451593870549</v>
      </c>
      <c r="K63" s="147">
        <f>VLOOKUP($C63,'2025'!$C$205:$U$392,VLOOKUP($L$4,Master!$D$9:$G$20,4,FALSE),FALSE)</f>
        <v>14372.560000000001</v>
      </c>
      <c r="L63" s="148">
        <f>VLOOKUP($C63,'2025'!$C$8:$U$195,VLOOKUP($L$4,Master!$D$9:$G$20,4,FALSE),FALSE)</f>
        <v>10014.16</v>
      </c>
      <c r="M63" s="150">
        <f t="shared" si="10"/>
        <v>0.69675548406129451</v>
      </c>
      <c r="N63" s="150">
        <f t="shared" si="11"/>
        <v>1.257207422100585E-6</v>
      </c>
      <c r="O63" s="148">
        <f t="shared" si="12"/>
        <v>-4358.4000000000015</v>
      </c>
      <c r="P63" s="151">
        <f t="shared" si="13"/>
        <v>-0.30324451593870549</v>
      </c>
      <c r="Q63" s="71"/>
    </row>
    <row r="64" spans="2:17" s="72" customFormat="1" ht="12.75" x14ac:dyDescent="0.2">
      <c r="B64" s="70"/>
      <c r="C64" s="98" t="s">
        <v>133</v>
      </c>
      <c r="D64" s="99" t="s">
        <v>134</v>
      </c>
      <c r="E64" s="152">
        <f>IFERROR(VLOOKUP($C64,'2025'!$C$205:$U$392,19,FALSE),0)</f>
        <v>0</v>
      </c>
      <c r="F64" s="153">
        <f>IFERROR(VLOOKUP($C64,'2025'!$C$8:$U$195,19,FALSE),0)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VLOOKUP($C64,'2025'!$C$205:$U$392,VLOOKUP($L$4,Master!$D$9:$G$20,4,FALSE),FALSE)</f>
        <v>0</v>
      </c>
      <c r="L64" s="164">
        <f>VLOOKUP($C64,'2025'!$C$8:$U$195,VLOOKUP($L$4,Master!$D$9:$G$20,4,FALSE),FALSE)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135</v>
      </c>
      <c r="D65" s="99" t="s">
        <v>136</v>
      </c>
      <c r="E65" s="152">
        <f>IFERROR(VLOOKUP($C65,'2025'!$C$205:$U$392,19,FALSE),0)</f>
        <v>14372.560000000001</v>
      </c>
      <c r="F65" s="153">
        <f>IFERROR(VLOOKUP($C65,'2025'!$C$8:$U$195,19,FALSE),0)</f>
        <v>10014.16</v>
      </c>
      <c r="G65" s="154">
        <f t="shared" si="6"/>
        <v>0.69675548406129451</v>
      </c>
      <c r="H65" s="155">
        <f t="shared" si="7"/>
        <v>1.257207422100585E-6</v>
      </c>
      <c r="I65" s="156">
        <f t="shared" si="8"/>
        <v>-4358.4000000000015</v>
      </c>
      <c r="J65" s="157">
        <f t="shared" si="9"/>
        <v>-0.30324451593870549</v>
      </c>
      <c r="K65" s="163">
        <f>VLOOKUP($C65,'2025'!$C$205:$U$392,VLOOKUP($L$4,Master!$D$9:$G$20,4,FALSE),FALSE)</f>
        <v>14372.560000000001</v>
      </c>
      <c r="L65" s="164">
        <f>VLOOKUP($C65,'2025'!$C$8:$U$195,VLOOKUP($L$4,Master!$D$9:$G$20,4,FALSE),FALSE)</f>
        <v>10014.16</v>
      </c>
      <c r="M65" s="155">
        <f t="shared" si="10"/>
        <v>0.69675548406129451</v>
      </c>
      <c r="N65" s="155">
        <f t="shared" si="11"/>
        <v>1.257207422100585E-6</v>
      </c>
      <c r="O65" s="156">
        <f t="shared" si="12"/>
        <v>-4358.4000000000015</v>
      </c>
      <c r="P65" s="157">
        <f t="shared" si="13"/>
        <v>-0.30324451593870549</v>
      </c>
      <c r="Q65" s="71"/>
    </row>
    <row r="66" spans="2:17" s="72" customFormat="1" ht="12.75" x14ac:dyDescent="0.2">
      <c r="B66" s="70"/>
      <c r="C66" s="98" t="s">
        <v>137</v>
      </c>
      <c r="D66" s="99" t="s">
        <v>138</v>
      </c>
      <c r="E66" s="152">
        <f>IFERROR(VLOOKUP($C66,'2025'!$C$205:$U$392,19,FALSE),0)</f>
        <v>0</v>
      </c>
      <c r="F66" s="153">
        <f>IFERROR(VLOOKUP($C66,'2025'!$C$8:$U$195,19,FALSE),0)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VLOOKUP($C66,'2025'!$C$205:$U$392,VLOOKUP($L$4,Master!$D$9:$G$20,4,FALSE),FALSE)</f>
        <v>0</v>
      </c>
      <c r="L66" s="164">
        <f>VLOOKUP($C66,'2025'!$C$8:$U$195,VLOOKUP($L$4,Master!$D$9:$G$20,4,FALSE),FALSE)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139</v>
      </c>
      <c r="D67" s="99" t="s">
        <v>140</v>
      </c>
      <c r="E67" s="152">
        <f>IFERROR(VLOOKUP($C67,'2025'!$C$205:$U$392,19,FALSE),0)</f>
        <v>0</v>
      </c>
      <c r="F67" s="153">
        <f>IFERROR(VLOOKUP($C67,'2025'!$C$8:$U$195,19,FALSE),0)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VLOOKUP($C67,'2025'!$C$205:$U$392,VLOOKUP($L$4,Master!$D$9:$G$20,4,FALSE),FALSE)</f>
        <v>0</v>
      </c>
      <c r="L67" s="164">
        <f>VLOOKUP($C67,'2025'!$C$8:$U$195,VLOOKUP($L$4,Master!$D$9:$G$20,4,FALSE),FALSE)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141</v>
      </c>
      <c r="D68" s="99" t="s">
        <v>142</v>
      </c>
      <c r="E68" s="152">
        <f>IFERROR(VLOOKUP($C68,'2025'!$C$205:$U$392,19,FALSE),0)</f>
        <v>0</v>
      </c>
      <c r="F68" s="153">
        <f>IFERROR(VLOOKUP($C68,'2025'!$C$8:$U$195,19,FALSE),0)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VLOOKUP($C68,'2025'!$C$205:$U$392,VLOOKUP($L$4,Master!$D$9:$G$20,4,FALSE),FALSE)</f>
        <v>0</v>
      </c>
      <c r="L68" s="164">
        <f>VLOOKUP($C68,'2025'!$C$8:$U$195,VLOOKUP($L$4,Master!$D$9:$G$20,4,FALSE),FALSE)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143</v>
      </c>
      <c r="D69" s="99" t="s">
        <v>144</v>
      </c>
      <c r="E69" s="152">
        <f>IFERROR(VLOOKUP($C69,'2025'!$C$205:$U$392,19,FALSE),0)</f>
        <v>0</v>
      </c>
      <c r="F69" s="153">
        <f>IFERROR(VLOOKUP($C69,'2025'!$C$8:$U$195,19,FALSE),0)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VLOOKUP($C69,'2025'!$C$205:$U$392,VLOOKUP($L$4,Master!$D$9:$G$20,4,FALSE),FALSE)</f>
        <v>0</v>
      </c>
      <c r="L69" s="164">
        <f>VLOOKUP($C69,'2025'!$C$8:$U$195,VLOOKUP($L$4,Master!$D$9:$G$20,4,FALSE),FALSE)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145</v>
      </c>
      <c r="D70" s="134" t="s">
        <v>146</v>
      </c>
      <c r="E70" s="147">
        <f>IFERROR(VLOOKUP($C70,'2025'!$C$205:$U$392,19,FALSE),0)</f>
        <v>97023.360000000001</v>
      </c>
      <c r="F70" s="148">
        <f>IFERROR(VLOOKUP($C70,'2025'!$C$8:$U$195,19,FALSE),0)</f>
        <v>53695.439999999988</v>
      </c>
      <c r="G70" s="149">
        <f t="shared" si="6"/>
        <v>0.55342795796806032</v>
      </c>
      <c r="H70" s="150">
        <f t="shared" si="7"/>
        <v>6.7410851934617207E-6</v>
      </c>
      <c r="I70" s="148">
        <f t="shared" si="8"/>
        <v>-43327.920000000013</v>
      </c>
      <c r="J70" s="151">
        <f t="shared" si="9"/>
        <v>-0.44657204203193968</v>
      </c>
      <c r="K70" s="147">
        <f>VLOOKUP($C70,'2025'!$C$205:$U$392,VLOOKUP($L$4,Master!$D$9:$G$20,4,FALSE),FALSE)</f>
        <v>97023.360000000001</v>
      </c>
      <c r="L70" s="148">
        <f>VLOOKUP($C70,'2025'!$C$8:$U$195,VLOOKUP($L$4,Master!$D$9:$G$20,4,FALSE),FALSE)</f>
        <v>53695.439999999988</v>
      </c>
      <c r="M70" s="150">
        <f t="shared" si="10"/>
        <v>0.55342795796806032</v>
      </c>
      <c r="N70" s="150">
        <f t="shared" si="11"/>
        <v>6.7410851934617207E-6</v>
      </c>
      <c r="O70" s="148">
        <f t="shared" si="12"/>
        <v>-43327.920000000013</v>
      </c>
      <c r="P70" s="151">
        <f t="shared" si="13"/>
        <v>-0.44657204203193968</v>
      </c>
      <c r="Q70" s="71"/>
    </row>
    <row r="71" spans="2:17" s="72" customFormat="1" ht="12.75" x14ac:dyDescent="0.2">
      <c r="B71" s="70"/>
      <c r="C71" s="98" t="s">
        <v>147</v>
      </c>
      <c r="D71" s="99" t="s">
        <v>148</v>
      </c>
      <c r="E71" s="152">
        <f>IFERROR(VLOOKUP($C71,'2025'!$C$205:$U$392,19,FALSE),0)</f>
        <v>0</v>
      </c>
      <c r="F71" s="153">
        <f>IFERROR(VLOOKUP($C71,'2025'!$C$8:$U$195,19,FALSE),0)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VLOOKUP($C71,'2025'!$C$205:$U$392,VLOOKUP($L$4,Master!$D$9:$G$20,4,FALSE),FALSE)</f>
        <v>0</v>
      </c>
      <c r="L71" s="164">
        <f>VLOOKUP($C71,'2025'!$C$8:$U$195,VLOOKUP($L$4,Master!$D$9:$G$20,4,FALSE),FALSE)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149</v>
      </c>
      <c r="D72" s="99" t="s">
        <v>150</v>
      </c>
      <c r="E72" s="152">
        <f>IFERROR(VLOOKUP($C72,'2025'!$C$205:$U$392,19,FALSE),0)</f>
        <v>0</v>
      </c>
      <c r="F72" s="153">
        <f>IFERROR(VLOOKUP($C72,'2025'!$C$8:$U$195,19,FALSE),0)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VLOOKUP($C72,'2025'!$C$205:$U$392,VLOOKUP($L$4,Master!$D$9:$G$20,4,FALSE),FALSE)</f>
        <v>0</v>
      </c>
      <c r="L72" s="164">
        <f>VLOOKUP($C72,'2025'!$C$8:$U$195,VLOOKUP($L$4,Master!$D$9:$G$20,4,FALSE),FALSE)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151</v>
      </c>
      <c r="D73" s="99" t="s">
        <v>152</v>
      </c>
      <c r="E73" s="152">
        <f>IFERROR(VLOOKUP($C73,'2025'!$C$205:$U$392,19,FALSE),0)</f>
        <v>97023.360000000001</v>
      </c>
      <c r="F73" s="153">
        <f>IFERROR(VLOOKUP($C73,'2025'!$C$8:$U$195,19,FALSE),0)</f>
        <v>53695.439999999988</v>
      </c>
      <c r="G73" s="154">
        <f t="shared" si="6"/>
        <v>0.55342795796806032</v>
      </c>
      <c r="H73" s="155">
        <f t="shared" si="7"/>
        <v>6.7410851934617207E-6</v>
      </c>
      <c r="I73" s="156">
        <f t="shared" si="8"/>
        <v>-43327.920000000013</v>
      </c>
      <c r="J73" s="157">
        <f t="shared" si="9"/>
        <v>-0.44657204203193968</v>
      </c>
      <c r="K73" s="163">
        <f>VLOOKUP($C73,'2025'!$C$205:$U$392,VLOOKUP($L$4,Master!$D$9:$G$20,4,FALSE),FALSE)</f>
        <v>97023.360000000001</v>
      </c>
      <c r="L73" s="164">
        <f>VLOOKUP($C73,'2025'!$C$8:$U$195,VLOOKUP($L$4,Master!$D$9:$G$20,4,FALSE),FALSE)</f>
        <v>53695.439999999988</v>
      </c>
      <c r="M73" s="155">
        <f t="shared" si="10"/>
        <v>0.55342795796806032</v>
      </c>
      <c r="N73" s="155">
        <f t="shared" si="11"/>
        <v>6.7410851934617207E-6</v>
      </c>
      <c r="O73" s="156">
        <f t="shared" si="12"/>
        <v>-43327.920000000013</v>
      </c>
      <c r="P73" s="157">
        <f t="shared" si="13"/>
        <v>-0.44657204203193968</v>
      </c>
      <c r="Q73" s="71"/>
    </row>
    <row r="74" spans="2:17" s="72" customFormat="1" ht="12.75" x14ac:dyDescent="0.2">
      <c r="B74" s="70"/>
      <c r="C74" s="133" t="s">
        <v>153</v>
      </c>
      <c r="D74" s="134" t="s">
        <v>154</v>
      </c>
      <c r="E74" s="147">
        <f>IFERROR(VLOOKUP($C74,'2025'!$C$205:$U$392,19,FALSE),0)</f>
        <v>3954466.83</v>
      </c>
      <c r="F74" s="148">
        <f>IFERROR(VLOOKUP($C74,'2025'!$C$8:$U$195,19,FALSE),0)</f>
        <v>254862.24000000002</v>
      </c>
      <c r="G74" s="149">
        <f t="shared" ref="G74:G137" si="14">IFERROR(F74/E74,0)</f>
        <v>6.4449204142142225E-2</v>
      </c>
      <c r="H74" s="150">
        <f t="shared" ref="H74:H137" si="15">F74/$D$4</f>
        <v>3.1996163406734124E-5</v>
      </c>
      <c r="I74" s="148">
        <f t="shared" ref="I74:I137" si="16">F74-E74</f>
        <v>-3699604.59</v>
      </c>
      <c r="J74" s="151">
        <f t="shared" ref="J74:J137" si="17">IFERROR(I74/E74,0)</f>
        <v>-0.93555079585785772</v>
      </c>
      <c r="K74" s="147">
        <f>VLOOKUP($C74,'2025'!$C$205:$U$392,VLOOKUP($L$4,Master!$D$9:$G$20,4,FALSE),FALSE)</f>
        <v>3954466.83</v>
      </c>
      <c r="L74" s="148">
        <f>VLOOKUP($C74,'2025'!$C$8:$U$195,VLOOKUP($L$4,Master!$D$9:$G$20,4,FALSE),FALSE)</f>
        <v>254862.24000000002</v>
      </c>
      <c r="M74" s="150">
        <f t="shared" ref="M74:M137" si="18">IFERROR(L74/K74,0)</f>
        <v>6.4449204142142225E-2</v>
      </c>
      <c r="N74" s="150">
        <f t="shared" ref="N74:N137" si="19">L74/$D$4</f>
        <v>3.1996163406734124E-5</v>
      </c>
      <c r="O74" s="148">
        <f t="shared" ref="O74:O137" si="20">L74-K74</f>
        <v>-3699604.59</v>
      </c>
      <c r="P74" s="151">
        <f t="shared" ref="P74:P137" si="21">IFERROR(O74/K74,0)</f>
        <v>-0.93555079585785772</v>
      </c>
      <c r="Q74" s="71"/>
    </row>
    <row r="75" spans="2:17" s="72" customFormat="1" ht="12.75" x14ac:dyDescent="0.2">
      <c r="B75" s="70"/>
      <c r="C75" s="98" t="s">
        <v>155</v>
      </c>
      <c r="D75" s="99" t="s">
        <v>156</v>
      </c>
      <c r="E75" s="152">
        <f>IFERROR(VLOOKUP($C75,'2025'!$C$205:$U$392,19,FALSE),0)</f>
        <v>2410590.4500000002</v>
      </c>
      <c r="F75" s="153">
        <f>IFERROR(VLOOKUP($C75,'2025'!$C$8:$U$195,19,FALSE),0)</f>
        <v>111455.52</v>
      </c>
      <c r="G75" s="154">
        <f t="shared" si="14"/>
        <v>4.6235775969327347E-2</v>
      </c>
      <c r="H75" s="155">
        <f t="shared" si="15"/>
        <v>1.3992457378160545E-5</v>
      </c>
      <c r="I75" s="156">
        <f t="shared" si="16"/>
        <v>-2299134.9300000002</v>
      </c>
      <c r="J75" s="157">
        <f t="shared" si="17"/>
        <v>-0.95376422403067262</v>
      </c>
      <c r="K75" s="163">
        <f>VLOOKUP($C75,'2025'!$C$205:$U$392,VLOOKUP($L$4,Master!$D$9:$G$20,4,FALSE),FALSE)</f>
        <v>2410590.4500000002</v>
      </c>
      <c r="L75" s="164">
        <f>VLOOKUP($C75,'2025'!$C$8:$U$195,VLOOKUP($L$4,Master!$D$9:$G$20,4,FALSE),FALSE)</f>
        <v>111455.52</v>
      </c>
      <c r="M75" s="155">
        <f t="shared" si="18"/>
        <v>4.6235775969327347E-2</v>
      </c>
      <c r="N75" s="155">
        <f t="shared" si="19"/>
        <v>1.3992457378160545E-5</v>
      </c>
      <c r="O75" s="156">
        <f t="shared" si="20"/>
        <v>-2299134.9300000002</v>
      </c>
      <c r="P75" s="157">
        <f t="shared" si="21"/>
        <v>-0.95376422403067262</v>
      </c>
      <c r="Q75" s="71"/>
    </row>
    <row r="76" spans="2:17" s="72" customFormat="1" ht="12.75" x14ac:dyDescent="0.2">
      <c r="B76" s="70"/>
      <c r="C76" s="98" t="s">
        <v>157</v>
      </c>
      <c r="D76" s="99" t="s">
        <v>158</v>
      </c>
      <c r="E76" s="152">
        <f>IFERROR(VLOOKUP($C76,'2025'!$C$205:$U$392,19,FALSE),0)</f>
        <v>181414.64999999991</v>
      </c>
      <c r="F76" s="153">
        <f>IFERROR(VLOOKUP($C76,'2025'!$C$8:$U$195,19,FALSE),0)</f>
        <v>114037.81000000001</v>
      </c>
      <c r="G76" s="154">
        <f t="shared" si="14"/>
        <v>0.62860309241839107</v>
      </c>
      <c r="H76" s="155">
        <f t="shared" si="15"/>
        <v>1.4316645742837775E-5</v>
      </c>
      <c r="I76" s="156">
        <f t="shared" si="16"/>
        <v>-67376.839999999895</v>
      </c>
      <c r="J76" s="157">
        <f t="shared" si="17"/>
        <v>-0.37139690758160893</v>
      </c>
      <c r="K76" s="163">
        <f>VLOOKUP($C76,'2025'!$C$205:$U$392,VLOOKUP($L$4,Master!$D$9:$G$20,4,FALSE),FALSE)</f>
        <v>181414.64999999991</v>
      </c>
      <c r="L76" s="164">
        <f>VLOOKUP($C76,'2025'!$C$8:$U$195,VLOOKUP($L$4,Master!$D$9:$G$20,4,FALSE),FALSE)</f>
        <v>114037.81000000001</v>
      </c>
      <c r="M76" s="155">
        <f t="shared" si="18"/>
        <v>0.62860309241839107</v>
      </c>
      <c r="N76" s="155">
        <f t="shared" si="19"/>
        <v>1.4316645742837775E-5</v>
      </c>
      <c r="O76" s="156">
        <f t="shared" si="20"/>
        <v>-67376.839999999895</v>
      </c>
      <c r="P76" s="157">
        <f t="shared" si="21"/>
        <v>-0.37139690758160893</v>
      </c>
      <c r="Q76" s="71"/>
    </row>
    <row r="77" spans="2:17" s="72" customFormat="1" ht="12.75" x14ac:dyDescent="0.2">
      <c r="B77" s="70"/>
      <c r="C77" s="98" t="s">
        <v>159</v>
      </c>
      <c r="D77" s="99" t="s">
        <v>34</v>
      </c>
      <c r="E77" s="152">
        <f>IFERROR(VLOOKUP($C77,'2025'!$C$205:$U$392,19,FALSE),0)</f>
        <v>1303709.0600000003</v>
      </c>
      <c r="F77" s="153">
        <f>IFERROR(VLOOKUP($C77,'2025'!$C$8:$U$195,19,FALSE),0)</f>
        <v>24166.99</v>
      </c>
      <c r="G77" s="154">
        <f t="shared" si="14"/>
        <v>1.8537103669433726E-2</v>
      </c>
      <c r="H77" s="155">
        <f t="shared" si="15"/>
        <v>3.0339957817560954E-6</v>
      </c>
      <c r="I77" s="156">
        <f t="shared" si="16"/>
        <v>-1279542.0700000003</v>
      </c>
      <c r="J77" s="157">
        <f t="shared" si="17"/>
        <v>-0.98146289633056627</v>
      </c>
      <c r="K77" s="163">
        <f>VLOOKUP($C77,'2025'!$C$205:$U$392,VLOOKUP($L$4,Master!$D$9:$G$20,4,FALSE),FALSE)</f>
        <v>1303709.0600000003</v>
      </c>
      <c r="L77" s="164">
        <f>VLOOKUP($C77,'2025'!$C$8:$U$195,VLOOKUP($L$4,Master!$D$9:$G$20,4,FALSE),FALSE)</f>
        <v>24166.99</v>
      </c>
      <c r="M77" s="155">
        <f t="shared" si="18"/>
        <v>1.8537103669433726E-2</v>
      </c>
      <c r="N77" s="155">
        <f t="shared" si="19"/>
        <v>3.0339957817560954E-6</v>
      </c>
      <c r="O77" s="156">
        <f t="shared" si="20"/>
        <v>-1279542.0700000003</v>
      </c>
      <c r="P77" s="157">
        <f t="shared" si="21"/>
        <v>-0.98146289633056627</v>
      </c>
      <c r="Q77" s="71"/>
    </row>
    <row r="78" spans="2:17" s="72" customFormat="1" ht="12.75" x14ac:dyDescent="0.2">
      <c r="B78" s="70"/>
      <c r="C78" s="98" t="s">
        <v>160</v>
      </c>
      <c r="D78" s="99" t="s">
        <v>35</v>
      </c>
      <c r="E78" s="152">
        <f>IFERROR(VLOOKUP($C78,'2025'!$C$205:$U$392,19,FALSE),0)</f>
        <v>58752.67</v>
      </c>
      <c r="F78" s="153">
        <f>IFERROR(VLOOKUP($C78,'2025'!$C$8:$U$195,19,FALSE),0)</f>
        <v>5201.9199999999992</v>
      </c>
      <c r="G78" s="154">
        <f t="shared" si="14"/>
        <v>8.853929532053606E-2</v>
      </c>
      <c r="H78" s="155">
        <f t="shared" si="15"/>
        <v>6.5306450397971211E-7</v>
      </c>
      <c r="I78" s="156">
        <f t="shared" si="16"/>
        <v>-53550.75</v>
      </c>
      <c r="J78" s="157">
        <f t="shared" si="17"/>
        <v>-0.91146070467946394</v>
      </c>
      <c r="K78" s="163">
        <f>VLOOKUP($C78,'2025'!$C$205:$U$392,VLOOKUP($L$4,Master!$D$9:$G$20,4,FALSE),FALSE)</f>
        <v>58752.67</v>
      </c>
      <c r="L78" s="164">
        <f>VLOOKUP($C78,'2025'!$C$8:$U$195,VLOOKUP($L$4,Master!$D$9:$G$20,4,FALSE),FALSE)</f>
        <v>5201.9199999999992</v>
      </c>
      <c r="M78" s="155">
        <f t="shared" si="18"/>
        <v>8.853929532053606E-2</v>
      </c>
      <c r="N78" s="155">
        <f t="shared" si="19"/>
        <v>6.5306450397971211E-7</v>
      </c>
      <c r="O78" s="156">
        <f t="shared" si="20"/>
        <v>-53550.75</v>
      </c>
      <c r="P78" s="157">
        <f t="shared" si="21"/>
        <v>-0.91146070467946394</v>
      </c>
      <c r="Q78" s="71"/>
    </row>
    <row r="79" spans="2:17" s="72" customFormat="1" ht="12.75" x14ac:dyDescent="0.2">
      <c r="B79" s="70"/>
      <c r="C79" s="98" t="s">
        <v>161</v>
      </c>
      <c r="D79" s="99" t="s">
        <v>162</v>
      </c>
      <c r="E79" s="152">
        <f>IFERROR(VLOOKUP($C79,'2025'!$C$205:$U$392,19,FALSE),0)</f>
        <v>0</v>
      </c>
      <c r="F79" s="153">
        <f>IFERROR(VLOOKUP($C79,'2025'!$C$8:$U$195,19,FALSE),0)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VLOOKUP($C79,'2025'!$C$205:$U$392,VLOOKUP($L$4,Master!$D$9:$G$20,4,FALSE),FALSE)</f>
        <v>0</v>
      </c>
      <c r="L79" s="164">
        <f>VLOOKUP($C79,'2025'!$C$8:$U$195,VLOOKUP($L$4,Master!$D$9:$G$20,4,FALSE),FALSE)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163</v>
      </c>
      <c r="D80" s="134" t="s">
        <v>164</v>
      </c>
      <c r="E80" s="147">
        <f>IFERROR(VLOOKUP($C80,'2025'!$C$205:$U$392,19,FALSE),0)</f>
        <v>1559333.33</v>
      </c>
      <c r="F80" s="148">
        <f>IFERROR(VLOOKUP($C80,'2025'!$C$8:$U$195,19,FALSE),0)</f>
        <v>1509476.36</v>
      </c>
      <c r="G80" s="149">
        <f t="shared" si="14"/>
        <v>0.96802673999150657</v>
      </c>
      <c r="H80" s="150">
        <f t="shared" si="15"/>
        <v>1.895041504506993E-4</v>
      </c>
      <c r="I80" s="148">
        <f t="shared" si="16"/>
        <v>-49856.969999999972</v>
      </c>
      <c r="J80" s="151">
        <f t="shared" si="17"/>
        <v>-3.197326000849348E-2</v>
      </c>
      <c r="K80" s="147">
        <f>VLOOKUP($C80,'2025'!$C$205:$U$392,VLOOKUP($L$4,Master!$D$9:$G$20,4,FALSE),FALSE)</f>
        <v>1559333.33</v>
      </c>
      <c r="L80" s="148">
        <f>VLOOKUP($C80,'2025'!$C$8:$U$195,VLOOKUP($L$4,Master!$D$9:$G$20,4,FALSE),FALSE)</f>
        <v>1509476.36</v>
      </c>
      <c r="M80" s="150">
        <f t="shared" si="18"/>
        <v>0.96802673999150657</v>
      </c>
      <c r="N80" s="150">
        <f t="shared" si="19"/>
        <v>1.895041504506993E-4</v>
      </c>
      <c r="O80" s="148">
        <f t="shared" si="20"/>
        <v>-49856.969999999972</v>
      </c>
      <c r="P80" s="151">
        <f t="shared" si="21"/>
        <v>-3.197326000849348E-2</v>
      </c>
      <c r="Q80" s="71"/>
    </row>
    <row r="81" spans="2:17" s="72" customFormat="1" ht="12.75" x14ac:dyDescent="0.2">
      <c r="B81" s="70"/>
      <c r="C81" s="98" t="s">
        <v>165</v>
      </c>
      <c r="D81" s="99" t="s">
        <v>164</v>
      </c>
      <c r="E81" s="152">
        <f>IFERROR(VLOOKUP($C81,'2025'!$C$205:$U$392,19,FALSE),0)</f>
        <v>1559333.33</v>
      </c>
      <c r="F81" s="153">
        <f>IFERROR(VLOOKUP($C81,'2025'!$C$8:$U$195,19,FALSE),0)</f>
        <v>1509476.36</v>
      </c>
      <c r="G81" s="154">
        <f t="shared" si="14"/>
        <v>0.96802673999150657</v>
      </c>
      <c r="H81" s="155">
        <f t="shared" si="15"/>
        <v>1.895041504506993E-4</v>
      </c>
      <c r="I81" s="156">
        <f t="shared" si="16"/>
        <v>-49856.969999999972</v>
      </c>
      <c r="J81" s="157">
        <f t="shared" si="17"/>
        <v>-3.197326000849348E-2</v>
      </c>
      <c r="K81" s="163">
        <f>VLOOKUP($C81,'2025'!$C$205:$U$392,VLOOKUP($L$4,Master!$D$9:$G$20,4,FALSE),FALSE)</f>
        <v>1559333.33</v>
      </c>
      <c r="L81" s="164">
        <f>VLOOKUP($C81,'2025'!$C$8:$U$195,VLOOKUP($L$4,Master!$D$9:$G$20,4,FALSE),FALSE)</f>
        <v>1509476.36</v>
      </c>
      <c r="M81" s="155">
        <f t="shared" si="18"/>
        <v>0.96802673999150657</v>
      </c>
      <c r="N81" s="155">
        <f t="shared" si="19"/>
        <v>1.895041504506993E-4</v>
      </c>
      <c r="O81" s="156">
        <f t="shared" si="20"/>
        <v>-49856.969999999972</v>
      </c>
      <c r="P81" s="157">
        <f t="shared" si="21"/>
        <v>-3.197326000849348E-2</v>
      </c>
      <c r="Q81" s="71"/>
    </row>
    <row r="82" spans="2:17" s="72" customFormat="1" ht="12.75" x14ac:dyDescent="0.2">
      <c r="B82" s="70"/>
      <c r="C82" s="133" t="s">
        <v>166</v>
      </c>
      <c r="D82" s="134" t="s">
        <v>167</v>
      </c>
      <c r="E82" s="147">
        <f>IFERROR(VLOOKUP($C82,'2025'!$C$205:$U$392,19,FALSE),0)</f>
        <v>847369.09000000008</v>
      </c>
      <c r="F82" s="148">
        <f>IFERROR(VLOOKUP($C82,'2025'!$C$8:$U$195,19,FALSE),0)</f>
        <v>71297.790000000008</v>
      </c>
      <c r="G82" s="149">
        <f t="shared" si="14"/>
        <v>8.4140182644613579E-2</v>
      </c>
      <c r="H82" s="150">
        <f t="shared" si="15"/>
        <v>8.9509365505812645E-6</v>
      </c>
      <c r="I82" s="148">
        <f t="shared" si="16"/>
        <v>-776071.3</v>
      </c>
      <c r="J82" s="151">
        <f t="shared" si="17"/>
        <v>-0.91585981735538635</v>
      </c>
      <c r="K82" s="147">
        <f>VLOOKUP($C82,'2025'!$C$205:$U$392,VLOOKUP($L$4,Master!$D$9:$G$20,4,FALSE),FALSE)</f>
        <v>847369.09000000008</v>
      </c>
      <c r="L82" s="148">
        <f>VLOOKUP($C82,'2025'!$C$8:$U$195,VLOOKUP($L$4,Master!$D$9:$G$20,4,FALSE),FALSE)</f>
        <v>71297.790000000008</v>
      </c>
      <c r="M82" s="150">
        <f t="shared" si="18"/>
        <v>8.4140182644613579E-2</v>
      </c>
      <c r="N82" s="150">
        <f t="shared" si="19"/>
        <v>8.9509365505812645E-6</v>
      </c>
      <c r="O82" s="148">
        <f t="shared" si="20"/>
        <v>-776071.3</v>
      </c>
      <c r="P82" s="151">
        <f t="shared" si="21"/>
        <v>-0.91585981735538635</v>
      </c>
      <c r="Q82" s="71"/>
    </row>
    <row r="83" spans="2:17" s="72" customFormat="1" ht="12.75" x14ac:dyDescent="0.2">
      <c r="B83" s="70"/>
      <c r="C83" s="98" t="s">
        <v>168</v>
      </c>
      <c r="D83" s="99" t="s">
        <v>169</v>
      </c>
      <c r="E83" s="152">
        <f>IFERROR(VLOOKUP($C83,'2025'!$C$205:$U$392,19,FALSE),0)</f>
        <v>0</v>
      </c>
      <c r="F83" s="153">
        <f>IFERROR(VLOOKUP($C83,'2025'!$C$8:$U$195,19,FALSE),0)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VLOOKUP($C83,'2025'!$C$205:$U$392,VLOOKUP($L$4,Master!$D$9:$G$20,4,FALSE),FALSE)</f>
        <v>0</v>
      </c>
      <c r="L83" s="164">
        <f>VLOOKUP($C83,'2025'!$C$8:$U$195,VLOOKUP($L$4,Master!$D$9:$G$20,4,FALSE),FALSE)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170</v>
      </c>
      <c r="D84" s="99" t="s">
        <v>171</v>
      </c>
      <c r="E84" s="152">
        <f>IFERROR(VLOOKUP($C84,'2025'!$C$205:$U$392,19,FALSE),0)</f>
        <v>0</v>
      </c>
      <c r="F84" s="153">
        <f>IFERROR(VLOOKUP($C84,'2025'!$C$8:$U$195,19,FALSE),0)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VLOOKUP($C84,'2025'!$C$205:$U$392,VLOOKUP($L$4,Master!$D$9:$G$20,4,FALSE),FALSE)</f>
        <v>0</v>
      </c>
      <c r="L84" s="164">
        <f>VLOOKUP($C84,'2025'!$C$8:$U$195,VLOOKUP($L$4,Master!$D$9:$G$20,4,FALSE),FALSE)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172</v>
      </c>
      <c r="D85" s="99" t="s">
        <v>173</v>
      </c>
      <c r="E85" s="152">
        <f>IFERROR(VLOOKUP($C85,'2025'!$C$205:$U$392,19,FALSE),0)</f>
        <v>310281.53000000003</v>
      </c>
      <c r="F85" s="153">
        <f>IFERROR(VLOOKUP($C85,'2025'!$C$8:$U$195,19,FALSE),0)</f>
        <v>36673.85</v>
      </c>
      <c r="G85" s="154">
        <f t="shared" si="14"/>
        <v>0.11819540144719537</v>
      </c>
      <c r="H85" s="155">
        <f t="shared" si="15"/>
        <v>4.6041441735506059E-6</v>
      </c>
      <c r="I85" s="156">
        <f t="shared" si="16"/>
        <v>-273607.68000000005</v>
      </c>
      <c r="J85" s="157">
        <f t="shared" si="17"/>
        <v>-0.88180459855280469</v>
      </c>
      <c r="K85" s="163">
        <f>VLOOKUP($C85,'2025'!$C$205:$U$392,VLOOKUP($L$4,Master!$D$9:$G$20,4,FALSE),FALSE)</f>
        <v>310281.53000000003</v>
      </c>
      <c r="L85" s="164">
        <f>VLOOKUP($C85,'2025'!$C$8:$U$195,VLOOKUP($L$4,Master!$D$9:$G$20,4,FALSE),FALSE)</f>
        <v>36673.85</v>
      </c>
      <c r="M85" s="155">
        <f t="shared" si="18"/>
        <v>0.11819540144719537</v>
      </c>
      <c r="N85" s="155">
        <f t="shared" si="19"/>
        <v>4.6041441735506059E-6</v>
      </c>
      <c r="O85" s="156">
        <f t="shared" si="20"/>
        <v>-273607.68000000005</v>
      </c>
      <c r="P85" s="157">
        <f t="shared" si="21"/>
        <v>-0.88180459855280469</v>
      </c>
      <c r="Q85" s="71"/>
    </row>
    <row r="86" spans="2:17" s="72" customFormat="1" ht="12.75" x14ac:dyDescent="0.2">
      <c r="B86" s="70"/>
      <c r="C86" s="98" t="s">
        <v>174</v>
      </c>
      <c r="D86" s="99" t="s">
        <v>175</v>
      </c>
      <c r="E86" s="152">
        <f>IFERROR(VLOOKUP($C86,'2025'!$C$205:$U$392,19,FALSE),0)</f>
        <v>537087.56000000006</v>
      </c>
      <c r="F86" s="153">
        <f>IFERROR(VLOOKUP($C86,'2025'!$C$8:$U$195,19,FALSE),0)</f>
        <v>34623.94</v>
      </c>
      <c r="G86" s="154">
        <f t="shared" si="14"/>
        <v>6.446609934514215E-2</v>
      </c>
      <c r="H86" s="155">
        <f t="shared" si="15"/>
        <v>4.3467923770306577E-6</v>
      </c>
      <c r="I86" s="156">
        <f t="shared" si="16"/>
        <v>-502463.62000000005</v>
      </c>
      <c r="J86" s="157">
        <f t="shared" si="17"/>
        <v>-0.93553390065485786</v>
      </c>
      <c r="K86" s="163">
        <f>VLOOKUP($C86,'2025'!$C$205:$U$392,VLOOKUP($L$4,Master!$D$9:$G$20,4,FALSE),FALSE)</f>
        <v>537087.56000000006</v>
      </c>
      <c r="L86" s="164">
        <f>VLOOKUP($C86,'2025'!$C$8:$U$195,VLOOKUP($L$4,Master!$D$9:$G$20,4,FALSE),FALSE)</f>
        <v>34623.94</v>
      </c>
      <c r="M86" s="155">
        <f t="shared" si="18"/>
        <v>6.446609934514215E-2</v>
      </c>
      <c r="N86" s="155">
        <f t="shared" si="19"/>
        <v>4.3467923770306577E-6</v>
      </c>
      <c r="O86" s="156">
        <f t="shared" si="20"/>
        <v>-502463.62000000005</v>
      </c>
      <c r="P86" s="157">
        <f t="shared" si="21"/>
        <v>-0.93553390065485786</v>
      </c>
      <c r="Q86" s="71"/>
    </row>
    <row r="87" spans="2:17" s="72" customFormat="1" ht="12.75" x14ac:dyDescent="0.2">
      <c r="B87" s="70"/>
      <c r="C87" s="133" t="s">
        <v>176</v>
      </c>
      <c r="D87" s="134" t="s">
        <v>177</v>
      </c>
      <c r="E87" s="147">
        <f>IFERROR(VLOOKUP($C87,'2025'!$C$205:$U$392,19,FALSE),0)</f>
        <v>567590.42000000004</v>
      </c>
      <c r="F87" s="148">
        <f>IFERROR(VLOOKUP($C87,'2025'!$C$8:$U$195,19,FALSE),0)</f>
        <v>408412.91000000003</v>
      </c>
      <c r="G87" s="149">
        <f t="shared" si="14"/>
        <v>0.71955567889958394</v>
      </c>
      <c r="H87" s="150">
        <f t="shared" si="15"/>
        <v>5.1273371079920659E-5</v>
      </c>
      <c r="I87" s="148">
        <f t="shared" si="16"/>
        <v>-159177.51</v>
      </c>
      <c r="J87" s="151">
        <f t="shared" si="17"/>
        <v>-0.28044432110041601</v>
      </c>
      <c r="K87" s="147">
        <f>VLOOKUP($C87,'2025'!$C$205:$U$392,VLOOKUP($L$4,Master!$D$9:$G$20,4,FALSE),FALSE)</f>
        <v>567590.42000000004</v>
      </c>
      <c r="L87" s="148">
        <f>VLOOKUP($C87,'2025'!$C$8:$U$195,VLOOKUP($L$4,Master!$D$9:$G$20,4,FALSE),FALSE)</f>
        <v>408412.91000000003</v>
      </c>
      <c r="M87" s="150">
        <f t="shared" si="18"/>
        <v>0.71955567889958394</v>
      </c>
      <c r="N87" s="150">
        <f t="shared" si="19"/>
        <v>5.1273371079920659E-5</v>
      </c>
      <c r="O87" s="148">
        <f t="shared" si="20"/>
        <v>-159177.51</v>
      </c>
      <c r="P87" s="151">
        <f t="shared" si="21"/>
        <v>-0.28044432110041601</v>
      </c>
      <c r="Q87" s="71"/>
    </row>
    <row r="88" spans="2:17" s="72" customFormat="1" ht="25.5" x14ac:dyDescent="0.2">
      <c r="B88" s="70"/>
      <c r="C88" s="98" t="s">
        <v>178</v>
      </c>
      <c r="D88" s="99" t="s">
        <v>179</v>
      </c>
      <c r="E88" s="152">
        <f>IFERROR(VLOOKUP($C88,'2025'!$C$205:$U$392,19,FALSE),0)</f>
        <v>0</v>
      </c>
      <c r="F88" s="153">
        <f>IFERROR(VLOOKUP($C88,'2025'!$C$8:$U$195,19,FALSE),0)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VLOOKUP($C88,'2025'!$C$205:$U$392,VLOOKUP($L$4,Master!$D$9:$G$20,4,FALSE),FALSE)</f>
        <v>0</v>
      </c>
      <c r="L88" s="164">
        <f>VLOOKUP($C88,'2025'!$C$8:$U$195,VLOOKUP($L$4,Master!$D$9:$G$20,4,FALSE),FALSE)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180</v>
      </c>
      <c r="D89" s="99" t="s">
        <v>181</v>
      </c>
      <c r="E89" s="152">
        <f>IFERROR(VLOOKUP($C89,'2025'!$C$205:$U$392,19,FALSE),0)</f>
        <v>524879.07000000007</v>
      </c>
      <c r="F89" s="153">
        <f>IFERROR(VLOOKUP($C89,'2025'!$C$8:$U$195,19,FALSE),0)</f>
        <v>382968.05000000005</v>
      </c>
      <c r="G89" s="154">
        <f t="shared" si="14"/>
        <v>0.72963101767422356</v>
      </c>
      <c r="H89" s="155">
        <f t="shared" si="15"/>
        <v>4.8078947698797303E-5</v>
      </c>
      <c r="I89" s="156">
        <f t="shared" si="16"/>
        <v>-141911.02000000002</v>
      </c>
      <c r="J89" s="157">
        <f t="shared" si="17"/>
        <v>-0.2703689823257765</v>
      </c>
      <c r="K89" s="163">
        <f>VLOOKUP($C89,'2025'!$C$205:$U$392,VLOOKUP($L$4,Master!$D$9:$G$20,4,FALSE),FALSE)</f>
        <v>524879.07000000007</v>
      </c>
      <c r="L89" s="164">
        <f>VLOOKUP($C89,'2025'!$C$8:$U$195,VLOOKUP($L$4,Master!$D$9:$G$20,4,FALSE),FALSE)</f>
        <v>382968.05000000005</v>
      </c>
      <c r="M89" s="155">
        <f t="shared" si="18"/>
        <v>0.72963101767422356</v>
      </c>
      <c r="N89" s="155">
        <f t="shared" si="19"/>
        <v>4.8078947698797303E-5</v>
      </c>
      <c r="O89" s="156">
        <f t="shared" si="20"/>
        <v>-141911.02000000002</v>
      </c>
      <c r="P89" s="157">
        <f t="shared" si="21"/>
        <v>-0.2703689823257765</v>
      </c>
      <c r="Q89" s="71"/>
    </row>
    <row r="90" spans="2:17" s="72" customFormat="1" ht="12.75" x14ac:dyDescent="0.2">
      <c r="B90" s="70"/>
      <c r="C90" s="98" t="s">
        <v>182</v>
      </c>
      <c r="D90" s="99" t="s">
        <v>132</v>
      </c>
      <c r="E90" s="152">
        <f>IFERROR(VLOOKUP($C90,'2025'!$C$205:$U$392,19,FALSE),0)</f>
        <v>0</v>
      </c>
      <c r="F90" s="153">
        <f>IFERROR(VLOOKUP($C90,'2025'!$C$8:$U$195,19,FALSE),0)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VLOOKUP($C90,'2025'!$C$205:$U$392,VLOOKUP($L$4,Master!$D$9:$G$20,4,FALSE),FALSE)</f>
        <v>0</v>
      </c>
      <c r="L90" s="164">
        <f>VLOOKUP($C90,'2025'!$C$8:$U$195,VLOOKUP($L$4,Master!$D$9:$G$20,4,FALSE),FALSE)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183</v>
      </c>
      <c r="D91" s="99" t="s">
        <v>184</v>
      </c>
      <c r="E91" s="152">
        <f>IFERROR(VLOOKUP($C91,'2025'!$C$205:$U$392,19,FALSE),0)</f>
        <v>0</v>
      </c>
      <c r="F91" s="153">
        <f>IFERROR(VLOOKUP($C91,'2025'!$C$8:$U$195,19,FALSE),0)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VLOOKUP($C91,'2025'!$C$205:$U$392,VLOOKUP($L$4,Master!$D$9:$G$20,4,FALSE),FALSE)</f>
        <v>0</v>
      </c>
      <c r="L91" s="164">
        <f>VLOOKUP($C91,'2025'!$C$8:$U$195,VLOOKUP($L$4,Master!$D$9:$G$20,4,FALSE),FALSE)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185</v>
      </c>
      <c r="D92" s="99" t="s">
        <v>186</v>
      </c>
      <c r="E92" s="152">
        <f>IFERROR(VLOOKUP($C92,'2025'!$C$205:$U$392,19,FALSE),0)</f>
        <v>0</v>
      </c>
      <c r="F92" s="153">
        <f>IFERROR(VLOOKUP($C92,'2025'!$C$8:$U$195,19,FALSE),0)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VLOOKUP($C92,'2025'!$C$205:$U$392,VLOOKUP($L$4,Master!$D$9:$G$20,4,FALSE),FALSE)</f>
        <v>0</v>
      </c>
      <c r="L92" s="164">
        <f>VLOOKUP($C92,'2025'!$C$8:$U$195,VLOOKUP($L$4,Master!$D$9:$G$20,4,FALSE),FALSE)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187</v>
      </c>
      <c r="D93" s="99" t="s">
        <v>188</v>
      </c>
      <c r="E93" s="152">
        <f>IFERROR(VLOOKUP($C93,'2025'!$C$205:$U$392,19,FALSE),0)</f>
        <v>0</v>
      </c>
      <c r="F93" s="153">
        <f>IFERROR(VLOOKUP($C93,'2025'!$C$8:$U$195,19,FALSE),0)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VLOOKUP($C93,'2025'!$C$205:$U$392,VLOOKUP($L$4,Master!$D$9:$G$20,4,FALSE),FALSE)</f>
        <v>0</v>
      </c>
      <c r="L93" s="164">
        <f>VLOOKUP($C93,'2025'!$C$8:$U$195,VLOOKUP($L$4,Master!$D$9:$G$20,4,FALSE),FALSE)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189</v>
      </c>
      <c r="D94" s="99" t="s">
        <v>190</v>
      </c>
      <c r="E94" s="152">
        <f>IFERROR(VLOOKUP($C94,'2025'!$C$205:$U$392,19,FALSE),0)</f>
        <v>42711.349999999991</v>
      </c>
      <c r="F94" s="153">
        <f>IFERROR(VLOOKUP($C94,'2025'!$C$8:$U$195,19,FALSE),0)</f>
        <v>25444.860000000008</v>
      </c>
      <c r="G94" s="154">
        <f t="shared" si="14"/>
        <v>0.59574000821795647</v>
      </c>
      <c r="H94" s="155">
        <f t="shared" si="15"/>
        <v>3.1944233811233596E-6</v>
      </c>
      <c r="I94" s="156">
        <f t="shared" si="16"/>
        <v>-17266.489999999983</v>
      </c>
      <c r="J94" s="157">
        <f t="shared" si="17"/>
        <v>-0.40425999178204358</v>
      </c>
      <c r="K94" s="163">
        <f>VLOOKUP($C94,'2025'!$C$205:$U$392,VLOOKUP($L$4,Master!$D$9:$G$20,4,FALSE),FALSE)</f>
        <v>42711.349999999991</v>
      </c>
      <c r="L94" s="164">
        <f>VLOOKUP($C94,'2025'!$C$8:$U$195,VLOOKUP($L$4,Master!$D$9:$G$20,4,FALSE),FALSE)</f>
        <v>25444.860000000008</v>
      </c>
      <c r="M94" s="155">
        <f t="shared" si="18"/>
        <v>0.59574000821795647</v>
      </c>
      <c r="N94" s="155">
        <f t="shared" si="19"/>
        <v>3.1944233811233596E-6</v>
      </c>
      <c r="O94" s="156">
        <f t="shared" si="20"/>
        <v>-17266.489999999983</v>
      </c>
      <c r="P94" s="157">
        <f t="shared" si="21"/>
        <v>-0.40425999178204358</v>
      </c>
      <c r="Q94" s="71"/>
    </row>
    <row r="95" spans="2:17" s="72" customFormat="1" ht="12.75" x14ac:dyDescent="0.2">
      <c r="B95" s="70"/>
      <c r="C95" s="133" t="s">
        <v>191</v>
      </c>
      <c r="D95" s="134" t="s">
        <v>192</v>
      </c>
      <c r="E95" s="147">
        <f>IFERROR(VLOOKUP($C95,'2025'!$C$205:$U$392,19,FALSE),0)</f>
        <v>374363.61000000028</v>
      </c>
      <c r="F95" s="148">
        <f>IFERROR(VLOOKUP($C95,'2025'!$C$8:$U$195,19,FALSE),0)</f>
        <v>9562.86</v>
      </c>
      <c r="G95" s="149">
        <f t="shared" si="14"/>
        <v>2.5544309715359335E-2</v>
      </c>
      <c r="H95" s="150">
        <f t="shared" si="15"/>
        <v>1.2005498782233159E-6</v>
      </c>
      <c r="I95" s="148">
        <f t="shared" si="16"/>
        <v>-364800.75000000029</v>
      </c>
      <c r="J95" s="151">
        <f t="shared" si="17"/>
        <v>-0.97445569028464074</v>
      </c>
      <c r="K95" s="147">
        <f>VLOOKUP($C95,'2025'!$C$205:$U$392,VLOOKUP($L$4,Master!$D$9:$G$20,4,FALSE),FALSE)</f>
        <v>374363.61000000028</v>
      </c>
      <c r="L95" s="148">
        <f>VLOOKUP($C95,'2025'!$C$8:$U$195,VLOOKUP($L$4,Master!$D$9:$G$20,4,FALSE),FALSE)</f>
        <v>9562.86</v>
      </c>
      <c r="M95" s="150">
        <f t="shared" si="18"/>
        <v>2.5544309715359335E-2</v>
      </c>
      <c r="N95" s="150">
        <f t="shared" si="19"/>
        <v>1.2005498782233159E-6</v>
      </c>
      <c r="O95" s="148">
        <f t="shared" si="20"/>
        <v>-364800.75000000029</v>
      </c>
      <c r="P95" s="151">
        <f t="shared" si="21"/>
        <v>-0.97445569028464074</v>
      </c>
      <c r="Q95" s="71"/>
    </row>
    <row r="96" spans="2:17" s="72" customFormat="1" ht="12.75" x14ac:dyDescent="0.2">
      <c r="B96" s="70"/>
      <c r="C96" s="98" t="s">
        <v>193</v>
      </c>
      <c r="D96" s="99" t="s">
        <v>192</v>
      </c>
      <c r="E96" s="152">
        <f>IFERROR(VLOOKUP($C96,'2025'!$C$205:$U$392,19,FALSE),0)</f>
        <v>374363.61000000028</v>
      </c>
      <c r="F96" s="153">
        <f>IFERROR(VLOOKUP($C96,'2025'!$C$8:$U$195,19,FALSE),0)</f>
        <v>9562.86</v>
      </c>
      <c r="G96" s="154">
        <f t="shared" si="14"/>
        <v>2.5544309715359335E-2</v>
      </c>
      <c r="H96" s="155">
        <f t="shared" si="15"/>
        <v>1.2005498782233159E-6</v>
      </c>
      <c r="I96" s="156">
        <f t="shared" si="16"/>
        <v>-364800.75000000029</v>
      </c>
      <c r="J96" s="157">
        <f t="shared" si="17"/>
        <v>-0.97445569028464074</v>
      </c>
      <c r="K96" s="163">
        <f>VLOOKUP($C96,'2025'!$C$205:$U$392,VLOOKUP($L$4,Master!$D$9:$G$20,4,FALSE),FALSE)</f>
        <v>374363.61000000028</v>
      </c>
      <c r="L96" s="164">
        <f>VLOOKUP($C96,'2025'!$C$8:$U$195,VLOOKUP($L$4,Master!$D$9:$G$20,4,FALSE),FALSE)</f>
        <v>9562.86</v>
      </c>
      <c r="M96" s="155">
        <f t="shared" si="18"/>
        <v>2.5544309715359335E-2</v>
      </c>
      <c r="N96" s="155">
        <f t="shared" si="19"/>
        <v>1.2005498782233159E-6</v>
      </c>
      <c r="O96" s="156">
        <f t="shared" si="20"/>
        <v>-364800.75000000029</v>
      </c>
      <c r="P96" s="157">
        <f t="shared" si="21"/>
        <v>-0.97445569028464074</v>
      </c>
      <c r="Q96" s="71"/>
    </row>
    <row r="97" spans="2:17" s="72" customFormat="1" ht="12.75" x14ac:dyDescent="0.2">
      <c r="B97" s="70"/>
      <c r="C97" s="131" t="s">
        <v>194</v>
      </c>
      <c r="D97" s="132" t="s">
        <v>195</v>
      </c>
      <c r="E97" s="142">
        <f>IFERROR(VLOOKUP($C97,'2025'!$C$205:$U$392,19,FALSE),0)</f>
        <v>783774.3</v>
      </c>
      <c r="F97" s="143">
        <f>IFERROR(VLOOKUP($C97,'2025'!$C$8:$U$195,19,FALSE),0)</f>
        <v>98414.7</v>
      </c>
      <c r="G97" s="144">
        <f t="shared" si="14"/>
        <v>0.12556510209635605</v>
      </c>
      <c r="H97" s="145">
        <f t="shared" si="15"/>
        <v>1.2355274060310844E-5</v>
      </c>
      <c r="I97" s="143">
        <f t="shared" si="16"/>
        <v>-685359.60000000009</v>
      </c>
      <c r="J97" s="146">
        <f t="shared" si="17"/>
        <v>-0.87443489790364404</v>
      </c>
      <c r="K97" s="142">
        <f>VLOOKUP($C97,'2025'!$C$205:$U$392,VLOOKUP($L$4,Master!$D$9:$G$20,4,FALSE),FALSE)</f>
        <v>783774.3</v>
      </c>
      <c r="L97" s="143">
        <f>VLOOKUP($C97,'2025'!$C$8:$U$195,VLOOKUP($L$4,Master!$D$9:$G$20,4,FALSE),FALSE)</f>
        <v>98414.7</v>
      </c>
      <c r="M97" s="145">
        <f t="shared" si="18"/>
        <v>0.12556510209635605</v>
      </c>
      <c r="N97" s="145">
        <f t="shared" si="19"/>
        <v>1.2355274060310844E-5</v>
      </c>
      <c r="O97" s="143">
        <f t="shared" si="20"/>
        <v>-685359.60000000009</v>
      </c>
      <c r="P97" s="146">
        <f t="shared" si="21"/>
        <v>-0.87443489790364404</v>
      </c>
      <c r="Q97" s="71"/>
    </row>
    <row r="98" spans="2:17" s="72" customFormat="1" ht="12.75" x14ac:dyDescent="0.2">
      <c r="B98" s="70"/>
      <c r="C98" s="133" t="s">
        <v>196</v>
      </c>
      <c r="D98" s="134" t="s">
        <v>197</v>
      </c>
      <c r="E98" s="147">
        <f>IFERROR(VLOOKUP($C98,'2025'!$C$205:$U$392,19,FALSE),0)</f>
        <v>0</v>
      </c>
      <c r="F98" s="148">
        <f>IFERROR(VLOOKUP($C98,'2025'!$C$8:$U$195,19,FALSE),0)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VLOOKUP($C98,'2025'!$C$205:$U$392,VLOOKUP($L$4,Master!$D$9:$G$20,4,FALSE),FALSE)</f>
        <v>0</v>
      </c>
      <c r="L98" s="148">
        <f>VLOOKUP($C98,'2025'!$C$8:$U$195,VLOOKUP($L$4,Master!$D$9:$G$20,4,FALSE),FALSE)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198</v>
      </c>
      <c r="D99" s="99" t="s">
        <v>197</v>
      </c>
      <c r="E99" s="152">
        <f>IFERROR(VLOOKUP($C99,'2025'!$C$205:$U$392,19,FALSE),0)</f>
        <v>0</v>
      </c>
      <c r="F99" s="153">
        <f>IFERROR(VLOOKUP($C99,'2025'!$C$8:$U$195,19,FALSE),0)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VLOOKUP($C99,'2025'!$C$205:$U$392,VLOOKUP($L$4,Master!$D$9:$G$20,4,FALSE),FALSE)</f>
        <v>0</v>
      </c>
      <c r="L99" s="164">
        <f>VLOOKUP($C99,'2025'!$C$8:$U$195,VLOOKUP($L$4,Master!$D$9:$G$20,4,FALSE),FALSE)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199</v>
      </c>
      <c r="D100" s="134" t="s">
        <v>200</v>
      </c>
      <c r="E100" s="147">
        <f>IFERROR(VLOOKUP($C100,'2025'!$C$205:$U$392,19,FALSE),0)</f>
        <v>0</v>
      </c>
      <c r="F100" s="148">
        <f>IFERROR(VLOOKUP($C100,'2025'!$C$8:$U$195,19,FALSE),0)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VLOOKUP($C100,'2025'!$C$205:$U$392,VLOOKUP($L$4,Master!$D$9:$G$20,4,FALSE),FALSE)</f>
        <v>0</v>
      </c>
      <c r="L100" s="148">
        <f>VLOOKUP($C100,'2025'!$C$8:$U$195,VLOOKUP($L$4,Master!$D$9:$G$20,4,FALSE),FALSE)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201</v>
      </c>
      <c r="D101" s="99" t="s">
        <v>200</v>
      </c>
      <c r="E101" s="152">
        <f>IFERROR(VLOOKUP($C101,'2025'!$C$205:$U$392,19,FALSE),0)</f>
        <v>0</v>
      </c>
      <c r="F101" s="153">
        <f>IFERROR(VLOOKUP($C101,'2025'!$C$8:$U$195,19,FALSE),0)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VLOOKUP($C101,'2025'!$C$205:$U$392,VLOOKUP($L$4,Master!$D$9:$G$20,4,FALSE),FALSE)</f>
        <v>0</v>
      </c>
      <c r="L101" s="164">
        <f>VLOOKUP($C101,'2025'!$C$8:$U$195,VLOOKUP($L$4,Master!$D$9:$G$20,4,FALSE),FALSE)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202</v>
      </c>
      <c r="D102" s="134" t="s">
        <v>203</v>
      </c>
      <c r="E102" s="147">
        <f>IFERROR(VLOOKUP($C102,'2025'!$C$205:$U$392,19,FALSE),0)</f>
        <v>0</v>
      </c>
      <c r="F102" s="148">
        <f>IFERROR(VLOOKUP($C102,'2025'!$C$8:$U$195,19,FALSE),0)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VLOOKUP($C102,'2025'!$C$205:$U$392,VLOOKUP($L$4,Master!$D$9:$G$20,4,FALSE),FALSE)</f>
        <v>0</v>
      </c>
      <c r="L102" s="148">
        <f>VLOOKUP($C102,'2025'!$C$8:$U$195,VLOOKUP($L$4,Master!$D$9:$G$20,4,FALSE),FALSE)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204</v>
      </c>
      <c r="D103" s="99" t="s">
        <v>203</v>
      </c>
      <c r="E103" s="152">
        <f>IFERROR(VLOOKUP($C103,'2025'!$C$205:$U$392,19,FALSE),0)</f>
        <v>0</v>
      </c>
      <c r="F103" s="153">
        <f>IFERROR(VLOOKUP($C103,'2025'!$C$8:$U$195,19,FALSE),0)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VLOOKUP($C103,'2025'!$C$205:$U$392,VLOOKUP($L$4,Master!$D$9:$G$20,4,FALSE),FALSE)</f>
        <v>0</v>
      </c>
      <c r="L103" s="164">
        <f>VLOOKUP($C103,'2025'!$C$8:$U$195,VLOOKUP($L$4,Master!$D$9:$G$20,4,FALSE),FALSE)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205</v>
      </c>
      <c r="D104" s="134" t="s">
        <v>206</v>
      </c>
      <c r="E104" s="147">
        <f>IFERROR(VLOOKUP($C104,'2025'!$C$205:$U$392,19,FALSE),0)</f>
        <v>0</v>
      </c>
      <c r="F104" s="148">
        <f>IFERROR(VLOOKUP($C104,'2025'!$C$8:$U$195,19,FALSE),0)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VLOOKUP($C104,'2025'!$C$205:$U$392,VLOOKUP($L$4,Master!$D$9:$G$20,4,FALSE),FALSE)</f>
        <v>0</v>
      </c>
      <c r="L104" s="148">
        <f>VLOOKUP($C104,'2025'!$C$8:$U$195,VLOOKUP($L$4,Master!$D$9:$G$20,4,FALSE),FALSE)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207</v>
      </c>
      <c r="D105" s="99" t="s">
        <v>206</v>
      </c>
      <c r="E105" s="152">
        <f>IFERROR(VLOOKUP($C105,'2025'!$C$205:$U$392,19,FALSE),0)</f>
        <v>0</v>
      </c>
      <c r="F105" s="153">
        <f>IFERROR(VLOOKUP($C105,'2025'!$C$8:$U$195,19,FALSE),0)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VLOOKUP($C105,'2025'!$C$205:$U$392,VLOOKUP($L$4,Master!$D$9:$G$20,4,FALSE),FALSE)</f>
        <v>0</v>
      </c>
      <c r="L105" s="164">
        <f>VLOOKUP($C105,'2025'!$C$8:$U$195,VLOOKUP($L$4,Master!$D$9:$G$20,4,FALSE),FALSE)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208</v>
      </c>
      <c r="D106" s="134" t="s">
        <v>209</v>
      </c>
      <c r="E106" s="147">
        <f>IFERROR(VLOOKUP($C106,'2025'!$C$205:$U$392,19,FALSE),0)</f>
        <v>0</v>
      </c>
      <c r="F106" s="148">
        <f>IFERROR(VLOOKUP($C106,'2025'!$C$8:$U$195,19,FALSE),0)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VLOOKUP($C106,'2025'!$C$205:$U$392,VLOOKUP($L$4,Master!$D$9:$G$20,4,FALSE),FALSE)</f>
        <v>0</v>
      </c>
      <c r="L106" s="148">
        <f>VLOOKUP($C106,'2025'!$C$8:$U$195,VLOOKUP($L$4,Master!$D$9:$G$20,4,FALSE),FALSE)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210</v>
      </c>
      <c r="D107" s="99" t="s">
        <v>209</v>
      </c>
      <c r="E107" s="152">
        <f>IFERROR(VLOOKUP($C107,'2025'!$C$205:$U$392,19,FALSE),0)</f>
        <v>0</v>
      </c>
      <c r="F107" s="153">
        <f>IFERROR(VLOOKUP($C107,'2025'!$C$8:$U$195,19,FALSE),0)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VLOOKUP($C107,'2025'!$C$205:$U$392,VLOOKUP($L$4,Master!$D$9:$G$20,4,FALSE),FALSE)</f>
        <v>0</v>
      </c>
      <c r="L107" s="164">
        <f>VLOOKUP($C107,'2025'!$C$8:$U$195,VLOOKUP($L$4,Master!$D$9:$G$20,4,FALSE),FALSE)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211</v>
      </c>
      <c r="D108" s="134" t="s">
        <v>212</v>
      </c>
      <c r="E108" s="147">
        <f>IFERROR(VLOOKUP($C108,'2025'!$C$205:$U$392,19,FALSE),0)</f>
        <v>783774.3</v>
      </c>
      <c r="F108" s="148">
        <f>IFERROR(VLOOKUP($C108,'2025'!$C$8:$U$195,19,FALSE),0)</f>
        <v>98414.7</v>
      </c>
      <c r="G108" s="149">
        <f t="shared" si="14"/>
        <v>0.12556510209635605</v>
      </c>
      <c r="H108" s="150">
        <f t="shared" si="15"/>
        <v>1.2355274060310844E-5</v>
      </c>
      <c r="I108" s="148">
        <f t="shared" si="16"/>
        <v>-685359.60000000009</v>
      </c>
      <c r="J108" s="151">
        <f t="shared" si="17"/>
        <v>-0.87443489790364404</v>
      </c>
      <c r="K108" s="147">
        <f>VLOOKUP($C108,'2025'!$C$205:$U$392,VLOOKUP($L$4,Master!$D$9:$G$20,4,FALSE),FALSE)</f>
        <v>783774.3</v>
      </c>
      <c r="L108" s="148">
        <f>VLOOKUP($C108,'2025'!$C$8:$U$195,VLOOKUP($L$4,Master!$D$9:$G$20,4,FALSE),FALSE)</f>
        <v>98414.7</v>
      </c>
      <c r="M108" s="150">
        <f t="shared" si="18"/>
        <v>0.12556510209635605</v>
      </c>
      <c r="N108" s="150">
        <f t="shared" si="19"/>
        <v>1.2355274060310844E-5</v>
      </c>
      <c r="O108" s="148">
        <f t="shared" si="20"/>
        <v>-685359.60000000009</v>
      </c>
      <c r="P108" s="151">
        <f t="shared" si="21"/>
        <v>-0.87443489790364404</v>
      </c>
      <c r="Q108" s="71"/>
    </row>
    <row r="109" spans="2:17" s="72" customFormat="1" ht="12.75" x14ac:dyDescent="0.2">
      <c r="B109" s="70"/>
      <c r="C109" s="98" t="s">
        <v>213</v>
      </c>
      <c r="D109" s="99" t="s">
        <v>212</v>
      </c>
      <c r="E109" s="152">
        <f>IFERROR(VLOOKUP($C109,'2025'!$C$205:$U$392,19,FALSE),0)</f>
        <v>783774.3</v>
      </c>
      <c r="F109" s="153">
        <f>IFERROR(VLOOKUP($C109,'2025'!$C$8:$U$195,19,FALSE),0)</f>
        <v>98414.7</v>
      </c>
      <c r="G109" s="154">
        <f t="shared" si="14"/>
        <v>0.12556510209635605</v>
      </c>
      <c r="H109" s="155">
        <f t="shared" si="15"/>
        <v>1.2355274060310844E-5</v>
      </c>
      <c r="I109" s="156">
        <f t="shared" si="16"/>
        <v>-685359.60000000009</v>
      </c>
      <c r="J109" s="157">
        <f t="shared" si="17"/>
        <v>-0.87443489790364404</v>
      </c>
      <c r="K109" s="163">
        <f>VLOOKUP($C109,'2025'!$C$205:$U$392,VLOOKUP($L$4,Master!$D$9:$G$20,4,FALSE),FALSE)</f>
        <v>783774.3</v>
      </c>
      <c r="L109" s="164">
        <f>VLOOKUP($C109,'2025'!$C$8:$U$195,VLOOKUP($L$4,Master!$D$9:$G$20,4,FALSE),FALSE)</f>
        <v>98414.7</v>
      </c>
      <c r="M109" s="155">
        <f t="shared" si="18"/>
        <v>0.12556510209635605</v>
      </c>
      <c r="N109" s="155">
        <f t="shared" si="19"/>
        <v>1.2355274060310844E-5</v>
      </c>
      <c r="O109" s="156">
        <f t="shared" si="20"/>
        <v>-685359.60000000009</v>
      </c>
      <c r="P109" s="157">
        <f t="shared" si="21"/>
        <v>-0.87443489790364404</v>
      </c>
      <c r="Q109" s="71"/>
    </row>
    <row r="110" spans="2:17" s="72" customFormat="1" ht="12.75" x14ac:dyDescent="0.2">
      <c r="B110" s="70"/>
      <c r="C110" s="131" t="s">
        <v>214</v>
      </c>
      <c r="D110" s="132" t="s">
        <v>215</v>
      </c>
      <c r="E110" s="142">
        <f>IFERROR(VLOOKUP($C110,'2025'!$C$205:$U$392,19,FALSE),0)</f>
        <v>405878.58000000025</v>
      </c>
      <c r="F110" s="143">
        <f>IFERROR(VLOOKUP($C110,'2025'!$C$8:$U$195,19,FALSE),0)</f>
        <v>266807.01000000007</v>
      </c>
      <c r="G110" s="144">
        <f t="shared" si="14"/>
        <v>0.65735671490720182</v>
      </c>
      <c r="H110" s="145">
        <f t="shared" si="15"/>
        <v>3.3495745348632847E-5</v>
      </c>
      <c r="I110" s="143">
        <f t="shared" si="16"/>
        <v>-139071.57000000018</v>
      </c>
      <c r="J110" s="146">
        <f t="shared" si="17"/>
        <v>-0.34264328509279818</v>
      </c>
      <c r="K110" s="142">
        <f>VLOOKUP($C110,'2025'!$C$205:$U$392,VLOOKUP($L$4,Master!$D$9:$G$20,4,FALSE),FALSE)</f>
        <v>405878.58000000025</v>
      </c>
      <c r="L110" s="143">
        <f>VLOOKUP($C110,'2025'!$C$8:$U$195,VLOOKUP($L$4,Master!$D$9:$G$20,4,FALSE),FALSE)</f>
        <v>266807.01000000007</v>
      </c>
      <c r="M110" s="145">
        <f t="shared" si="18"/>
        <v>0.65735671490720182</v>
      </c>
      <c r="N110" s="145">
        <f t="shared" si="19"/>
        <v>3.3495745348632847E-5</v>
      </c>
      <c r="O110" s="143">
        <f t="shared" si="20"/>
        <v>-139071.57000000018</v>
      </c>
      <c r="P110" s="146">
        <f t="shared" si="21"/>
        <v>-0.34264328509279818</v>
      </c>
      <c r="Q110" s="71"/>
    </row>
    <row r="111" spans="2:17" s="72" customFormat="1" ht="12.75" x14ac:dyDescent="0.2">
      <c r="B111" s="70"/>
      <c r="C111" s="133" t="s">
        <v>216</v>
      </c>
      <c r="D111" s="134" t="s">
        <v>217</v>
      </c>
      <c r="E111" s="147">
        <f>IFERROR(VLOOKUP($C111,'2025'!$C$205:$U$392,19,FALSE),0)</f>
        <v>0</v>
      </c>
      <c r="F111" s="148">
        <f>IFERROR(VLOOKUP($C111,'2025'!$C$8:$U$195,19,FALSE),0)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VLOOKUP($C111,'2025'!$C$205:$U$392,VLOOKUP($L$4,Master!$D$9:$G$20,4,FALSE),FALSE)</f>
        <v>0</v>
      </c>
      <c r="L111" s="148">
        <f>VLOOKUP($C111,'2025'!$C$8:$U$195,VLOOKUP($L$4,Master!$D$9:$G$20,4,FALSE),FALSE)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218</v>
      </c>
      <c r="D112" s="99" t="s">
        <v>217</v>
      </c>
      <c r="E112" s="152">
        <f>IFERROR(VLOOKUP($C112,'2025'!$C$205:$U$392,19,FALSE),0)</f>
        <v>0</v>
      </c>
      <c r="F112" s="153">
        <f>IFERROR(VLOOKUP($C112,'2025'!$C$8:$U$195,19,FALSE),0)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VLOOKUP($C112,'2025'!$C$205:$U$392,VLOOKUP($L$4,Master!$D$9:$G$20,4,FALSE),FALSE)</f>
        <v>0</v>
      </c>
      <c r="L112" s="164">
        <f>VLOOKUP($C112,'2025'!$C$8:$U$195,VLOOKUP($L$4,Master!$D$9:$G$20,4,FALSE),FALSE)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219</v>
      </c>
      <c r="D113" s="134" t="s">
        <v>220</v>
      </c>
      <c r="E113" s="147">
        <f>IFERROR(VLOOKUP($C113,'2025'!$C$205:$U$392,19,FALSE),0)</f>
        <v>0</v>
      </c>
      <c r="F113" s="148">
        <f>IFERROR(VLOOKUP($C113,'2025'!$C$8:$U$195,19,FALSE),0)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VLOOKUP($C113,'2025'!$C$205:$U$392,VLOOKUP($L$4,Master!$D$9:$G$20,4,FALSE),FALSE)</f>
        <v>0</v>
      </c>
      <c r="L113" s="148">
        <f>VLOOKUP($C113,'2025'!$C$8:$U$195,VLOOKUP($L$4,Master!$D$9:$G$20,4,FALSE),FALSE)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221</v>
      </c>
      <c r="D114" s="99" t="s">
        <v>220</v>
      </c>
      <c r="E114" s="152">
        <f>IFERROR(VLOOKUP($C114,'2025'!$C$205:$U$392,19,FALSE),0)</f>
        <v>0</v>
      </c>
      <c r="F114" s="153">
        <f>IFERROR(VLOOKUP($C114,'2025'!$C$8:$U$195,19,FALSE),0)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VLOOKUP($C114,'2025'!$C$205:$U$392,VLOOKUP($L$4,Master!$D$9:$G$20,4,FALSE),FALSE)</f>
        <v>0</v>
      </c>
      <c r="L114" s="164">
        <f>VLOOKUP($C114,'2025'!$C$8:$U$195,VLOOKUP($L$4,Master!$D$9:$G$20,4,FALSE),FALSE)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222</v>
      </c>
      <c r="D115" s="134" t="s">
        <v>223</v>
      </c>
      <c r="E115" s="147">
        <f>IFERROR(VLOOKUP($C115,'2025'!$C$205:$U$392,19,FALSE),0)</f>
        <v>0</v>
      </c>
      <c r="F115" s="148">
        <f>IFERROR(VLOOKUP($C115,'2025'!$C$8:$U$195,19,FALSE),0)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VLOOKUP($C115,'2025'!$C$205:$U$392,VLOOKUP($L$4,Master!$D$9:$G$20,4,FALSE),FALSE)</f>
        <v>0</v>
      </c>
      <c r="L115" s="148">
        <f>VLOOKUP($C115,'2025'!$C$8:$U$195,VLOOKUP($L$4,Master!$D$9:$G$20,4,FALSE),FALSE)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224</v>
      </c>
      <c r="D116" s="99" t="s">
        <v>223</v>
      </c>
      <c r="E116" s="152">
        <f>IFERROR(VLOOKUP($C116,'2025'!$C$205:$U$392,19,FALSE),0)</f>
        <v>0</v>
      </c>
      <c r="F116" s="153">
        <f>IFERROR(VLOOKUP($C116,'2025'!$C$8:$U$195,19,FALSE),0)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VLOOKUP($C116,'2025'!$C$205:$U$392,VLOOKUP($L$4,Master!$D$9:$G$20,4,FALSE),FALSE)</f>
        <v>0</v>
      </c>
      <c r="L116" s="164">
        <f>VLOOKUP($C116,'2025'!$C$8:$U$195,VLOOKUP($L$4,Master!$D$9:$G$20,4,FALSE),FALSE)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225</v>
      </c>
      <c r="D117" s="134" t="s">
        <v>226</v>
      </c>
      <c r="E117" s="147">
        <f>IFERROR(VLOOKUP($C117,'2025'!$C$205:$U$392,19,FALSE),0)</f>
        <v>0</v>
      </c>
      <c r="F117" s="148">
        <f>IFERROR(VLOOKUP($C117,'2025'!$C$8:$U$195,19,FALSE),0)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VLOOKUP($C117,'2025'!$C$205:$U$392,VLOOKUP($L$4,Master!$D$9:$G$20,4,FALSE),FALSE)</f>
        <v>0</v>
      </c>
      <c r="L117" s="148">
        <f>VLOOKUP($C117,'2025'!$C$8:$U$195,VLOOKUP($L$4,Master!$D$9:$G$20,4,FALSE),FALSE)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227</v>
      </c>
      <c r="D118" s="99" t="s">
        <v>226</v>
      </c>
      <c r="E118" s="152">
        <f>IFERROR(VLOOKUP($C118,'2025'!$C$205:$U$392,19,FALSE),0)</f>
        <v>0</v>
      </c>
      <c r="F118" s="153">
        <f>IFERROR(VLOOKUP($C118,'2025'!$C$8:$U$195,19,FALSE),0)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VLOOKUP($C118,'2025'!$C$205:$U$392,VLOOKUP($L$4,Master!$D$9:$G$20,4,FALSE),FALSE)</f>
        <v>0</v>
      </c>
      <c r="L118" s="164">
        <f>VLOOKUP($C118,'2025'!$C$8:$U$195,VLOOKUP($L$4,Master!$D$9:$G$20,4,FALSE),FALSE)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228</v>
      </c>
      <c r="D119" s="134" t="s">
        <v>229</v>
      </c>
      <c r="E119" s="147">
        <f>IFERROR(VLOOKUP($C119,'2025'!$C$205:$U$392,19,FALSE),0)</f>
        <v>0</v>
      </c>
      <c r="F119" s="148">
        <f>IFERROR(VLOOKUP($C119,'2025'!$C$8:$U$195,19,FALSE),0)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VLOOKUP($C119,'2025'!$C$205:$U$392,VLOOKUP($L$4,Master!$D$9:$G$20,4,FALSE),FALSE)</f>
        <v>0</v>
      </c>
      <c r="L119" s="148">
        <f>VLOOKUP($C119,'2025'!$C$8:$U$195,VLOOKUP($L$4,Master!$D$9:$G$20,4,FALSE),FALSE)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230</v>
      </c>
      <c r="D120" s="99" t="s">
        <v>229</v>
      </c>
      <c r="E120" s="152">
        <f>IFERROR(VLOOKUP($C120,'2025'!$C$205:$U$392,19,FALSE),0)</f>
        <v>0</v>
      </c>
      <c r="F120" s="153">
        <f>IFERROR(VLOOKUP($C120,'2025'!$C$8:$U$195,19,FALSE),0)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VLOOKUP($C120,'2025'!$C$205:$U$392,VLOOKUP($L$4,Master!$D$9:$G$20,4,FALSE),FALSE)</f>
        <v>0</v>
      </c>
      <c r="L120" s="164">
        <f>VLOOKUP($C120,'2025'!$C$8:$U$195,VLOOKUP($L$4,Master!$D$9:$G$20,4,FALSE),FALSE)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231</v>
      </c>
      <c r="D121" s="134" t="s">
        <v>232</v>
      </c>
      <c r="E121" s="147">
        <f>IFERROR(VLOOKUP($C121,'2025'!$C$205:$U$392,19,FALSE),0)</f>
        <v>405878.58000000025</v>
      </c>
      <c r="F121" s="148">
        <f>IFERROR(VLOOKUP($C121,'2025'!$C$8:$U$195,19,FALSE),0)</f>
        <v>266807.01000000007</v>
      </c>
      <c r="G121" s="149">
        <f t="shared" si="14"/>
        <v>0.65735671490720182</v>
      </c>
      <c r="H121" s="150">
        <f t="shared" si="15"/>
        <v>3.3495745348632847E-5</v>
      </c>
      <c r="I121" s="148">
        <f t="shared" si="16"/>
        <v>-139071.57000000018</v>
      </c>
      <c r="J121" s="151">
        <f t="shared" si="17"/>
        <v>-0.34264328509279818</v>
      </c>
      <c r="K121" s="147">
        <f>VLOOKUP($C121,'2025'!$C$205:$U$392,VLOOKUP($L$4,Master!$D$9:$G$20,4,FALSE),FALSE)</f>
        <v>405878.58000000025</v>
      </c>
      <c r="L121" s="148">
        <f>VLOOKUP($C121,'2025'!$C$8:$U$195,VLOOKUP($L$4,Master!$D$9:$G$20,4,FALSE),FALSE)</f>
        <v>266807.01000000007</v>
      </c>
      <c r="M121" s="150">
        <f t="shared" si="18"/>
        <v>0.65735671490720182</v>
      </c>
      <c r="N121" s="150">
        <f t="shared" si="19"/>
        <v>3.3495745348632847E-5</v>
      </c>
      <c r="O121" s="148">
        <f t="shared" si="20"/>
        <v>-139071.57000000018</v>
      </c>
      <c r="P121" s="151">
        <f t="shared" si="21"/>
        <v>-0.34264328509279818</v>
      </c>
      <c r="Q121" s="71"/>
    </row>
    <row r="122" spans="2:17" s="72" customFormat="1" ht="12.75" x14ac:dyDescent="0.2">
      <c r="B122" s="70"/>
      <c r="C122" s="98" t="s">
        <v>233</v>
      </c>
      <c r="D122" s="99" t="s">
        <v>232</v>
      </c>
      <c r="E122" s="152">
        <f>IFERROR(VLOOKUP($C122,'2025'!$C$205:$U$392,19,FALSE),0)</f>
        <v>405878.58000000025</v>
      </c>
      <c r="F122" s="153">
        <f>IFERROR(VLOOKUP($C122,'2025'!$C$8:$U$195,19,FALSE),0)</f>
        <v>266807.01000000007</v>
      </c>
      <c r="G122" s="154">
        <f t="shared" si="14"/>
        <v>0.65735671490720182</v>
      </c>
      <c r="H122" s="155">
        <f t="shared" si="15"/>
        <v>3.3495745348632847E-5</v>
      </c>
      <c r="I122" s="156">
        <f t="shared" si="16"/>
        <v>-139071.57000000018</v>
      </c>
      <c r="J122" s="157">
        <f t="shared" si="17"/>
        <v>-0.34264328509279818</v>
      </c>
      <c r="K122" s="163">
        <f>VLOOKUP($C122,'2025'!$C$205:$U$392,VLOOKUP($L$4,Master!$D$9:$G$20,4,FALSE),FALSE)</f>
        <v>405878.58000000025</v>
      </c>
      <c r="L122" s="164">
        <f>VLOOKUP($C122,'2025'!$C$8:$U$195,VLOOKUP($L$4,Master!$D$9:$G$20,4,FALSE),FALSE)</f>
        <v>266807.01000000007</v>
      </c>
      <c r="M122" s="155">
        <f t="shared" si="18"/>
        <v>0.65735671490720182</v>
      </c>
      <c r="N122" s="155">
        <f t="shared" si="19"/>
        <v>3.3495745348632847E-5</v>
      </c>
      <c r="O122" s="156">
        <f t="shared" si="20"/>
        <v>-139071.57000000018</v>
      </c>
      <c r="P122" s="157">
        <f t="shared" si="21"/>
        <v>-0.34264328509279818</v>
      </c>
      <c r="Q122" s="71"/>
    </row>
    <row r="123" spans="2:17" s="72" customFormat="1" ht="12.75" x14ac:dyDescent="0.2">
      <c r="B123" s="70"/>
      <c r="C123" s="131" t="s">
        <v>234</v>
      </c>
      <c r="D123" s="132" t="s">
        <v>33</v>
      </c>
      <c r="E123" s="142">
        <f>IFERROR(VLOOKUP($C123,'2025'!$C$205:$U$392,19,FALSE),0)</f>
        <v>30762082.180000011</v>
      </c>
      <c r="F123" s="143">
        <f>IFERROR(VLOOKUP($C123,'2025'!$C$8:$U$195,19,FALSE),0)</f>
        <v>14641552.66</v>
      </c>
      <c r="G123" s="144">
        <f t="shared" si="14"/>
        <v>0.4759610410741057</v>
      </c>
      <c r="H123" s="145">
        <f t="shared" si="15"/>
        <v>1.8381440555402114E-3</v>
      </c>
      <c r="I123" s="143">
        <f t="shared" si="16"/>
        <v>-16120529.520000011</v>
      </c>
      <c r="J123" s="146">
        <f t="shared" si="17"/>
        <v>-0.52403895892589425</v>
      </c>
      <c r="K123" s="142">
        <f>VLOOKUP($C123,'2025'!$C$205:$U$392,VLOOKUP($L$4,Master!$D$9:$G$20,4,FALSE),FALSE)</f>
        <v>30762082.180000011</v>
      </c>
      <c r="L123" s="143">
        <f>VLOOKUP($C123,'2025'!$C$8:$U$195,VLOOKUP($L$4,Master!$D$9:$G$20,4,FALSE),FALSE)</f>
        <v>14641552.66</v>
      </c>
      <c r="M123" s="145">
        <f t="shared" si="18"/>
        <v>0.4759610410741057</v>
      </c>
      <c r="N123" s="145">
        <f t="shared" si="19"/>
        <v>1.8381440555402114E-3</v>
      </c>
      <c r="O123" s="143">
        <f t="shared" si="20"/>
        <v>-16120529.520000011</v>
      </c>
      <c r="P123" s="146">
        <f t="shared" si="21"/>
        <v>-0.52403895892589425</v>
      </c>
      <c r="Q123" s="71"/>
    </row>
    <row r="124" spans="2:17" s="72" customFormat="1" ht="12.75" x14ac:dyDescent="0.2">
      <c r="B124" s="70"/>
      <c r="C124" s="133" t="s">
        <v>235</v>
      </c>
      <c r="D124" s="134" t="s">
        <v>236</v>
      </c>
      <c r="E124" s="147">
        <f>IFERROR(VLOOKUP($C124,'2025'!$C$205:$U$392,19,FALSE),0)</f>
        <v>0</v>
      </c>
      <c r="F124" s="148">
        <f>IFERROR(VLOOKUP($C124,'2025'!$C$8:$U$195,19,FALSE),0)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VLOOKUP($C124,'2025'!$C$205:$U$392,VLOOKUP($L$4,Master!$D$9:$G$20,4,FALSE),FALSE)</f>
        <v>0</v>
      </c>
      <c r="L124" s="148">
        <f>VLOOKUP($C124,'2025'!$C$8:$U$195,VLOOKUP($L$4,Master!$D$9:$G$20,4,FALSE),FALSE)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237</v>
      </c>
      <c r="D125" s="99" t="s">
        <v>238</v>
      </c>
      <c r="E125" s="152">
        <f>IFERROR(VLOOKUP($C125,'2025'!$C$205:$U$392,19,FALSE),0)</f>
        <v>0</v>
      </c>
      <c r="F125" s="153">
        <f>IFERROR(VLOOKUP($C125,'2025'!$C$8:$U$195,19,FALSE),0)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VLOOKUP($C125,'2025'!$C$205:$U$392,VLOOKUP($L$4,Master!$D$9:$G$20,4,FALSE),FALSE)</f>
        <v>0</v>
      </c>
      <c r="L125" s="164">
        <f>VLOOKUP($C125,'2025'!$C$8:$U$195,VLOOKUP($L$4,Master!$D$9:$G$20,4,FALSE),FALSE)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239</v>
      </c>
      <c r="D126" s="99" t="s">
        <v>240</v>
      </c>
      <c r="E126" s="152">
        <f>IFERROR(VLOOKUP($C126,'2025'!$C$205:$U$392,19,FALSE),0)</f>
        <v>0</v>
      </c>
      <c r="F126" s="153">
        <f>IFERROR(VLOOKUP($C126,'2025'!$C$8:$U$195,19,FALSE),0)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VLOOKUP($C126,'2025'!$C$205:$U$392,VLOOKUP($L$4,Master!$D$9:$G$20,4,FALSE),FALSE)</f>
        <v>0</v>
      </c>
      <c r="L126" s="164">
        <f>VLOOKUP($C126,'2025'!$C$8:$U$195,VLOOKUP($L$4,Master!$D$9:$G$20,4,FALSE),FALSE)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241</v>
      </c>
      <c r="D127" s="99" t="s">
        <v>242</v>
      </c>
      <c r="E127" s="152">
        <f>IFERROR(VLOOKUP($C127,'2025'!$C$205:$U$392,19,FALSE),0)</f>
        <v>0</v>
      </c>
      <c r="F127" s="153">
        <f>IFERROR(VLOOKUP($C127,'2025'!$C$8:$U$195,19,FALSE),0)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VLOOKUP($C127,'2025'!$C$205:$U$392,VLOOKUP($L$4,Master!$D$9:$G$20,4,FALSE),FALSE)</f>
        <v>0</v>
      </c>
      <c r="L127" s="164">
        <f>VLOOKUP($C127,'2025'!$C$8:$U$195,VLOOKUP($L$4,Master!$D$9:$G$20,4,FALSE),FALSE)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243</v>
      </c>
      <c r="D128" s="134" t="s">
        <v>244</v>
      </c>
      <c r="E128" s="147">
        <f>IFERROR(VLOOKUP($C128,'2025'!$C$205:$U$392,19,FALSE),0)</f>
        <v>0</v>
      </c>
      <c r="F128" s="148">
        <f>IFERROR(VLOOKUP($C128,'2025'!$C$8:$U$195,19,FALSE),0)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VLOOKUP($C128,'2025'!$C$205:$U$392,VLOOKUP($L$4,Master!$D$9:$G$20,4,FALSE),FALSE)</f>
        <v>0</v>
      </c>
      <c r="L128" s="148">
        <f>VLOOKUP($C128,'2025'!$C$8:$U$195,VLOOKUP($L$4,Master!$D$9:$G$20,4,FALSE),FALSE)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245</v>
      </c>
      <c r="D129" s="99" t="s">
        <v>246</v>
      </c>
      <c r="E129" s="152">
        <f>IFERROR(VLOOKUP($C129,'2025'!$C$205:$U$392,19,FALSE),0)</f>
        <v>0</v>
      </c>
      <c r="F129" s="153">
        <f>IFERROR(VLOOKUP($C129,'2025'!$C$8:$U$195,19,FALSE),0)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VLOOKUP($C129,'2025'!$C$205:$U$392,VLOOKUP($L$4,Master!$D$9:$G$20,4,FALSE),FALSE)</f>
        <v>0</v>
      </c>
      <c r="L129" s="164">
        <f>VLOOKUP($C129,'2025'!$C$8:$U$195,VLOOKUP($L$4,Master!$D$9:$G$20,4,FALSE),FALSE)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247</v>
      </c>
      <c r="D130" s="99" t="s">
        <v>248</v>
      </c>
      <c r="E130" s="152">
        <f>IFERROR(VLOOKUP($C130,'2025'!$C$205:$U$392,19,FALSE),0)</f>
        <v>0</v>
      </c>
      <c r="F130" s="153">
        <f>IFERROR(VLOOKUP($C130,'2025'!$C$8:$U$195,19,FALSE),0)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VLOOKUP($C130,'2025'!$C$205:$U$392,VLOOKUP($L$4,Master!$D$9:$G$20,4,FALSE),FALSE)</f>
        <v>0</v>
      </c>
      <c r="L130" s="164">
        <f>VLOOKUP($C130,'2025'!$C$8:$U$195,VLOOKUP($L$4,Master!$D$9:$G$20,4,FALSE),FALSE)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249</v>
      </c>
      <c r="D131" s="99" t="s">
        <v>250</v>
      </c>
      <c r="E131" s="152">
        <f>IFERROR(VLOOKUP($C131,'2025'!$C$205:$U$392,19,FALSE),0)</f>
        <v>0</v>
      </c>
      <c r="F131" s="153">
        <f>IFERROR(VLOOKUP($C131,'2025'!$C$8:$U$195,19,FALSE),0)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VLOOKUP($C131,'2025'!$C$205:$U$392,VLOOKUP($L$4,Master!$D$9:$G$20,4,FALSE),FALSE)</f>
        <v>0</v>
      </c>
      <c r="L131" s="164">
        <f>VLOOKUP($C131,'2025'!$C$8:$U$195,VLOOKUP($L$4,Master!$D$9:$G$20,4,FALSE),FALSE)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251</v>
      </c>
      <c r="D132" s="99" t="s">
        <v>252</v>
      </c>
      <c r="E132" s="152">
        <f>IFERROR(VLOOKUP($C132,'2025'!$C$205:$U$392,19,FALSE),0)</f>
        <v>0</v>
      </c>
      <c r="F132" s="153">
        <f>IFERROR(VLOOKUP($C132,'2025'!$C$8:$U$195,19,FALSE),0)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VLOOKUP($C132,'2025'!$C$205:$U$392,VLOOKUP($L$4,Master!$D$9:$G$20,4,FALSE),FALSE)</f>
        <v>0</v>
      </c>
      <c r="L132" s="164">
        <f>VLOOKUP($C132,'2025'!$C$8:$U$195,VLOOKUP($L$4,Master!$D$9:$G$20,4,FALSE),FALSE)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253</v>
      </c>
      <c r="D133" s="134" t="s">
        <v>254</v>
      </c>
      <c r="E133" s="147">
        <f>IFERROR(VLOOKUP($C133,'2025'!$C$205:$U$392,19,FALSE),0)</f>
        <v>0</v>
      </c>
      <c r="F133" s="148">
        <f>IFERROR(VLOOKUP($C133,'2025'!$C$8:$U$195,19,FALSE),0)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VLOOKUP($C133,'2025'!$C$205:$U$392,VLOOKUP($L$4,Master!$D$9:$G$20,4,FALSE),FALSE)</f>
        <v>0</v>
      </c>
      <c r="L133" s="148">
        <f>VLOOKUP($C133,'2025'!$C$8:$U$195,VLOOKUP($L$4,Master!$D$9:$G$20,4,FALSE),FALSE)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255</v>
      </c>
      <c r="D134" s="99" t="s">
        <v>256</v>
      </c>
      <c r="E134" s="152">
        <f>IFERROR(VLOOKUP($C134,'2025'!$C$205:$U$392,19,FALSE),0)</f>
        <v>0</v>
      </c>
      <c r="F134" s="153">
        <f>IFERROR(VLOOKUP($C134,'2025'!$C$8:$U$195,19,FALSE),0)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VLOOKUP($C134,'2025'!$C$205:$U$392,VLOOKUP($L$4,Master!$D$9:$G$20,4,FALSE),FALSE)</f>
        <v>0</v>
      </c>
      <c r="L134" s="164">
        <f>VLOOKUP($C134,'2025'!$C$8:$U$195,VLOOKUP($L$4,Master!$D$9:$G$20,4,FALSE),FALSE)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257</v>
      </c>
      <c r="D135" s="99" t="s">
        <v>258</v>
      </c>
      <c r="E135" s="152">
        <f>IFERROR(VLOOKUP($C135,'2025'!$C$205:$U$392,19,FALSE),0)</f>
        <v>0</v>
      </c>
      <c r="F135" s="153">
        <f>IFERROR(VLOOKUP($C135,'2025'!$C$8:$U$195,19,FALSE),0)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VLOOKUP($C135,'2025'!$C$205:$U$392,VLOOKUP($L$4,Master!$D$9:$G$20,4,FALSE),FALSE)</f>
        <v>0</v>
      </c>
      <c r="L135" s="164">
        <f>VLOOKUP($C135,'2025'!$C$8:$U$195,VLOOKUP($L$4,Master!$D$9:$G$20,4,FALSE),FALSE)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259</v>
      </c>
      <c r="D136" s="99" t="s">
        <v>260</v>
      </c>
      <c r="E136" s="152">
        <f>IFERROR(VLOOKUP($C136,'2025'!$C$205:$U$392,19,FALSE),0)</f>
        <v>0</v>
      </c>
      <c r="F136" s="153">
        <f>IFERROR(VLOOKUP($C136,'2025'!$C$8:$U$195,19,FALSE),0)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VLOOKUP($C136,'2025'!$C$205:$U$392,VLOOKUP($L$4,Master!$D$9:$G$20,4,FALSE),FALSE)</f>
        <v>0</v>
      </c>
      <c r="L136" s="164">
        <f>VLOOKUP($C136,'2025'!$C$8:$U$195,VLOOKUP($L$4,Master!$D$9:$G$20,4,FALSE),FALSE)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261</v>
      </c>
      <c r="D137" s="99" t="s">
        <v>262</v>
      </c>
      <c r="E137" s="152">
        <f>IFERROR(VLOOKUP($C137,'2025'!$C$205:$U$392,19,FALSE),0)</f>
        <v>0</v>
      </c>
      <c r="F137" s="153">
        <f>IFERROR(VLOOKUP($C137,'2025'!$C$8:$U$195,19,FALSE),0)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VLOOKUP($C137,'2025'!$C$205:$U$392,VLOOKUP($L$4,Master!$D$9:$G$20,4,FALSE),FALSE)</f>
        <v>0</v>
      </c>
      <c r="L137" s="164">
        <f>VLOOKUP($C137,'2025'!$C$8:$U$195,VLOOKUP($L$4,Master!$D$9:$G$20,4,FALSE),FALSE)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263</v>
      </c>
      <c r="D138" s="134" t="s">
        <v>264</v>
      </c>
      <c r="E138" s="147">
        <f>IFERROR(VLOOKUP($C138,'2025'!$C$205:$U$392,19,FALSE),0)</f>
        <v>29866823.820000011</v>
      </c>
      <c r="F138" s="148">
        <f>IFERROR(VLOOKUP($C138,'2025'!$C$8:$U$195,19,FALSE),0)</f>
        <v>14119694.74</v>
      </c>
      <c r="G138" s="149">
        <f t="shared" ref="G138:G196" si="22">IFERROR(F138/E138,0)</f>
        <v>0.4727551488265348</v>
      </c>
      <c r="H138" s="150">
        <f t="shared" ref="H138:H196" si="23">F138/$D$4</f>
        <v>1.7726284605920606E-3</v>
      </c>
      <c r="I138" s="148">
        <f t="shared" ref="I138:I196" si="24">F138-E138</f>
        <v>-15747129.080000011</v>
      </c>
      <c r="J138" s="151">
        <f t="shared" ref="J138:J196" si="25">IFERROR(I138/E138,0)</f>
        <v>-0.5272448511734652</v>
      </c>
      <c r="K138" s="147">
        <f>VLOOKUP($C138,'2025'!$C$205:$U$392,VLOOKUP($L$4,Master!$D$9:$G$20,4,FALSE),FALSE)</f>
        <v>29866823.820000011</v>
      </c>
      <c r="L138" s="148">
        <f>VLOOKUP($C138,'2025'!$C$8:$U$195,VLOOKUP($L$4,Master!$D$9:$G$20,4,FALSE),FALSE)</f>
        <v>14119694.74</v>
      </c>
      <c r="M138" s="150">
        <f t="shared" ref="M138:M196" si="26">IFERROR(L138/K138,0)</f>
        <v>0.4727551488265348</v>
      </c>
      <c r="N138" s="150">
        <f t="shared" ref="N138:N196" si="27">L138/$D$4</f>
        <v>1.7726284605920606E-3</v>
      </c>
      <c r="O138" s="148">
        <f t="shared" ref="O138:O196" si="28">L138-K138</f>
        <v>-15747129.080000011</v>
      </c>
      <c r="P138" s="151">
        <f t="shared" ref="P138:P196" si="29">IFERROR(O138/K138,0)</f>
        <v>-0.5272448511734652</v>
      </c>
      <c r="Q138" s="71"/>
    </row>
    <row r="139" spans="2:17" s="72" customFormat="1" ht="12.75" x14ac:dyDescent="0.2">
      <c r="B139" s="70"/>
      <c r="C139" s="98" t="s">
        <v>265</v>
      </c>
      <c r="D139" s="99" t="s">
        <v>264</v>
      </c>
      <c r="E139" s="152">
        <f>IFERROR(VLOOKUP($C139,'2025'!$C$205:$U$392,19,FALSE),0)</f>
        <v>29866823.820000011</v>
      </c>
      <c r="F139" s="153">
        <f>IFERROR(VLOOKUP($C139,'2025'!$C$8:$U$195,19,FALSE),0)</f>
        <v>14119694.74</v>
      </c>
      <c r="G139" s="154">
        <f t="shared" si="22"/>
        <v>0.4727551488265348</v>
      </c>
      <c r="H139" s="155">
        <f t="shared" si="23"/>
        <v>1.7726284605920606E-3</v>
      </c>
      <c r="I139" s="156">
        <f t="shared" si="24"/>
        <v>-15747129.080000011</v>
      </c>
      <c r="J139" s="157">
        <f t="shared" si="25"/>
        <v>-0.5272448511734652</v>
      </c>
      <c r="K139" s="163">
        <f>VLOOKUP($C139,'2025'!$C$205:$U$392,VLOOKUP($L$4,Master!$D$9:$G$20,4,FALSE),FALSE)</f>
        <v>29866823.820000011</v>
      </c>
      <c r="L139" s="164">
        <f>VLOOKUP($C139,'2025'!$C$8:$U$195,VLOOKUP($L$4,Master!$D$9:$G$20,4,FALSE),FALSE)</f>
        <v>14119694.74</v>
      </c>
      <c r="M139" s="155">
        <f t="shared" si="26"/>
        <v>0.4727551488265348</v>
      </c>
      <c r="N139" s="155">
        <f t="shared" si="27"/>
        <v>1.7726284605920606E-3</v>
      </c>
      <c r="O139" s="156">
        <f t="shared" si="28"/>
        <v>-15747129.080000011</v>
      </c>
      <c r="P139" s="157">
        <f t="shared" si="29"/>
        <v>-0.5272448511734652</v>
      </c>
      <c r="Q139" s="71"/>
    </row>
    <row r="140" spans="2:17" s="72" customFormat="1" ht="12.75" x14ac:dyDescent="0.2">
      <c r="B140" s="70"/>
      <c r="C140" s="133" t="s">
        <v>266</v>
      </c>
      <c r="D140" s="134" t="s">
        <v>267</v>
      </c>
      <c r="E140" s="147">
        <f>IFERROR(VLOOKUP($C140,'2025'!$C$205:$U$392,19,FALSE),0)</f>
        <v>413930.81000000006</v>
      </c>
      <c r="F140" s="148">
        <f>IFERROR(VLOOKUP($C140,'2025'!$C$8:$U$195,19,FALSE),0)</f>
        <v>151525.41</v>
      </c>
      <c r="G140" s="149">
        <f t="shared" si="22"/>
        <v>0.36606458456184982</v>
      </c>
      <c r="H140" s="150">
        <f t="shared" si="23"/>
        <v>1.9022950510959904E-5</v>
      </c>
      <c r="I140" s="148">
        <f t="shared" si="24"/>
        <v>-262405.40000000002</v>
      </c>
      <c r="J140" s="151">
        <f t="shared" si="25"/>
        <v>-0.63393541543815013</v>
      </c>
      <c r="K140" s="147">
        <f>VLOOKUP($C140,'2025'!$C$205:$U$392,VLOOKUP($L$4,Master!$D$9:$G$20,4,FALSE),FALSE)</f>
        <v>413930.81000000006</v>
      </c>
      <c r="L140" s="148">
        <f>VLOOKUP($C140,'2025'!$C$8:$U$195,VLOOKUP($L$4,Master!$D$9:$G$20,4,FALSE),FALSE)</f>
        <v>151525.41</v>
      </c>
      <c r="M140" s="150">
        <f t="shared" si="26"/>
        <v>0.36606458456184982</v>
      </c>
      <c r="N140" s="150">
        <f t="shared" si="27"/>
        <v>1.9022950510959904E-5</v>
      </c>
      <c r="O140" s="148">
        <f t="shared" si="28"/>
        <v>-262405.40000000002</v>
      </c>
      <c r="P140" s="151">
        <f t="shared" si="29"/>
        <v>-0.63393541543815013</v>
      </c>
      <c r="Q140" s="71"/>
    </row>
    <row r="141" spans="2:17" s="72" customFormat="1" ht="12.75" x14ac:dyDescent="0.2">
      <c r="B141" s="70"/>
      <c r="C141" s="98" t="s">
        <v>268</v>
      </c>
      <c r="D141" s="99" t="s">
        <v>267</v>
      </c>
      <c r="E141" s="152">
        <f>IFERROR(VLOOKUP($C141,'2025'!$C$205:$U$392,19,FALSE),0)</f>
        <v>413930.81000000006</v>
      </c>
      <c r="F141" s="153">
        <f>IFERROR(VLOOKUP($C141,'2025'!$C$8:$U$195,19,FALSE),0)</f>
        <v>151525.41</v>
      </c>
      <c r="G141" s="154">
        <f t="shared" si="22"/>
        <v>0.36606458456184982</v>
      </c>
      <c r="H141" s="155">
        <f t="shared" si="23"/>
        <v>1.9022950510959904E-5</v>
      </c>
      <c r="I141" s="156">
        <f t="shared" si="24"/>
        <v>-262405.40000000002</v>
      </c>
      <c r="J141" s="157">
        <f t="shared" si="25"/>
        <v>-0.63393541543815013</v>
      </c>
      <c r="K141" s="163">
        <f>VLOOKUP($C141,'2025'!$C$205:$U$392,VLOOKUP($L$4,Master!$D$9:$G$20,4,FALSE),FALSE)</f>
        <v>413930.81000000006</v>
      </c>
      <c r="L141" s="164">
        <f>VLOOKUP($C141,'2025'!$C$8:$U$195,VLOOKUP($L$4,Master!$D$9:$G$20,4,FALSE),FALSE)</f>
        <v>151525.41</v>
      </c>
      <c r="M141" s="155">
        <f t="shared" si="26"/>
        <v>0.36606458456184982</v>
      </c>
      <c r="N141" s="155">
        <f t="shared" si="27"/>
        <v>1.9022950510959904E-5</v>
      </c>
      <c r="O141" s="156">
        <f t="shared" si="28"/>
        <v>-262405.40000000002</v>
      </c>
      <c r="P141" s="157">
        <f t="shared" si="29"/>
        <v>-0.63393541543815013</v>
      </c>
      <c r="Q141" s="71"/>
    </row>
    <row r="142" spans="2:17" s="72" customFormat="1" ht="12.75" x14ac:dyDescent="0.2">
      <c r="B142" s="70"/>
      <c r="C142" s="133" t="s">
        <v>269</v>
      </c>
      <c r="D142" s="134" t="s">
        <v>270</v>
      </c>
      <c r="E142" s="147">
        <f>IFERROR(VLOOKUP($C142,'2025'!$C$205:$U$392,19,FALSE),0)</f>
        <v>481327.5500000001</v>
      </c>
      <c r="F142" s="148">
        <f>IFERROR(VLOOKUP($C142,'2025'!$C$8:$U$195,19,FALSE),0)</f>
        <v>370332.51000000007</v>
      </c>
      <c r="G142" s="149">
        <f t="shared" si="22"/>
        <v>0.76939811569065597</v>
      </c>
      <c r="H142" s="150">
        <f t="shared" si="23"/>
        <v>4.6492644437190861E-5</v>
      </c>
      <c r="I142" s="148">
        <f t="shared" si="24"/>
        <v>-110995.04000000004</v>
      </c>
      <c r="J142" s="151">
        <f t="shared" si="25"/>
        <v>-0.23060188430934406</v>
      </c>
      <c r="K142" s="147">
        <f>VLOOKUP($C142,'2025'!$C$205:$U$392,VLOOKUP($L$4,Master!$D$9:$G$20,4,FALSE),FALSE)</f>
        <v>481327.5500000001</v>
      </c>
      <c r="L142" s="148">
        <f>VLOOKUP($C142,'2025'!$C$8:$U$195,VLOOKUP($L$4,Master!$D$9:$G$20,4,FALSE),FALSE)</f>
        <v>370332.51000000007</v>
      </c>
      <c r="M142" s="150">
        <f t="shared" si="26"/>
        <v>0.76939811569065597</v>
      </c>
      <c r="N142" s="150">
        <f t="shared" si="27"/>
        <v>4.6492644437190861E-5</v>
      </c>
      <c r="O142" s="148">
        <f t="shared" si="28"/>
        <v>-110995.04000000004</v>
      </c>
      <c r="P142" s="151">
        <f t="shared" si="29"/>
        <v>-0.23060188430934406</v>
      </c>
      <c r="Q142" s="71"/>
    </row>
    <row r="143" spans="2:17" s="72" customFormat="1" ht="12.75" x14ac:dyDescent="0.2">
      <c r="B143" s="70"/>
      <c r="C143" s="98" t="s">
        <v>271</v>
      </c>
      <c r="D143" s="99" t="s">
        <v>270</v>
      </c>
      <c r="E143" s="152">
        <f>IFERROR(VLOOKUP($C143,'2025'!$C$205:$U$392,19,FALSE),0)</f>
        <v>481327.5500000001</v>
      </c>
      <c r="F143" s="153">
        <f>IFERROR(VLOOKUP($C143,'2025'!$C$8:$U$195,19,FALSE),0)</f>
        <v>370332.51000000007</v>
      </c>
      <c r="G143" s="154">
        <f t="shared" si="22"/>
        <v>0.76939811569065597</v>
      </c>
      <c r="H143" s="155">
        <f t="shared" si="23"/>
        <v>4.6492644437190861E-5</v>
      </c>
      <c r="I143" s="156">
        <f t="shared" si="24"/>
        <v>-110995.04000000004</v>
      </c>
      <c r="J143" s="157">
        <f t="shared" si="25"/>
        <v>-0.23060188430934406</v>
      </c>
      <c r="K143" s="163">
        <f>VLOOKUP($C143,'2025'!$C$205:$U$392,VLOOKUP($L$4,Master!$D$9:$G$20,4,FALSE),FALSE)</f>
        <v>481327.5500000001</v>
      </c>
      <c r="L143" s="164">
        <f>VLOOKUP($C143,'2025'!$C$8:$U$195,VLOOKUP($L$4,Master!$D$9:$G$20,4,FALSE),FALSE)</f>
        <v>370332.51000000007</v>
      </c>
      <c r="M143" s="155">
        <f t="shared" si="26"/>
        <v>0.76939811569065597</v>
      </c>
      <c r="N143" s="155">
        <f t="shared" si="27"/>
        <v>4.6492644437190861E-5</v>
      </c>
      <c r="O143" s="156">
        <f t="shared" si="28"/>
        <v>-110995.04000000004</v>
      </c>
      <c r="P143" s="157">
        <f t="shared" si="29"/>
        <v>-0.23060188430934406</v>
      </c>
      <c r="Q143" s="71"/>
    </row>
    <row r="144" spans="2:17" s="72" customFormat="1" ht="12.75" x14ac:dyDescent="0.2">
      <c r="B144" s="70"/>
      <c r="C144" s="131" t="s">
        <v>272</v>
      </c>
      <c r="D144" s="132" t="s">
        <v>273</v>
      </c>
      <c r="E144" s="142">
        <f>IFERROR(VLOOKUP($C144,'2025'!$C$205:$U$392,19,FALSE),0)</f>
        <v>2857310.740000003</v>
      </c>
      <c r="F144" s="143">
        <f>IFERROR(VLOOKUP($C144,'2025'!$C$8:$U$195,19,FALSE),0)</f>
        <v>983862.12000000011</v>
      </c>
      <c r="G144" s="144">
        <f t="shared" si="22"/>
        <v>0.34433150942483737</v>
      </c>
      <c r="H144" s="145">
        <f t="shared" si="23"/>
        <v>1.2351697592085772E-4</v>
      </c>
      <c r="I144" s="143">
        <f t="shared" si="24"/>
        <v>-1873448.6200000029</v>
      </c>
      <c r="J144" s="146">
        <f t="shared" si="25"/>
        <v>-0.65566849057516263</v>
      </c>
      <c r="K144" s="142">
        <f>VLOOKUP($C144,'2025'!$C$205:$U$392,VLOOKUP($L$4,Master!$D$9:$G$20,4,FALSE),FALSE)</f>
        <v>2857310.740000003</v>
      </c>
      <c r="L144" s="143">
        <f>VLOOKUP($C144,'2025'!$C$8:$U$195,VLOOKUP($L$4,Master!$D$9:$G$20,4,FALSE),FALSE)</f>
        <v>983862.12000000011</v>
      </c>
      <c r="M144" s="145">
        <f t="shared" si="26"/>
        <v>0.34433150942483737</v>
      </c>
      <c r="N144" s="145">
        <f t="shared" si="27"/>
        <v>1.2351697592085772E-4</v>
      </c>
      <c r="O144" s="143">
        <f t="shared" si="28"/>
        <v>-1873448.6200000029</v>
      </c>
      <c r="P144" s="146">
        <f t="shared" si="29"/>
        <v>-0.65566849057516263</v>
      </c>
      <c r="Q144" s="71"/>
    </row>
    <row r="145" spans="2:17" s="72" customFormat="1" ht="12.75" x14ac:dyDescent="0.2">
      <c r="B145" s="70"/>
      <c r="C145" s="133" t="s">
        <v>274</v>
      </c>
      <c r="D145" s="134" t="s">
        <v>275</v>
      </c>
      <c r="E145" s="147">
        <f>IFERROR(VLOOKUP($C145,'2025'!$C$205:$U$392,19,FALSE),0)</f>
        <v>626394.00000000012</v>
      </c>
      <c r="F145" s="148">
        <f>IFERROR(VLOOKUP($C145,'2025'!$C$8:$U$195,19,FALSE),0)</f>
        <v>40815.56</v>
      </c>
      <c r="G145" s="149">
        <f t="shared" si="22"/>
        <v>6.5159564108213025E-2</v>
      </c>
      <c r="H145" s="150">
        <f t="shared" si="23"/>
        <v>5.1241067617445446E-6</v>
      </c>
      <c r="I145" s="148">
        <f t="shared" si="24"/>
        <v>-585578.44000000018</v>
      </c>
      <c r="J145" s="151">
        <f t="shared" si="25"/>
        <v>-0.93484043589178711</v>
      </c>
      <c r="K145" s="147">
        <f>VLOOKUP($C145,'2025'!$C$205:$U$392,VLOOKUP($L$4,Master!$D$9:$G$20,4,FALSE),FALSE)</f>
        <v>626394.00000000012</v>
      </c>
      <c r="L145" s="148">
        <f>VLOOKUP($C145,'2025'!$C$8:$U$195,VLOOKUP($L$4,Master!$D$9:$G$20,4,FALSE),FALSE)</f>
        <v>40815.56</v>
      </c>
      <c r="M145" s="150">
        <f t="shared" si="26"/>
        <v>6.5159564108213025E-2</v>
      </c>
      <c r="N145" s="150">
        <f t="shared" si="27"/>
        <v>5.1241067617445446E-6</v>
      </c>
      <c r="O145" s="148">
        <f t="shared" si="28"/>
        <v>-585578.44000000018</v>
      </c>
      <c r="P145" s="151">
        <f t="shared" si="29"/>
        <v>-0.93484043589178711</v>
      </c>
      <c r="Q145" s="71"/>
    </row>
    <row r="146" spans="2:17" s="72" customFormat="1" ht="12.75" x14ac:dyDescent="0.2">
      <c r="B146" s="70"/>
      <c r="C146" s="98" t="s">
        <v>276</v>
      </c>
      <c r="D146" s="99" t="s">
        <v>275</v>
      </c>
      <c r="E146" s="152">
        <f>IFERROR(VLOOKUP($C146,'2025'!$C$205:$U$392,19,FALSE),0)</f>
        <v>626394.00000000012</v>
      </c>
      <c r="F146" s="153">
        <f>IFERROR(VLOOKUP($C146,'2025'!$C$8:$U$195,19,FALSE),0)</f>
        <v>40815.56</v>
      </c>
      <c r="G146" s="154">
        <f t="shared" si="22"/>
        <v>6.5159564108213025E-2</v>
      </c>
      <c r="H146" s="155">
        <f t="shared" si="23"/>
        <v>5.1241067617445446E-6</v>
      </c>
      <c r="I146" s="156">
        <f t="shared" si="24"/>
        <v>-585578.44000000018</v>
      </c>
      <c r="J146" s="157">
        <f t="shared" si="25"/>
        <v>-0.93484043589178711</v>
      </c>
      <c r="K146" s="163">
        <f>VLOOKUP($C146,'2025'!$C$205:$U$392,VLOOKUP($L$4,Master!$D$9:$G$20,4,FALSE),FALSE)</f>
        <v>626394.00000000012</v>
      </c>
      <c r="L146" s="164">
        <f>VLOOKUP($C146,'2025'!$C$8:$U$195,VLOOKUP($L$4,Master!$D$9:$G$20,4,FALSE),FALSE)</f>
        <v>40815.56</v>
      </c>
      <c r="M146" s="155">
        <f t="shared" si="26"/>
        <v>6.5159564108213025E-2</v>
      </c>
      <c r="N146" s="155">
        <f t="shared" si="27"/>
        <v>5.1241067617445446E-6</v>
      </c>
      <c r="O146" s="156">
        <f t="shared" si="28"/>
        <v>-585578.44000000018</v>
      </c>
      <c r="P146" s="157">
        <f t="shared" si="29"/>
        <v>-0.93484043589178711</v>
      </c>
      <c r="Q146" s="71"/>
    </row>
    <row r="147" spans="2:17" s="72" customFormat="1" ht="12.75" x14ac:dyDescent="0.2">
      <c r="B147" s="70"/>
      <c r="C147" s="133" t="s">
        <v>277</v>
      </c>
      <c r="D147" s="134" t="s">
        <v>278</v>
      </c>
      <c r="E147" s="147">
        <f>IFERROR(VLOOKUP($C147,'2025'!$C$205:$U$392,19,FALSE),0)</f>
        <v>1397380.3800000024</v>
      </c>
      <c r="F147" s="148">
        <f>IFERROR(VLOOKUP($C147,'2025'!$C$8:$U$195,19,FALSE),0)</f>
        <v>779478.57000000018</v>
      </c>
      <c r="G147" s="149">
        <f t="shared" si="22"/>
        <v>0.55781416510227433</v>
      </c>
      <c r="H147" s="150">
        <f t="shared" si="23"/>
        <v>9.7858057348030252E-5</v>
      </c>
      <c r="I147" s="148">
        <f t="shared" si="24"/>
        <v>-617901.81000000227</v>
      </c>
      <c r="J147" s="151">
        <f t="shared" si="25"/>
        <v>-0.44218583489772567</v>
      </c>
      <c r="K147" s="147">
        <f>VLOOKUP($C147,'2025'!$C$205:$U$392,VLOOKUP($L$4,Master!$D$9:$G$20,4,FALSE),FALSE)</f>
        <v>1397380.3800000024</v>
      </c>
      <c r="L147" s="148">
        <f>VLOOKUP($C147,'2025'!$C$8:$U$195,VLOOKUP($L$4,Master!$D$9:$G$20,4,FALSE),FALSE)</f>
        <v>779478.57000000018</v>
      </c>
      <c r="M147" s="150">
        <f t="shared" si="26"/>
        <v>0.55781416510227433</v>
      </c>
      <c r="N147" s="150">
        <f t="shared" si="27"/>
        <v>9.7858057348030252E-5</v>
      </c>
      <c r="O147" s="148">
        <f t="shared" si="28"/>
        <v>-617901.81000000227</v>
      </c>
      <c r="P147" s="151">
        <f t="shared" si="29"/>
        <v>-0.44218583489772567</v>
      </c>
      <c r="Q147" s="71"/>
    </row>
    <row r="148" spans="2:17" s="72" customFormat="1" ht="12.75" x14ac:dyDescent="0.2">
      <c r="B148" s="70"/>
      <c r="C148" s="98" t="s">
        <v>279</v>
      </c>
      <c r="D148" s="99" t="s">
        <v>278</v>
      </c>
      <c r="E148" s="152">
        <f>IFERROR(VLOOKUP($C148,'2025'!$C$205:$U$392,19,FALSE),0)</f>
        <v>1397380.3800000024</v>
      </c>
      <c r="F148" s="153">
        <f>IFERROR(VLOOKUP($C148,'2025'!$C$8:$U$195,19,FALSE),0)</f>
        <v>779478.57000000018</v>
      </c>
      <c r="G148" s="154">
        <f t="shared" si="22"/>
        <v>0.55781416510227433</v>
      </c>
      <c r="H148" s="155">
        <f t="shared" si="23"/>
        <v>9.7858057348030252E-5</v>
      </c>
      <c r="I148" s="156">
        <f t="shared" si="24"/>
        <v>-617901.81000000227</v>
      </c>
      <c r="J148" s="157">
        <f t="shared" si="25"/>
        <v>-0.44218583489772567</v>
      </c>
      <c r="K148" s="163">
        <f>VLOOKUP($C148,'2025'!$C$205:$U$392,VLOOKUP($L$4,Master!$D$9:$G$20,4,FALSE),FALSE)</f>
        <v>1397380.3800000024</v>
      </c>
      <c r="L148" s="164">
        <f>VLOOKUP($C148,'2025'!$C$8:$U$195,VLOOKUP($L$4,Master!$D$9:$G$20,4,FALSE),FALSE)</f>
        <v>779478.57000000018</v>
      </c>
      <c r="M148" s="155">
        <f t="shared" si="26"/>
        <v>0.55781416510227433</v>
      </c>
      <c r="N148" s="155">
        <f t="shared" si="27"/>
        <v>9.7858057348030252E-5</v>
      </c>
      <c r="O148" s="156">
        <f t="shared" si="28"/>
        <v>-617901.81000000227</v>
      </c>
      <c r="P148" s="157">
        <f t="shared" si="29"/>
        <v>-0.44218583489772567</v>
      </c>
      <c r="Q148" s="71"/>
    </row>
    <row r="149" spans="2:17" s="72" customFormat="1" ht="12.75" x14ac:dyDescent="0.2">
      <c r="B149" s="70"/>
      <c r="C149" s="133" t="s">
        <v>280</v>
      </c>
      <c r="D149" s="134" t="s">
        <v>281</v>
      </c>
      <c r="E149" s="147">
        <f>IFERROR(VLOOKUP($C149,'2025'!$C$205:$U$392,19,FALSE),0)</f>
        <v>0</v>
      </c>
      <c r="F149" s="148">
        <f>IFERROR(VLOOKUP($C149,'2025'!$C$8:$U$195,19,FALSE),0)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VLOOKUP($C149,'2025'!$C$205:$U$392,VLOOKUP($L$4,Master!$D$9:$G$20,4,FALSE),FALSE)</f>
        <v>0</v>
      </c>
      <c r="L149" s="148">
        <f>VLOOKUP($C149,'2025'!$C$8:$U$195,VLOOKUP($L$4,Master!$D$9:$G$20,4,FALSE),FALSE)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282</v>
      </c>
      <c r="D150" s="99" t="s">
        <v>281</v>
      </c>
      <c r="E150" s="152">
        <f>IFERROR(VLOOKUP($C150,'2025'!$C$205:$U$392,19,FALSE),0)</f>
        <v>0</v>
      </c>
      <c r="F150" s="153">
        <f>IFERROR(VLOOKUP($C150,'2025'!$C$8:$U$195,19,FALSE),0)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VLOOKUP($C150,'2025'!$C$205:$U$392,VLOOKUP($L$4,Master!$D$9:$G$20,4,FALSE),FALSE)</f>
        <v>0</v>
      </c>
      <c r="L150" s="164">
        <f>VLOOKUP($C150,'2025'!$C$8:$U$195,VLOOKUP($L$4,Master!$D$9:$G$20,4,FALSE),FALSE)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283</v>
      </c>
      <c r="D151" s="134" t="s">
        <v>284</v>
      </c>
      <c r="E151" s="147">
        <f>IFERROR(VLOOKUP($C151,'2025'!$C$205:$U$392,19,FALSE),0)</f>
        <v>0</v>
      </c>
      <c r="F151" s="148">
        <f>IFERROR(VLOOKUP($C151,'2025'!$C$8:$U$195,19,FALSE),0)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VLOOKUP($C151,'2025'!$C$205:$U$392,VLOOKUP($L$4,Master!$D$9:$G$20,4,FALSE),FALSE)</f>
        <v>0</v>
      </c>
      <c r="L151" s="148">
        <f>VLOOKUP($C151,'2025'!$C$8:$U$195,VLOOKUP($L$4,Master!$D$9:$G$20,4,FALSE),FALSE)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285</v>
      </c>
      <c r="D152" s="99" t="s">
        <v>284</v>
      </c>
      <c r="E152" s="152">
        <f>IFERROR(VLOOKUP($C152,'2025'!$C$205:$U$392,19,FALSE),0)</f>
        <v>0</v>
      </c>
      <c r="F152" s="153">
        <f>IFERROR(VLOOKUP($C152,'2025'!$C$8:$U$195,19,FALSE),0)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VLOOKUP($C152,'2025'!$C$205:$U$392,VLOOKUP($L$4,Master!$D$9:$G$20,4,FALSE),FALSE)</f>
        <v>0</v>
      </c>
      <c r="L152" s="164">
        <f>VLOOKUP($C152,'2025'!$C$8:$U$195,VLOOKUP($L$4,Master!$D$9:$G$20,4,FALSE),FALSE)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286</v>
      </c>
      <c r="D153" s="134" t="s">
        <v>287</v>
      </c>
      <c r="E153" s="147">
        <f>IFERROR(VLOOKUP($C153,'2025'!$C$205:$U$392,19,FALSE),0)</f>
        <v>136163.20000000001</v>
      </c>
      <c r="F153" s="148">
        <f>IFERROR(VLOOKUP($C153,'2025'!$C$8:$U$195,19,FALSE),0)</f>
        <v>984.97</v>
      </c>
      <c r="G153" s="149">
        <f t="shared" si="22"/>
        <v>7.2337459754177333E-3</v>
      </c>
      <c r="H153" s="150">
        <f t="shared" si="23"/>
        <v>1.2365606247018353E-7</v>
      </c>
      <c r="I153" s="148">
        <f t="shared" si="24"/>
        <v>-135178.23000000001</v>
      </c>
      <c r="J153" s="151">
        <f t="shared" si="25"/>
        <v>-0.9927662540245823</v>
      </c>
      <c r="K153" s="147">
        <f>VLOOKUP($C153,'2025'!$C$205:$U$392,VLOOKUP($L$4,Master!$D$9:$G$20,4,FALSE),FALSE)</f>
        <v>136163.20000000001</v>
      </c>
      <c r="L153" s="148">
        <f>VLOOKUP($C153,'2025'!$C$8:$U$195,VLOOKUP($L$4,Master!$D$9:$G$20,4,FALSE),FALSE)</f>
        <v>984.97</v>
      </c>
      <c r="M153" s="150">
        <f t="shared" si="26"/>
        <v>7.2337459754177333E-3</v>
      </c>
      <c r="N153" s="150">
        <f t="shared" si="27"/>
        <v>1.2365606247018353E-7</v>
      </c>
      <c r="O153" s="148">
        <f t="shared" si="28"/>
        <v>-135178.23000000001</v>
      </c>
      <c r="P153" s="151">
        <f t="shared" si="29"/>
        <v>-0.9927662540245823</v>
      </c>
      <c r="Q153" s="71"/>
    </row>
    <row r="154" spans="2:17" s="72" customFormat="1" ht="12.75" x14ac:dyDescent="0.2">
      <c r="B154" s="70"/>
      <c r="C154" s="98" t="s">
        <v>288</v>
      </c>
      <c r="D154" s="99" t="s">
        <v>287</v>
      </c>
      <c r="E154" s="152">
        <f>IFERROR(VLOOKUP($C154,'2025'!$C$205:$U$392,19,FALSE),0)</f>
        <v>136163.20000000001</v>
      </c>
      <c r="F154" s="153">
        <f>IFERROR(VLOOKUP($C154,'2025'!$C$8:$U$195,19,FALSE),0)</f>
        <v>984.97</v>
      </c>
      <c r="G154" s="154">
        <f t="shared" si="22"/>
        <v>7.2337459754177333E-3</v>
      </c>
      <c r="H154" s="155">
        <f t="shared" si="23"/>
        <v>1.2365606247018353E-7</v>
      </c>
      <c r="I154" s="156">
        <f t="shared" si="24"/>
        <v>-135178.23000000001</v>
      </c>
      <c r="J154" s="157">
        <f t="shared" si="25"/>
        <v>-0.9927662540245823</v>
      </c>
      <c r="K154" s="163">
        <f>VLOOKUP($C154,'2025'!$C$205:$U$392,VLOOKUP($L$4,Master!$D$9:$G$20,4,FALSE),FALSE)</f>
        <v>136163.20000000001</v>
      </c>
      <c r="L154" s="164">
        <f>VLOOKUP($C154,'2025'!$C$8:$U$195,VLOOKUP($L$4,Master!$D$9:$G$20,4,FALSE),FALSE)</f>
        <v>984.97</v>
      </c>
      <c r="M154" s="155">
        <f t="shared" si="26"/>
        <v>7.2337459754177333E-3</v>
      </c>
      <c r="N154" s="155">
        <f t="shared" si="27"/>
        <v>1.2365606247018353E-7</v>
      </c>
      <c r="O154" s="156">
        <f t="shared" si="28"/>
        <v>-135178.23000000001</v>
      </c>
      <c r="P154" s="157">
        <f t="shared" si="29"/>
        <v>-0.9927662540245823</v>
      </c>
      <c r="Q154" s="71"/>
    </row>
    <row r="155" spans="2:17" s="72" customFormat="1" ht="12.75" x14ac:dyDescent="0.2">
      <c r="B155" s="70"/>
      <c r="C155" s="133" t="s">
        <v>289</v>
      </c>
      <c r="D155" s="134" t="s">
        <v>290</v>
      </c>
      <c r="E155" s="147">
        <f>IFERROR(VLOOKUP($C155,'2025'!$C$205:$U$392,19,FALSE),0)</f>
        <v>697373.16000000038</v>
      </c>
      <c r="F155" s="148">
        <f>IFERROR(VLOOKUP($C155,'2025'!$C$8:$U$195,19,FALSE),0)</f>
        <v>162583.02000000002</v>
      </c>
      <c r="G155" s="149">
        <f t="shared" si="22"/>
        <v>0.23313633120035754</v>
      </c>
      <c r="H155" s="150">
        <f t="shared" si="23"/>
        <v>2.0411155748612752E-5</v>
      </c>
      <c r="I155" s="148">
        <f t="shared" si="24"/>
        <v>-534790.14000000036</v>
      </c>
      <c r="J155" s="151">
        <f t="shared" si="25"/>
        <v>-0.76686366879964252</v>
      </c>
      <c r="K155" s="147">
        <f>VLOOKUP($C155,'2025'!$C$205:$U$392,VLOOKUP($L$4,Master!$D$9:$G$20,4,FALSE),FALSE)</f>
        <v>697373.16000000038</v>
      </c>
      <c r="L155" s="148">
        <f>VLOOKUP($C155,'2025'!$C$8:$U$195,VLOOKUP($L$4,Master!$D$9:$G$20,4,FALSE),FALSE)</f>
        <v>162583.02000000002</v>
      </c>
      <c r="M155" s="150">
        <f t="shared" si="26"/>
        <v>0.23313633120035754</v>
      </c>
      <c r="N155" s="150">
        <f t="shared" si="27"/>
        <v>2.0411155748612752E-5</v>
      </c>
      <c r="O155" s="148">
        <f t="shared" si="28"/>
        <v>-534790.14000000036</v>
      </c>
      <c r="P155" s="151">
        <f t="shared" si="29"/>
        <v>-0.76686366879964252</v>
      </c>
      <c r="Q155" s="71"/>
    </row>
    <row r="156" spans="2:17" s="72" customFormat="1" ht="12.75" x14ac:dyDescent="0.2">
      <c r="B156" s="70"/>
      <c r="C156" s="98" t="s">
        <v>291</v>
      </c>
      <c r="D156" s="99" t="s">
        <v>290</v>
      </c>
      <c r="E156" s="152">
        <f>IFERROR(VLOOKUP($C156,'2025'!$C$205:$U$392,19,FALSE),0)</f>
        <v>697373.16000000038</v>
      </c>
      <c r="F156" s="153">
        <f>IFERROR(VLOOKUP($C156,'2025'!$C$8:$U$195,19,FALSE),0)</f>
        <v>162583.02000000002</v>
      </c>
      <c r="G156" s="154">
        <f t="shared" si="22"/>
        <v>0.23313633120035754</v>
      </c>
      <c r="H156" s="155">
        <f t="shared" si="23"/>
        <v>2.0411155748612752E-5</v>
      </c>
      <c r="I156" s="156">
        <f t="shared" si="24"/>
        <v>-534790.14000000036</v>
      </c>
      <c r="J156" s="157">
        <f t="shared" si="25"/>
        <v>-0.76686366879964252</v>
      </c>
      <c r="K156" s="163">
        <f>VLOOKUP($C156,'2025'!$C$205:$U$392,VLOOKUP($L$4,Master!$D$9:$G$20,4,FALSE),FALSE)</f>
        <v>697373.16000000038</v>
      </c>
      <c r="L156" s="164">
        <f>VLOOKUP($C156,'2025'!$C$8:$U$195,VLOOKUP($L$4,Master!$D$9:$G$20,4,FALSE),FALSE)</f>
        <v>162583.02000000002</v>
      </c>
      <c r="M156" s="155">
        <f t="shared" si="26"/>
        <v>0.23313633120035754</v>
      </c>
      <c r="N156" s="155">
        <f t="shared" si="27"/>
        <v>2.0411155748612752E-5</v>
      </c>
      <c r="O156" s="156">
        <f t="shared" si="28"/>
        <v>-534790.14000000036</v>
      </c>
      <c r="P156" s="157">
        <f t="shared" si="29"/>
        <v>-0.76686366879964252</v>
      </c>
      <c r="Q156" s="71"/>
    </row>
    <row r="157" spans="2:17" s="72" customFormat="1" ht="12.75" x14ac:dyDescent="0.2">
      <c r="B157" s="70"/>
      <c r="C157" s="131" t="s">
        <v>292</v>
      </c>
      <c r="D157" s="132" t="s">
        <v>293</v>
      </c>
      <c r="E157" s="142">
        <f>IFERROR(VLOOKUP($C157,'2025'!$C$205:$U$392,19,FALSE),0)</f>
        <v>24620567.040000003</v>
      </c>
      <c r="F157" s="143">
        <f>IFERROR(VLOOKUP($C157,'2025'!$C$8:$U$195,19,FALSE),0)</f>
        <v>20824298.489999998</v>
      </c>
      <c r="G157" s="144">
        <f t="shared" si="22"/>
        <v>0.84580905290148822</v>
      </c>
      <c r="H157" s="145">
        <f t="shared" si="23"/>
        <v>2.6143443505661987E-3</v>
      </c>
      <c r="I157" s="143">
        <f t="shared" si="24"/>
        <v>-3796268.5500000045</v>
      </c>
      <c r="J157" s="146">
        <f t="shared" si="25"/>
        <v>-0.15419094709851183</v>
      </c>
      <c r="K157" s="142">
        <f>VLOOKUP($C157,'2025'!$C$205:$U$392,VLOOKUP($L$4,Master!$D$9:$G$20,4,FALSE),FALSE)</f>
        <v>24620567.040000003</v>
      </c>
      <c r="L157" s="143">
        <f>VLOOKUP($C157,'2025'!$C$8:$U$195,VLOOKUP($L$4,Master!$D$9:$G$20,4,FALSE),FALSE)</f>
        <v>20824298.489999998</v>
      </c>
      <c r="M157" s="145">
        <f t="shared" si="26"/>
        <v>0.84580905290148822</v>
      </c>
      <c r="N157" s="145">
        <f t="shared" si="27"/>
        <v>2.6143443505661987E-3</v>
      </c>
      <c r="O157" s="143">
        <f t="shared" si="28"/>
        <v>-3796268.5500000045</v>
      </c>
      <c r="P157" s="146">
        <f t="shared" si="29"/>
        <v>-0.15419094709851183</v>
      </c>
      <c r="Q157" s="71"/>
    </row>
    <row r="158" spans="2:17" s="72" customFormat="1" ht="12.75" x14ac:dyDescent="0.2">
      <c r="B158" s="70"/>
      <c r="C158" s="133" t="s">
        <v>294</v>
      </c>
      <c r="D158" s="134" t="s">
        <v>295</v>
      </c>
      <c r="E158" s="147">
        <f>IFERROR(VLOOKUP($C158,'2025'!$C$205:$U$392,19,FALSE),0)</f>
        <v>13820689.530000001</v>
      </c>
      <c r="F158" s="148">
        <f>IFERROR(VLOOKUP($C158,'2025'!$C$8:$U$195,19,FALSE),0)</f>
        <v>13151780.830000002</v>
      </c>
      <c r="G158" s="149">
        <f t="shared" si="22"/>
        <v>0.9516009169768247</v>
      </c>
      <c r="H158" s="150">
        <f t="shared" si="23"/>
        <v>1.6511136703743694E-3</v>
      </c>
      <c r="I158" s="148">
        <f t="shared" si="24"/>
        <v>-668908.69999999925</v>
      </c>
      <c r="J158" s="151">
        <f t="shared" si="25"/>
        <v>-4.839908302317527E-2</v>
      </c>
      <c r="K158" s="147">
        <f>VLOOKUP($C158,'2025'!$C$205:$U$392,VLOOKUP($L$4,Master!$D$9:$G$20,4,FALSE),FALSE)</f>
        <v>13820689.530000001</v>
      </c>
      <c r="L158" s="148">
        <f>VLOOKUP($C158,'2025'!$C$8:$U$195,VLOOKUP($L$4,Master!$D$9:$G$20,4,FALSE),FALSE)</f>
        <v>13151780.830000002</v>
      </c>
      <c r="M158" s="150">
        <f t="shared" si="26"/>
        <v>0.9516009169768247</v>
      </c>
      <c r="N158" s="150">
        <f t="shared" si="27"/>
        <v>1.6511136703743694E-3</v>
      </c>
      <c r="O158" s="148">
        <f t="shared" si="28"/>
        <v>-668908.69999999925</v>
      </c>
      <c r="P158" s="151">
        <f t="shared" si="29"/>
        <v>-4.839908302317527E-2</v>
      </c>
      <c r="Q158" s="71"/>
    </row>
    <row r="159" spans="2:17" s="72" customFormat="1" ht="12.75" x14ac:dyDescent="0.2">
      <c r="B159" s="70"/>
      <c r="C159" s="98" t="s">
        <v>296</v>
      </c>
      <c r="D159" s="99" t="s">
        <v>297</v>
      </c>
      <c r="E159" s="152">
        <f>IFERROR(VLOOKUP($C159,'2025'!$C$205:$U$392,19,FALSE),0)</f>
        <v>3578714.71</v>
      </c>
      <c r="F159" s="153">
        <f>IFERROR(VLOOKUP($C159,'2025'!$C$8:$U$195,19,FALSE),0)</f>
        <v>3396445.6100000008</v>
      </c>
      <c r="G159" s="154">
        <f t="shared" si="22"/>
        <v>0.94906855819194391</v>
      </c>
      <c r="H159" s="155">
        <f t="shared" si="23"/>
        <v>4.2639988073417542E-4</v>
      </c>
      <c r="I159" s="156">
        <f t="shared" si="24"/>
        <v>-182269.09999999916</v>
      </c>
      <c r="J159" s="157">
        <f t="shared" si="25"/>
        <v>-5.0931441808056047E-2</v>
      </c>
      <c r="K159" s="163">
        <f>VLOOKUP($C159,'2025'!$C$205:$U$392,VLOOKUP($L$4,Master!$D$9:$G$20,4,FALSE),FALSE)</f>
        <v>3578714.71</v>
      </c>
      <c r="L159" s="164">
        <f>VLOOKUP($C159,'2025'!$C$8:$U$195,VLOOKUP($L$4,Master!$D$9:$G$20,4,FALSE),FALSE)</f>
        <v>3396445.6100000008</v>
      </c>
      <c r="M159" s="155">
        <f t="shared" si="26"/>
        <v>0.94906855819194391</v>
      </c>
      <c r="N159" s="155">
        <f t="shared" si="27"/>
        <v>4.2639988073417542E-4</v>
      </c>
      <c r="O159" s="156">
        <f t="shared" si="28"/>
        <v>-182269.09999999916</v>
      </c>
      <c r="P159" s="157">
        <f t="shared" si="29"/>
        <v>-5.0931441808056047E-2</v>
      </c>
      <c r="Q159" s="71"/>
    </row>
    <row r="160" spans="2:17" s="72" customFormat="1" ht="12.75" x14ac:dyDescent="0.2">
      <c r="B160" s="70"/>
      <c r="C160" s="98" t="s">
        <v>298</v>
      </c>
      <c r="D160" s="99" t="s">
        <v>36</v>
      </c>
      <c r="E160" s="152">
        <f>IFERROR(VLOOKUP($C160,'2025'!$C$205:$U$392,19,FALSE),0)</f>
        <v>10241974.820000002</v>
      </c>
      <c r="F160" s="153">
        <f>IFERROR(VLOOKUP($C160,'2025'!$C$8:$U$195,19,FALSE),0)</f>
        <v>9755335.2200000007</v>
      </c>
      <c r="G160" s="154">
        <f t="shared" si="22"/>
        <v>0.95248576484979086</v>
      </c>
      <c r="H160" s="155">
        <f t="shared" si="23"/>
        <v>1.2247137896401938E-3</v>
      </c>
      <c r="I160" s="156">
        <f t="shared" si="24"/>
        <v>-486639.60000000149</v>
      </c>
      <c r="J160" s="157">
        <f t="shared" si="25"/>
        <v>-4.7514235150209187E-2</v>
      </c>
      <c r="K160" s="163">
        <f>VLOOKUP($C160,'2025'!$C$205:$U$392,VLOOKUP($L$4,Master!$D$9:$G$20,4,FALSE),FALSE)</f>
        <v>10241974.820000002</v>
      </c>
      <c r="L160" s="164">
        <f>VLOOKUP($C160,'2025'!$C$8:$U$195,VLOOKUP($L$4,Master!$D$9:$G$20,4,FALSE),FALSE)</f>
        <v>9755335.2200000007</v>
      </c>
      <c r="M160" s="155">
        <f t="shared" si="26"/>
        <v>0.95248576484979086</v>
      </c>
      <c r="N160" s="155">
        <f t="shared" si="27"/>
        <v>1.2247137896401938E-3</v>
      </c>
      <c r="O160" s="156">
        <f t="shared" si="28"/>
        <v>-486639.60000000149</v>
      </c>
      <c r="P160" s="157">
        <f t="shared" si="29"/>
        <v>-4.7514235150209187E-2</v>
      </c>
      <c r="Q160" s="71"/>
    </row>
    <row r="161" spans="2:17" s="72" customFormat="1" ht="12.75" x14ac:dyDescent="0.2">
      <c r="B161" s="70"/>
      <c r="C161" s="133" t="s">
        <v>299</v>
      </c>
      <c r="D161" s="134" t="s">
        <v>300</v>
      </c>
      <c r="E161" s="147">
        <f>IFERROR(VLOOKUP($C161,'2025'!$C$205:$U$392,19,FALSE),0)</f>
        <v>4363865.6699999981</v>
      </c>
      <c r="F161" s="148">
        <f>IFERROR(VLOOKUP($C161,'2025'!$C$8:$U$195,19,FALSE),0)</f>
        <v>4081562.7799999993</v>
      </c>
      <c r="G161" s="149">
        <f t="shared" si="22"/>
        <v>0.93530898718062538</v>
      </c>
      <c r="H161" s="150">
        <f t="shared" si="23"/>
        <v>5.124115273558138E-4</v>
      </c>
      <c r="I161" s="148">
        <f t="shared" si="24"/>
        <v>-282302.88999999873</v>
      </c>
      <c r="J161" s="151">
        <f t="shared" si="25"/>
        <v>-6.469101281937463E-2</v>
      </c>
      <c r="K161" s="147">
        <f>VLOOKUP($C161,'2025'!$C$205:$U$392,VLOOKUP($L$4,Master!$D$9:$G$20,4,FALSE),FALSE)</f>
        <v>4363865.6699999981</v>
      </c>
      <c r="L161" s="148">
        <f>VLOOKUP($C161,'2025'!$C$8:$U$195,VLOOKUP($L$4,Master!$D$9:$G$20,4,FALSE),FALSE)</f>
        <v>4081562.7799999993</v>
      </c>
      <c r="M161" s="150">
        <f t="shared" si="26"/>
        <v>0.93530898718062538</v>
      </c>
      <c r="N161" s="150">
        <f t="shared" si="27"/>
        <v>5.124115273558138E-4</v>
      </c>
      <c r="O161" s="148">
        <f t="shared" si="28"/>
        <v>-282302.88999999873</v>
      </c>
      <c r="P161" s="151">
        <f t="shared" si="29"/>
        <v>-6.469101281937463E-2</v>
      </c>
      <c r="Q161" s="71"/>
    </row>
    <row r="162" spans="2:17" s="72" customFormat="1" ht="12.75" x14ac:dyDescent="0.2">
      <c r="B162" s="70"/>
      <c r="C162" s="98" t="s">
        <v>301</v>
      </c>
      <c r="D162" s="99" t="s">
        <v>302</v>
      </c>
      <c r="E162" s="152">
        <f>IFERROR(VLOOKUP($C162,'2025'!$C$205:$U$392,19,FALSE),0)</f>
        <v>0</v>
      </c>
      <c r="F162" s="153">
        <f>IFERROR(VLOOKUP($C162,'2025'!$C$8:$U$195,19,FALSE),0)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VLOOKUP($C162,'2025'!$C$205:$U$392,VLOOKUP($L$4,Master!$D$9:$G$20,4,FALSE),FALSE)</f>
        <v>0</v>
      </c>
      <c r="L162" s="164">
        <f>VLOOKUP($C162,'2025'!$C$8:$U$195,VLOOKUP($L$4,Master!$D$9:$G$20,4,FALSE),FALSE)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303</v>
      </c>
      <c r="D163" s="99" t="s">
        <v>304</v>
      </c>
      <c r="E163" s="152">
        <f>IFERROR(VLOOKUP($C163,'2025'!$C$205:$U$392,19,FALSE),0)</f>
        <v>4363865.6699999981</v>
      </c>
      <c r="F163" s="153">
        <f>IFERROR(VLOOKUP($C163,'2025'!$C$8:$U$195,19,FALSE),0)</f>
        <v>4081562.7799999993</v>
      </c>
      <c r="G163" s="154">
        <f t="shared" si="22"/>
        <v>0.93530898718062538</v>
      </c>
      <c r="H163" s="155">
        <f t="shared" si="23"/>
        <v>5.124115273558138E-4</v>
      </c>
      <c r="I163" s="156">
        <f t="shared" si="24"/>
        <v>-282302.88999999873</v>
      </c>
      <c r="J163" s="157">
        <f t="shared" si="25"/>
        <v>-6.469101281937463E-2</v>
      </c>
      <c r="K163" s="163">
        <f>VLOOKUP($C163,'2025'!$C$205:$U$392,VLOOKUP($L$4,Master!$D$9:$G$20,4,FALSE),FALSE)</f>
        <v>4363865.6699999981</v>
      </c>
      <c r="L163" s="164">
        <f>VLOOKUP($C163,'2025'!$C$8:$U$195,VLOOKUP($L$4,Master!$D$9:$G$20,4,FALSE),FALSE)</f>
        <v>4081562.7799999993</v>
      </c>
      <c r="M163" s="155">
        <f t="shared" si="26"/>
        <v>0.93530898718062538</v>
      </c>
      <c r="N163" s="155">
        <f t="shared" si="27"/>
        <v>5.124115273558138E-4</v>
      </c>
      <c r="O163" s="156">
        <f t="shared" si="28"/>
        <v>-282302.88999999873</v>
      </c>
      <c r="P163" s="157">
        <f t="shared" si="29"/>
        <v>-6.469101281937463E-2</v>
      </c>
      <c r="Q163" s="71"/>
    </row>
    <row r="164" spans="2:17" s="72" customFormat="1" ht="12.75" x14ac:dyDescent="0.2">
      <c r="B164" s="70"/>
      <c r="C164" s="133" t="s">
        <v>305</v>
      </c>
      <c r="D164" s="134" t="s">
        <v>306</v>
      </c>
      <c r="E164" s="147">
        <f>IFERROR(VLOOKUP($C164,'2025'!$C$205:$U$392,19,FALSE),0)</f>
        <v>0</v>
      </c>
      <c r="F164" s="148">
        <f>IFERROR(VLOOKUP($C164,'2025'!$C$8:$U$195,19,FALSE),0)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VLOOKUP($C164,'2025'!$C$205:$U$392,VLOOKUP($L$4,Master!$D$9:$G$20,4,FALSE),FALSE)</f>
        <v>0</v>
      </c>
      <c r="L164" s="148">
        <f>VLOOKUP($C164,'2025'!$C$8:$U$195,VLOOKUP($L$4,Master!$D$9:$G$20,4,FALSE),FALSE)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307</v>
      </c>
      <c r="D165" s="99" t="s">
        <v>306</v>
      </c>
      <c r="E165" s="152">
        <f>IFERROR(VLOOKUP($C165,'2025'!$C$205:$U$392,19,FALSE),0)</f>
        <v>0</v>
      </c>
      <c r="F165" s="153">
        <f>IFERROR(VLOOKUP($C165,'2025'!$C$8:$U$195,19,FALSE),0)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VLOOKUP($C165,'2025'!$C$205:$U$392,VLOOKUP($L$4,Master!$D$9:$G$20,4,FALSE),FALSE)</f>
        <v>0</v>
      </c>
      <c r="L165" s="164">
        <f>VLOOKUP($C165,'2025'!$C$8:$U$195,VLOOKUP($L$4,Master!$D$9:$G$20,4,FALSE),FALSE)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308</v>
      </c>
      <c r="D166" s="134" t="s">
        <v>309</v>
      </c>
      <c r="E166" s="147">
        <f>IFERROR(VLOOKUP($C166,'2025'!$C$205:$U$392,19,FALSE),0)</f>
        <v>3261169.82</v>
      </c>
      <c r="F166" s="148">
        <f>IFERROR(VLOOKUP($C166,'2025'!$C$8:$U$195,19,FALSE),0)</f>
        <v>2961125.08</v>
      </c>
      <c r="G166" s="149">
        <f t="shared" si="22"/>
        <v>0.90799475140488095</v>
      </c>
      <c r="H166" s="150">
        <f t="shared" si="23"/>
        <v>3.7174844703341954E-4</v>
      </c>
      <c r="I166" s="148">
        <f t="shared" si="24"/>
        <v>-300044.73999999976</v>
      </c>
      <c r="J166" s="151">
        <f t="shared" si="25"/>
        <v>-9.2005248595119091E-2</v>
      </c>
      <c r="K166" s="147">
        <f>VLOOKUP($C166,'2025'!$C$205:$U$392,VLOOKUP($L$4,Master!$D$9:$G$20,4,FALSE),FALSE)</f>
        <v>3261169.82</v>
      </c>
      <c r="L166" s="148">
        <f>VLOOKUP($C166,'2025'!$C$8:$U$195,VLOOKUP($L$4,Master!$D$9:$G$20,4,FALSE),FALSE)</f>
        <v>2961125.08</v>
      </c>
      <c r="M166" s="150">
        <f t="shared" si="26"/>
        <v>0.90799475140488095</v>
      </c>
      <c r="N166" s="150">
        <f t="shared" si="27"/>
        <v>3.7174844703341954E-4</v>
      </c>
      <c r="O166" s="148">
        <f t="shared" si="28"/>
        <v>-300044.73999999976</v>
      </c>
      <c r="P166" s="151">
        <f t="shared" si="29"/>
        <v>-9.2005248595119091E-2</v>
      </c>
      <c r="Q166" s="71"/>
    </row>
    <row r="167" spans="2:17" s="72" customFormat="1" ht="12.75" x14ac:dyDescent="0.2">
      <c r="B167" s="70"/>
      <c r="C167" s="98" t="s">
        <v>310</v>
      </c>
      <c r="D167" s="99" t="s">
        <v>311</v>
      </c>
      <c r="E167" s="152">
        <f>IFERROR(VLOOKUP($C167,'2025'!$C$205:$U$392,19,FALSE),0)</f>
        <v>3063169.82</v>
      </c>
      <c r="F167" s="153">
        <f>IFERROR(VLOOKUP($C167,'2025'!$C$8:$U$195,19,FALSE),0)</f>
        <v>2961125.08</v>
      </c>
      <c r="G167" s="154">
        <f t="shared" si="22"/>
        <v>0.9666865547793887</v>
      </c>
      <c r="H167" s="155">
        <f t="shared" si="23"/>
        <v>3.7174844703341954E-4</v>
      </c>
      <c r="I167" s="156">
        <f t="shared" si="24"/>
        <v>-102044.73999999976</v>
      </c>
      <c r="J167" s="157">
        <f t="shared" si="25"/>
        <v>-3.3313445220611297E-2</v>
      </c>
      <c r="K167" s="163">
        <f>VLOOKUP($C167,'2025'!$C$205:$U$392,VLOOKUP($L$4,Master!$D$9:$G$20,4,FALSE),FALSE)</f>
        <v>3063169.82</v>
      </c>
      <c r="L167" s="164">
        <f>VLOOKUP($C167,'2025'!$C$8:$U$195,VLOOKUP($L$4,Master!$D$9:$G$20,4,FALSE),FALSE)</f>
        <v>2961125.08</v>
      </c>
      <c r="M167" s="155">
        <f t="shared" si="26"/>
        <v>0.9666865547793887</v>
      </c>
      <c r="N167" s="155">
        <f t="shared" si="27"/>
        <v>3.7174844703341954E-4</v>
      </c>
      <c r="O167" s="156">
        <f t="shared" si="28"/>
        <v>-102044.73999999976</v>
      </c>
      <c r="P167" s="157">
        <f t="shared" si="29"/>
        <v>-3.3313445220611297E-2</v>
      </c>
      <c r="Q167" s="71"/>
    </row>
    <row r="168" spans="2:17" s="72" customFormat="1" ht="12.75" x14ac:dyDescent="0.2">
      <c r="B168" s="70"/>
      <c r="C168" s="98" t="s">
        <v>312</v>
      </c>
      <c r="D168" s="99" t="s">
        <v>313</v>
      </c>
      <c r="E168" s="152">
        <f>IFERROR(VLOOKUP($C168,'2025'!$C$205:$U$392,19,FALSE),0)</f>
        <v>198000</v>
      </c>
      <c r="F168" s="153">
        <f>IFERROR(VLOOKUP($C168,'2025'!$C$8:$U$195,19,FALSE),0)</f>
        <v>0</v>
      </c>
      <c r="G168" s="154">
        <f t="shared" si="22"/>
        <v>0</v>
      </c>
      <c r="H168" s="155">
        <f t="shared" si="23"/>
        <v>0</v>
      </c>
      <c r="I168" s="156">
        <f t="shared" si="24"/>
        <v>-198000</v>
      </c>
      <c r="J168" s="157">
        <f t="shared" si="25"/>
        <v>-1</v>
      </c>
      <c r="K168" s="163">
        <f>VLOOKUP($C168,'2025'!$C$205:$U$392,VLOOKUP($L$4,Master!$D$9:$G$20,4,FALSE),FALSE)</f>
        <v>198000</v>
      </c>
      <c r="L168" s="164">
        <f>VLOOKUP($C168,'2025'!$C$8:$U$195,VLOOKUP($L$4,Master!$D$9:$G$20,4,FALSE),FALSE)</f>
        <v>0</v>
      </c>
      <c r="M168" s="155">
        <f t="shared" si="26"/>
        <v>0</v>
      </c>
      <c r="N168" s="155">
        <f t="shared" si="27"/>
        <v>0</v>
      </c>
      <c r="O168" s="156">
        <f t="shared" si="28"/>
        <v>-198000</v>
      </c>
      <c r="P168" s="157">
        <f t="shared" si="29"/>
        <v>-1</v>
      </c>
      <c r="Q168" s="71"/>
    </row>
    <row r="169" spans="2:17" s="72" customFormat="1" ht="12.75" x14ac:dyDescent="0.2">
      <c r="B169" s="70"/>
      <c r="C169" s="133" t="s">
        <v>314</v>
      </c>
      <c r="D169" s="134" t="s">
        <v>315</v>
      </c>
      <c r="E169" s="147">
        <f>IFERROR(VLOOKUP($C169,'2025'!$C$205:$U$392,19,FALSE),0)</f>
        <v>0</v>
      </c>
      <c r="F169" s="148">
        <f>IFERROR(VLOOKUP($C169,'2025'!$C$8:$U$195,19,FALSE),0)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VLOOKUP($C169,'2025'!$C$205:$U$392,VLOOKUP($L$4,Master!$D$9:$G$20,4,FALSE),FALSE)</f>
        <v>0</v>
      </c>
      <c r="L169" s="148">
        <f>VLOOKUP($C169,'2025'!$C$8:$U$195,VLOOKUP($L$4,Master!$D$9:$G$20,4,FALSE),FALSE)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316</v>
      </c>
      <c r="D170" s="99" t="s">
        <v>315</v>
      </c>
      <c r="E170" s="152">
        <f>IFERROR(VLOOKUP($C170,'2025'!$C$205:$U$392,19,FALSE),0)</f>
        <v>0</v>
      </c>
      <c r="F170" s="153">
        <f>IFERROR(VLOOKUP($C170,'2025'!$C$8:$U$195,19,FALSE),0)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VLOOKUP($C170,'2025'!$C$205:$U$392,VLOOKUP($L$4,Master!$D$9:$G$20,4,FALSE),FALSE)</f>
        <v>0</v>
      </c>
      <c r="L170" s="164">
        <f>VLOOKUP($C170,'2025'!$C$8:$U$195,VLOOKUP($L$4,Master!$D$9:$G$20,4,FALSE),FALSE)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317</v>
      </c>
      <c r="D171" s="134" t="s">
        <v>318</v>
      </c>
      <c r="E171" s="147">
        <f>IFERROR(VLOOKUP($C171,'2025'!$C$205:$U$392,19,FALSE),0)</f>
        <v>2520817.12</v>
      </c>
      <c r="F171" s="148">
        <f>IFERROR(VLOOKUP($C171,'2025'!$C$8:$U$195,19,FALSE),0)</f>
        <v>302783.08999999997</v>
      </c>
      <c r="G171" s="149">
        <f t="shared" si="22"/>
        <v>0.12011307270080741</v>
      </c>
      <c r="H171" s="150">
        <f t="shared" si="23"/>
        <v>3.8012289401662182E-5</v>
      </c>
      <c r="I171" s="148">
        <f t="shared" si="24"/>
        <v>-2218034.0300000003</v>
      </c>
      <c r="J171" s="151">
        <f t="shared" si="25"/>
        <v>-0.8798869272991926</v>
      </c>
      <c r="K171" s="147">
        <f>VLOOKUP($C171,'2025'!$C$205:$U$392,VLOOKUP($L$4,Master!$D$9:$G$20,4,FALSE),FALSE)</f>
        <v>2520817.12</v>
      </c>
      <c r="L171" s="148">
        <f>VLOOKUP($C171,'2025'!$C$8:$U$195,VLOOKUP($L$4,Master!$D$9:$G$20,4,FALSE),FALSE)</f>
        <v>302783.08999999997</v>
      </c>
      <c r="M171" s="150">
        <f t="shared" si="26"/>
        <v>0.12011307270080741</v>
      </c>
      <c r="N171" s="150">
        <f t="shared" si="27"/>
        <v>3.8012289401662182E-5</v>
      </c>
      <c r="O171" s="148">
        <f t="shared" si="28"/>
        <v>-2218034.0300000003</v>
      </c>
      <c r="P171" s="151">
        <f t="shared" si="29"/>
        <v>-0.8798869272991926</v>
      </c>
      <c r="Q171" s="71"/>
    </row>
    <row r="172" spans="2:17" s="72" customFormat="1" ht="12.75" x14ac:dyDescent="0.2">
      <c r="B172" s="70"/>
      <c r="C172" s="98" t="s">
        <v>319</v>
      </c>
      <c r="D172" s="99" t="s">
        <v>318</v>
      </c>
      <c r="E172" s="152">
        <f>IFERROR(VLOOKUP($C172,'2025'!$C$205:$U$392,19,FALSE),0)</f>
        <v>2520817.12</v>
      </c>
      <c r="F172" s="153">
        <f>IFERROR(VLOOKUP($C172,'2025'!$C$8:$U$195,19,FALSE),0)</f>
        <v>302783.08999999997</v>
      </c>
      <c r="G172" s="154">
        <f t="shared" si="22"/>
        <v>0.12011307270080741</v>
      </c>
      <c r="H172" s="155">
        <f t="shared" si="23"/>
        <v>3.8012289401662182E-5</v>
      </c>
      <c r="I172" s="156">
        <f t="shared" si="24"/>
        <v>-2218034.0300000003</v>
      </c>
      <c r="J172" s="157">
        <f t="shared" si="25"/>
        <v>-0.8798869272991926</v>
      </c>
      <c r="K172" s="163">
        <f>VLOOKUP($C172,'2025'!$C$205:$U$392,VLOOKUP($L$4,Master!$D$9:$G$20,4,FALSE),FALSE)</f>
        <v>2520817.12</v>
      </c>
      <c r="L172" s="164">
        <f>VLOOKUP($C172,'2025'!$C$8:$U$195,VLOOKUP($L$4,Master!$D$9:$G$20,4,FALSE),FALSE)</f>
        <v>302783.08999999997</v>
      </c>
      <c r="M172" s="155">
        <f t="shared" si="26"/>
        <v>0.12011307270080741</v>
      </c>
      <c r="N172" s="155">
        <f t="shared" si="27"/>
        <v>3.8012289401662182E-5</v>
      </c>
      <c r="O172" s="156">
        <f t="shared" si="28"/>
        <v>-2218034.0300000003</v>
      </c>
      <c r="P172" s="157">
        <f t="shared" si="29"/>
        <v>-0.8798869272991926</v>
      </c>
      <c r="Q172" s="71"/>
    </row>
    <row r="173" spans="2:17" s="72" customFormat="1" ht="12.75" x14ac:dyDescent="0.2">
      <c r="B173" s="70"/>
      <c r="C173" s="133" t="s">
        <v>320</v>
      </c>
      <c r="D173" s="134" t="s">
        <v>321</v>
      </c>
      <c r="E173" s="147">
        <f>IFERROR(VLOOKUP($C173,'2025'!$C$205:$U$392,19,FALSE),0)</f>
        <v>0</v>
      </c>
      <c r="F173" s="148">
        <f>IFERROR(VLOOKUP($C173,'2025'!$C$8:$U$195,19,FALSE),0)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VLOOKUP($C173,'2025'!$C$205:$U$392,VLOOKUP($L$4,Master!$D$9:$G$20,4,FALSE),FALSE)</f>
        <v>0</v>
      </c>
      <c r="L173" s="148">
        <f>VLOOKUP($C173,'2025'!$C$8:$U$195,VLOOKUP($L$4,Master!$D$9:$G$20,4,FALSE),FALSE)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322</v>
      </c>
      <c r="D174" s="99" t="s">
        <v>321</v>
      </c>
      <c r="E174" s="152">
        <f>IFERROR(VLOOKUP($C174,'2025'!$C$205:$U$392,19,FALSE),0)</f>
        <v>0</v>
      </c>
      <c r="F174" s="153">
        <f>IFERROR(VLOOKUP($C174,'2025'!$C$8:$U$195,19,FALSE),0)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VLOOKUP($C174,'2025'!$C$205:$U$392,VLOOKUP($L$4,Master!$D$9:$G$20,4,FALSE),FALSE)</f>
        <v>0</v>
      </c>
      <c r="L174" s="164">
        <f>VLOOKUP($C174,'2025'!$C$8:$U$195,VLOOKUP($L$4,Master!$D$9:$G$20,4,FALSE),FALSE)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323</v>
      </c>
      <c r="D175" s="134" t="s">
        <v>324</v>
      </c>
      <c r="E175" s="147">
        <f>IFERROR(VLOOKUP($C175,'2025'!$C$205:$U$392,19,FALSE),0)</f>
        <v>654024.90000000049</v>
      </c>
      <c r="F175" s="148">
        <f>IFERROR(VLOOKUP($C175,'2025'!$C$8:$U$195,19,FALSE),0)</f>
        <v>327046.71000000002</v>
      </c>
      <c r="G175" s="149">
        <f t="shared" si="22"/>
        <v>0.50005238332668955</v>
      </c>
      <c r="H175" s="150">
        <f t="shared" si="23"/>
        <v>4.1058416400934044E-5</v>
      </c>
      <c r="I175" s="148">
        <f t="shared" si="24"/>
        <v>-326978.19000000047</v>
      </c>
      <c r="J175" s="151">
        <f t="shared" si="25"/>
        <v>-0.4999476166733105</v>
      </c>
      <c r="K175" s="147">
        <f>VLOOKUP($C175,'2025'!$C$205:$U$392,VLOOKUP($L$4,Master!$D$9:$G$20,4,FALSE),FALSE)</f>
        <v>654024.90000000049</v>
      </c>
      <c r="L175" s="148">
        <f>VLOOKUP($C175,'2025'!$C$8:$U$195,VLOOKUP($L$4,Master!$D$9:$G$20,4,FALSE),FALSE)</f>
        <v>327046.71000000002</v>
      </c>
      <c r="M175" s="150">
        <f t="shared" si="26"/>
        <v>0.50005238332668955</v>
      </c>
      <c r="N175" s="150">
        <f t="shared" si="27"/>
        <v>4.1058416400934044E-5</v>
      </c>
      <c r="O175" s="148">
        <f t="shared" si="28"/>
        <v>-326978.19000000047</v>
      </c>
      <c r="P175" s="151">
        <f t="shared" si="29"/>
        <v>-0.4999476166733105</v>
      </c>
      <c r="Q175" s="71"/>
    </row>
    <row r="176" spans="2:17" s="72" customFormat="1" ht="12.75" x14ac:dyDescent="0.2">
      <c r="B176" s="70"/>
      <c r="C176" s="98" t="s">
        <v>325</v>
      </c>
      <c r="D176" s="99" t="s">
        <v>324</v>
      </c>
      <c r="E176" s="152">
        <f>IFERROR(VLOOKUP($C176,'2025'!$C$205:$U$392,19,FALSE),0)</f>
        <v>654024.90000000049</v>
      </c>
      <c r="F176" s="153">
        <f>IFERROR(VLOOKUP($C176,'2025'!$C$8:$U$195,19,FALSE),0)</f>
        <v>327046.71000000002</v>
      </c>
      <c r="G176" s="154">
        <f t="shared" si="22"/>
        <v>0.50005238332668955</v>
      </c>
      <c r="H176" s="155">
        <f t="shared" si="23"/>
        <v>4.1058416400934044E-5</v>
      </c>
      <c r="I176" s="156">
        <f t="shared" si="24"/>
        <v>-326978.19000000047</v>
      </c>
      <c r="J176" s="157">
        <f t="shared" si="25"/>
        <v>-0.4999476166733105</v>
      </c>
      <c r="K176" s="163">
        <f>VLOOKUP($C176,'2025'!$C$205:$U$392,VLOOKUP($L$4,Master!$D$9:$G$20,4,FALSE),FALSE)</f>
        <v>654024.90000000049</v>
      </c>
      <c r="L176" s="164">
        <f>VLOOKUP($C176,'2025'!$C$8:$U$195,VLOOKUP($L$4,Master!$D$9:$G$20,4,FALSE),FALSE)</f>
        <v>327046.71000000002</v>
      </c>
      <c r="M176" s="155">
        <f t="shared" si="26"/>
        <v>0.50005238332668955</v>
      </c>
      <c r="N176" s="155">
        <f t="shared" si="27"/>
        <v>4.1058416400934044E-5</v>
      </c>
      <c r="O176" s="156">
        <f t="shared" si="28"/>
        <v>-326978.19000000047</v>
      </c>
      <c r="P176" s="157">
        <f t="shared" si="29"/>
        <v>-0.4999476166733105</v>
      </c>
      <c r="Q176" s="71"/>
    </row>
    <row r="177" spans="2:17" s="72" customFormat="1" ht="12.75" x14ac:dyDescent="0.2">
      <c r="B177" s="70"/>
      <c r="C177" s="131" t="s">
        <v>326</v>
      </c>
      <c r="D177" s="132" t="s">
        <v>327</v>
      </c>
      <c r="E177" s="142">
        <f>IFERROR(VLOOKUP($C177,'2025'!$C$205:$U$392,19,FALSE),0)</f>
        <v>89131596.710000023</v>
      </c>
      <c r="F177" s="143">
        <f>IFERROR(VLOOKUP($C177,'2025'!$C$8:$U$195,19,FALSE),0)</f>
        <v>84809113.38000001</v>
      </c>
      <c r="G177" s="144">
        <f t="shared" si="22"/>
        <v>0.95150447776601921</v>
      </c>
      <c r="H177" s="145">
        <f t="shared" si="23"/>
        <v>1.0647188261731992E-2</v>
      </c>
      <c r="I177" s="143">
        <f t="shared" si="24"/>
        <v>-4322483.3300000131</v>
      </c>
      <c r="J177" s="146">
        <f t="shared" si="25"/>
        <v>-4.8495522233980765E-2</v>
      </c>
      <c r="K177" s="142">
        <f>VLOOKUP($C177,'2025'!$C$205:$U$392,VLOOKUP($L$4,Master!$D$9:$G$20,4,FALSE),FALSE)</f>
        <v>89131596.710000023</v>
      </c>
      <c r="L177" s="143">
        <f>VLOOKUP($C177,'2025'!$C$8:$U$195,VLOOKUP($L$4,Master!$D$9:$G$20,4,FALSE),FALSE)</f>
        <v>84809113.38000001</v>
      </c>
      <c r="M177" s="145">
        <f t="shared" si="26"/>
        <v>0.95150447776601921</v>
      </c>
      <c r="N177" s="145">
        <f t="shared" si="27"/>
        <v>1.0647188261731992E-2</v>
      </c>
      <c r="O177" s="143">
        <f t="shared" si="28"/>
        <v>-4322483.3300000131</v>
      </c>
      <c r="P177" s="146">
        <f t="shared" si="29"/>
        <v>-4.8495522233980765E-2</v>
      </c>
      <c r="Q177" s="71"/>
    </row>
    <row r="178" spans="2:17" s="72" customFormat="1" ht="12.75" x14ac:dyDescent="0.2">
      <c r="B178" s="70"/>
      <c r="C178" s="133" t="s">
        <v>328</v>
      </c>
      <c r="D178" s="134" t="s">
        <v>329</v>
      </c>
      <c r="E178" s="147">
        <f>IFERROR(VLOOKUP($C178,'2025'!$C$205:$U$392,19,FALSE),0)</f>
        <v>0</v>
      </c>
      <c r="F178" s="148">
        <f>IFERROR(VLOOKUP($C178,'2025'!$C$8:$U$195,19,FALSE),0)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VLOOKUP($C178,'2025'!$C$205:$U$392,VLOOKUP($L$4,Master!$D$9:$G$20,4,FALSE),FALSE)</f>
        <v>0</v>
      </c>
      <c r="L178" s="148">
        <f>VLOOKUP($C178,'2025'!$C$8:$U$195,VLOOKUP($L$4,Master!$D$9:$G$20,4,FALSE),FALSE)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330</v>
      </c>
      <c r="D179" s="99" t="s">
        <v>331</v>
      </c>
      <c r="E179" s="152">
        <f>IFERROR(VLOOKUP($C179,'2025'!$C$205:$U$392,19,FALSE),0)</f>
        <v>0</v>
      </c>
      <c r="F179" s="153">
        <f>IFERROR(VLOOKUP($C179,'2025'!$C$8:$U$195,19,FALSE),0)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VLOOKUP($C179,'2025'!$C$205:$U$392,VLOOKUP($L$4,Master!$D$9:$G$20,4,FALSE),FALSE)</f>
        <v>0</v>
      </c>
      <c r="L179" s="164">
        <f>VLOOKUP($C179,'2025'!$C$8:$U$195,VLOOKUP($L$4,Master!$D$9:$G$20,4,FALSE),FALSE)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332</v>
      </c>
      <c r="D180" s="99" t="s">
        <v>333</v>
      </c>
      <c r="E180" s="152">
        <f>IFERROR(VLOOKUP($C180,'2025'!$C$205:$U$392,19,FALSE),0)</f>
        <v>0</v>
      </c>
      <c r="F180" s="153">
        <f>IFERROR(VLOOKUP($C180,'2025'!$C$8:$U$195,19,FALSE),0)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VLOOKUP($C180,'2025'!$C$205:$U$392,VLOOKUP($L$4,Master!$D$9:$G$20,4,FALSE),FALSE)</f>
        <v>0</v>
      </c>
      <c r="L180" s="164">
        <f>VLOOKUP($C180,'2025'!$C$8:$U$195,VLOOKUP($L$4,Master!$D$9:$G$20,4,FALSE),FALSE)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334</v>
      </c>
      <c r="D181" s="134" t="s">
        <v>335</v>
      </c>
      <c r="E181" s="147">
        <f>IFERROR(VLOOKUP($C181,'2025'!$C$205:$U$392,19,FALSE),0)</f>
        <v>63365174.220000006</v>
      </c>
      <c r="F181" s="148">
        <f>IFERROR(VLOOKUP($C181,'2025'!$C$8:$U$195,19,FALSE),0)</f>
        <v>63148705.050000004</v>
      </c>
      <c r="G181" s="149">
        <f t="shared" si="22"/>
        <v>0.99658378324269359</v>
      </c>
      <c r="H181" s="150">
        <f t="shared" si="23"/>
        <v>7.9278761957968218E-3</v>
      </c>
      <c r="I181" s="148">
        <f t="shared" si="24"/>
        <v>-216469.17000000179</v>
      </c>
      <c r="J181" s="151">
        <f t="shared" si="25"/>
        <v>-3.4162167573063727E-3</v>
      </c>
      <c r="K181" s="147">
        <f>VLOOKUP($C181,'2025'!$C$205:$U$392,VLOOKUP($L$4,Master!$D$9:$G$20,4,FALSE),FALSE)</f>
        <v>63365174.220000006</v>
      </c>
      <c r="L181" s="148">
        <f>VLOOKUP($C181,'2025'!$C$8:$U$195,VLOOKUP($L$4,Master!$D$9:$G$20,4,FALSE),FALSE)</f>
        <v>63148705.050000004</v>
      </c>
      <c r="M181" s="150">
        <f t="shared" si="26"/>
        <v>0.99658378324269359</v>
      </c>
      <c r="N181" s="150">
        <f t="shared" si="27"/>
        <v>7.9278761957968218E-3</v>
      </c>
      <c r="O181" s="148">
        <f t="shared" si="28"/>
        <v>-216469.17000000179</v>
      </c>
      <c r="P181" s="151">
        <f t="shared" si="29"/>
        <v>-3.4162167573063727E-3</v>
      </c>
      <c r="Q181" s="71"/>
    </row>
    <row r="182" spans="2:17" s="72" customFormat="1" ht="12.75" x14ac:dyDescent="0.2">
      <c r="B182" s="70"/>
      <c r="C182" s="98" t="s">
        <v>336</v>
      </c>
      <c r="D182" s="99" t="s">
        <v>335</v>
      </c>
      <c r="E182" s="152">
        <f>IFERROR(VLOOKUP($C182,'2025'!$C$205:$U$392,19,FALSE),0)</f>
        <v>63365174.220000006</v>
      </c>
      <c r="F182" s="153">
        <f>IFERROR(VLOOKUP($C182,'2025'!$C$8:$U$195,19,FALSE),0)</f>
        <v>63148705.050000004</v>
      </c>
      <c r="G182" s="154">
        <f t="shared" si="22"/>
        <v>0.99658378324269359</v>
      </c>
      <c r="H182" s="155">
        <f t="shared" si="23"/>
        <v>7.9278761957968218E-3</v>
      </c>
      <c r="I182" s="156">
        <f t="shared" si="24"/>
        <v>-216469.17000000179</v>
      </c>
      <c r="J182" s="157">
        <f t="shared" si="25"/>
        <v>-3.4162167573063727E-3</v>
      </c>
      <c r="K182" s="163">
        <f>VLOOKUP($C182,'2025'!$C$205:$U$392,VLOOKUP($L$4,Master!$D$9:$G$20,4,FALSE),FALSE)</f>
        <v>63365174.220000006</v>
      </c>
      <c r="L182" s="164">
        <f>VLOOKUP($C182,'2025'!$C$8:$U$195,VLOOKUP($L$4,Master!$D$9:$G$20,4,FALSE),FALSE)</f>
        <v>63148705.050000004</v>
      </c>
      <c r="M182" s="155">
        <f t="shared" si="26"/>
        <v>0.99658378324269359</v>
      </c>
      <c r="N182" s="155">
        <f t="shared" si="27"/>
        <v>7.9278761957968218E-3</v>
      </c>
      <c r="O182" s="156">
        <f t="shared" si="28"/>
        <v>-216469.17000000179</v>
      </c>
      <c r="P182" s="157">
        <f t="shared" si="29"/>
        <v>-3.4162167573063727E-3</v>
      </c>
      <c r="Q182" s="71"/>
    </row>
    <row r="183" spans="2:17" s="72" customFormat="1" ht="12.75" x14ac:dyDescent="0.2">
      <c r="B183" s="70"/>
      <c r="C183" s="133" t="s">
        <v>337</v>
      </c>
      <c r="D183" s="134" t="s">
        <v>338</v>
      </c>
      <c r="E183" s="147">
        <f>IFERROR(VLOOKUP($C183,'2025'!$C$205:$U$392,19,FALSE),0)</f>
        <v>0</v>
      </c>
      <c r="F183" s="148">
        <f>IFERROR(VLOOKUP($C183,'2025'!$C$8:$U$195,19,FALSE),0)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VLOOKUP($C183,'2025'!$C$205:$U$392,VLOOKUP($L$4,Master!$D$9:$G$20,4,FALSE),FALSE)</f>
        <v>0</v>
      </c>
      <c r="L183" s="148">
        <f>VLOOKUP($C183,'2025'!$C$8:$U$195,VLOOKUP($L$4,Master!$D$9:$G$20,4,FALSE),FALSE)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339</v>
      </c>
      <c r="D184" s="99" t="s">
        <v>338</v>
      </c>
      <c r="E184" s="152">
        <f>IFERROR(VLOOKUP($C184,'2025'!$C$205:$U$392,19,FALSE),0)</f>
        <v>0</v>
      </c>
      <c r="F184" s="153">
        <f>IFERROR(VLOOKUP($C184,'2025'!$C$8:$U$195,19,FALSE),0)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VLOOKUP($C184,'2025'!$C$205:$U$392,VLOOKUP($L$4,Master!$D$9:$G$20,4,FALSE),FALSE)</f>
        <v>0</v>
      </c>
      <c r="L184" s="164">
        <f>VLOOKUP($C184,'2025'!$C$8:$U$195,VLOOKUP($L$4,Master!$D$9:$G$20,4,FALSE),FALSE)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340</v>
      </c>
      <c r="D185" s="134" t="s">
        <v>341</v>
      </c>
      <c r="E185" s="147">
        <f>IFERROR(VLOOKUP($C185,'2025'!$C$205:$U$392,19,FALSE),0)</f>
        <v>0</v>
      </c>
      <c r="F185" s="148">
        <f>IFERROR(VLOOKUP($C185,'2025'!$C$8:$U$195,19,FALSE),0)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VLOOKUP($C185,'2025'!$C$205:$U$392,VLOOKUP($L$4,Master!$D$9:$G$20,4,FALSE),FALSE)</f>
        <v>0</v>
      </c>
      <c r="L185" s="148">
        <f>VLOOKUP($C185,'2025'!$C$8:$U$195,VLOOKUP($L$4,Master!$D$9:$G$20,4,FALSE),FALSE)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342</v>
      </c>
      <c r="D186" s="99" t="s">
        <v>341</v>
      </c>
      <c r="E186" s="152">
        <f>IFERROR(VLOOKUP($C186,'2025'!$C$205:$U$392,19,FALSE),0)</f>
        <v>0</v>
      </c>
      <c r="F186" s="153">
        <f>IFERROR(VLOOKUP($C186,'2025'!$C$8:$U$195,19,FALSE),0)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VLOOKUP($C186,'2025'!$C$205:$U$392,VLOOKUP($L$4,Master!$D$9:$G$20,4,FALSE),FALSE)</f>
        <v>0</v>
      </c>
      <c r="L186" s="164">
        <f>VLOOKUP($C186,'2025'!$C$8:$U$195,VLOOKUP($L$4,Master!$D$9:$G$20,4,FALSE),FALSE)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343</v>
      </c>
      <c r="D187" s="134" t="s">
        <v>344</v>
      </c>
      <c r="E187" s="147">
        <f>IFERROR(VLOOKUP($C187,'2025'!$C$205:$U$392,19,FALSE),0)</f>
        <v>4710465</v>
      </c>
      <c r="F187" s="148">
        <f>IFERROR(VLOOKUP($C187,'2025'!$C$8:$U$195,19,FALSE),0)</f>
        <v>1073166.8199999998</v>
      </c>
      <c r="G187" s="149">
        <f t="shared" si="22"/>
        <v>0.22782608935635862</v>
      </c>
      <c r="H187" s="150">
        <f t="shared" si="23"/>
        <v>1.3472855349386093E-4</v>
      </c>
      <c r="I187" s="148">
        <f t="shared" si="24"/>
        <v>-3637298.18</v>
      </c>
      <c r="J187" s="151">
        <f t="shared" si="25"/>
        <v>-0.77217391064364138</v>
      </c>
      <c r="K187" s="147">
        <f>VLOOKUP($C187,'2025'!$C$205:$U$392,VLOOKUP($L$4,Master!$D$9:$G$20,4,FALSE),FALSE)</f>
        <v>4710465</v>
      </c>
      <c r="L187" s="148">
        <f>VLOOKUP($C187,'2025'!$C$8:$U$195,VLOOKUP($L$4,Master!$D$9:$G$20,4,FALSE),FALSE)</f>
        <v>1073166.8199999998</v>
      </c>
      <c r="M187" s="150">
        <f t="shared" si="26"/>
        <v>0.22782608935635862</v>
      </c>
      <c r="N187" s="150">
        <f t="shared" si="27"/>
        <v>1.3472855349386093E-4</v>
      </c>
      <c r="O187" s="148">
        <f t="shared" si="28"/>
        <v>-3637298.18</v>
      </c>
      <c r="P187" s="151">
        <f t="shared" si="29"/>
        <v>-0.77217391064364138</v>
      </c>
      <c r="Q187" s="71"/>
    </row>
    <row r="188" spans="2:17" s="72" customFormat="1" ht="12.75" x14ac:dyDescent="0.2">
      <c r="B188" s="70"/>
      <c r="C188" s="98" t="s">
        <v>345</v>
      </c>
      <c r="D188" s="99" t="s">
        <v>344</v>
      </c>
      <c r="E188" s="152">
        <f>IFERROR(VLOOKUP($C188,'2025'!$C$205:$U$392,19,FALSE),0)</f>
        <v>4710465</v>
      </c>
      <c r="F188" s="153">
        <f>IFERROR(VLOOKUP($C188,'2025'!$C$8:$U$195,19,FALSE),0)</f>
        <v>1073166.8199999998</v>
      </c>
      <c r="G188" s="154">
        <f t="shared" si="22"/>
        <v>0.22782608935635862</v>
      </c>
      <c r="H188" s="155">
        <f t="shared" si="23"/>
        <v>1.3472855349386093E-4</v>
      </c>
      <c r="I188" s="156">
        <f t="shared" si="24"/>
        <v>-3637298.18</v>
      </c>
      <c r="J188" s="157">
        <f t="shared" si="25"/>
        <v>-0.77217391064364138</v>
      </c>
      <c r="K188" s="163">
        <f>VLOOKUP($C188,'2025'!$C$205:$U$392,VLOOKUP($L$4,Master!$D$9:$G$20,4,FALSE),FALSE)</f>
        <v>4710465</v>
      </c>
      <c r="L188" s="164">
        <f>VLOOKUP($C188,'2025'!$C$8:$U$195,VLOOKUP($L$4,Master!$D$9:$G$20,4,FALSE),FALSE)</f>
        <v>1073166.8199999998</v>
      </c>
      <c r="M188" s="155">
        <f t="shared" si="26"/>
        <v>0.22782608935635862</v>
      </c>
      <c r="N188" s="155">
        <f t="shared" si="27"/>
        <v>1.3472855349386093E-4</v>
      </c>
      <c r="O188" s="156">
        <f t="shared" si="28"/>
        <v>-3637298.18</v>
      </c>
      <c r="P188" s="157">
        <f t="shared" si="29"/>
        <v>-0.77217391064364138</v>
      </c>
      <c r="Q188" s="71"/>
    </row>
    <row r="189" spans="2:17" s="72" customFormat="1" ht="12.75" x14ac:dyDescent="0.2">
      <c r="B189" s="70"/>
      <c r="C189" s="133" t="s">
        <v>346</v>
      </c>
      <c r="D189" s="134" t="s">
        <v>347</v>
      </c>
      <c r="E189" s="147">
        <f>IFERROR(VLOOKUP($C189,'2025'!$C$205:$U$392,19,FALSE),0)</f>
        <v>0</v>
      </c>
      <c r="F189" s="148">
        <f>IFERROR(VLOOKUP($C189,'2025'!$C$8:$U$195,19,FALSE),0)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VLOOKUP($C189,'2025'!$C$205:$U$392,VLOOKUP($L$4,Master!$D$9:$G$20,4,FALSE),FALSE)</f>
        <v>0</v>
      </c>
      <c r="L189" s="148">
        <f>VLOOKUP($C189,'2025'!$C$8:$U$195,VLOOKUP($L$4,Master!$D$9:$G$20,4,FALSE),FALSE)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348</v>
      </c>
      <c r="D190" s="99" t="s">
        <v>347</v>
      </c>
      <c r="E190" s="152">
        <f>IFERROR(VLOOKUP($C190,'2025'!$C$205:$U$392,19,FALSE),0)</f>
        <v>0</v>
      </c>
      <c r="F190" s="153">
        <f>IFERROR(VLOOKUP($C190,'2025'!$C$8:$U$195,19,FALSE),0)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VLOOKUP($C190,'2025'!$C$205:$U$392,VLOOKUP($L$4,Master!$D$9:$G$20,4,FALSE),FALSE)</f>
        <v>0</v>
      </c>
      <c r="L190" s="164">
        <f>VLOOKUP($C190,'2025'!$C$8:$U$195,VLOOKUP($L$4,Master!$D$9:$G$20,4,FALSE),FALSE)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349</v>
      </c>
      <c r="D191" s="134" t="s">
        <v>350</v>
      </c>
      <c r="E191" s="147">
        <f>IFERROR(VLOOKUP($C191,'2025'!$C$205:$U$392,19,FALSE),0)</f>
        <v>10061.029999999999</v>
      </c>
      <c r="F191" s="148">
        <f>IFERROR(VLOOKUP($C191,'2025'!$C$8:$U$195,19,FALSE),0)</f>
        <v>0</v>
      </c>
      <c r="G191" s="149">
        <f t="shared" si="22"/>
        <v>0</v>
      </c>
      <c r="H191" s="150">
        <f t="shared" si="23"/>
        <v>0</v>
      </c>
      <c r="I191" s="148">
        <f t="shared" si="24"/>
        <v>-10061.029999999999</v>
      </c>
      <c r="J191" s="151">
        <f t="shared" si="25"/>
        <v>-1</v>
      </c>
      <c r="K191" s="147">
        <f>VLOOKUP($C191,'2025'!$C$205:$U$392,VLOOKUP($L$4,Master!$D$9:$G$20,4,FALSE),FALSE)</f>
        <v>10061.029999999999</v>
      </c>
      <c r="L191" s="148">
        <f>VLOOKUP($C191,'2025'!$C$8:$U$195,VLOOKUP($L$4,Master!$D$9:$G$20,4,FALSE),FALSE)</f>
        <v>0</v>
      </c>
      <c r="M191" s="150">
        <f t="shared" si="26"/>
        <v>0</v>
      </c>
      <c r="N191" s="150">
        <f t="shared" si="27"/>
        <v>0</v>
      </c>
      <c r="O191" s="148">
        <f t="shared" si="28"/>
        <v>-10061.029999999999</v>
      </c>
      <c r="P191" s="151">
        <f t="shared" si="29"/>
        <v>-1</v>
      </c>
      <c r="Q191" s="71"/>
    </row>
    <row r="192" spans="2:17" s="72" customFormat="1" ht="12.75" x14ac:dyDescent="0.2">
      <c r="B192" s="70"/>
      <c r="C192" s="98" t="s">
        <v>351</v>
      </c>
      <c r="D192" s="99" t="s">
        <v>350</v>
      </c>
      <c r="E192" s="152">
        <f>IFERROR(VLOOKUP($C192,'2025'!$C$205:$U$392,19,FALSE),0)</f>
        <v>10061.029999999999</v>
      </c>
      <c r="F192" s="153">
        <f>IFERROR(VLOOKUP($C192,'2025'!$C$8:$U$195,19,FALSE),0)</f>
        <v>0</v>
      </c>
      <c r="G192" s="154">
        <f t="shared" si="22"/>
        <v>0</v>
      </c>
      <c r="H192" s="155">
        <f t="shared" si="23"/>
        <v>0</v>
      </c>
      <c r="I192" s="156">
        <f t="shared" si="24"/>
        <v>-10061.029999999999</v>
      </c>
      <c r="J192" s="157">
        <f t="shared" si="25"/>
        <v>-1</v>
      </c>
      <c r="K192" s="163">
        <f>VLOOKUP($C192,'2025'!$C$205:$U$392,VLOOKUP($L$4,Master!$D$9:$G$20,4,FALSE),FALSE)</f>
        <v>10061.029999999999</v>
      </c>
      <c r="L192" s="164">
        <f>VLOOKUP($C192,'2025'!$C$8:$U$195,VLOOKUP($L$4,Master!$D$9:$G$20,4,FALSE),FALSE)</f>
        <v>0</v>
      </c>
      <c r="M192" s="155">
        <f t="shared" si="26"/>
        <v>0</v>
      </c>
      <c r="N192" s="155">
        <f t="shared" si="27"/>
        <v>0</v>
      </c>
      <c r="O192" s="156">
        <f t="shared" si="28"/>
        <v>-10061.029999999999</v>
      </c>
      <c r="P192" s="157">
        <f t="shared" si="29"/>
        <v>-1</v>
      </c>
      <c r="Q192" s="71"/>
    </row>
    <row r="193" spans="2:17" s="72" customFormat="1" ht="12.75" x14ac:dyDescent="0.2">
      <c r="B193" s="70"/>
      <c r="C193" s="133" t="s">
        <v>352</v>
      </c>
      <c r="D193" s="134" t="s">
        <v>353</v>
      </c>
      <c r="E193" s="147">
        <f>IFERROR(VLOOKUP($C193,'2025'!$C$205:$U$392,19,FALSE),0)</f>
        <v>0</v>
      </c>
      <c r="F193" s="148">
        <f>IFERROR(VLOOKUP($C193,'2025'!$C$8:$U$195,19,FALSE),0)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VLOOKUP($C193,'2025'!$C$205:$U$392,VLOOKUP($L$4,Master!$D$9:$G$20,4,FALSE),FALSE)</f>
        <v>0</v>
      </c>
      <c r="L193" s="148">
        <f>VLOOKUP($C193,'2025'!$C$8:$U$195,VLOOKUP($L$4,Master!$D$9:$G$20,4,FALSE),FALSE)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354</v>
      </c>
      <c r="D194" s="99" t="s">
        <v>353</v>
      </c>
      <c r="E194" s="152">
        <f>IFERROR(VLOOKUP($C194,'2025'!$C$205:$U$392,19,FALSE),0)</f>
        <v>0</v>
      </c>
      <c r="F194" s="153">
        <f>IFERROR(VLOOKUP($C194,'2025'!$C$8:$U$195,19,FALSE),0)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VLOOKUP($C194,'2025'!$C$205:$U$392,VLOOKUP($L$4,Master!$D$9:$G$20,4,FALSE),FALSE)</f>
        <v>0</v>
      </c>
      <c r="L194" s="164">
        <f>VLOOKUP($C194,'2025'!$C$8:$U$195,VLOOKUP($L$4,Master!$D$9:$G$20,4,FALSE),FALSE)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355</v>
      </c>
      <c r="D195" s="134" t="s">
        <v>356</v>
      </c>
      <c r="E195" s="147">
        <f>IFERROR(VLOOKUP($C195,'2025'!$C$205:$U$392,19,FALSE),0)</f>
        <v>21045896.460000023</v>
      </c>
      <c r="F195" s="148">
        <f>IFERROR(VLOOKUP($C195,'2025'!$C$8:$U$195,19,FALSE),0)</f>
        <v>20587241.510000002</v>
      </c>
      <c r="G195" s="149">
        <f t="shared" si="22"/>
        <v>0.97820691787248193</v>
      </c>
      <c r="H195" s="150">
        <f t="shared" si="23"/>
        <v>2.5845835124413087E-3</v>
      </c>
      <c r="I195" s="148">
        <f t="shared" si="24"/>
        <v>-458654.95000002161</v>
      </c>
      <c r="J195" s="151">
        <f t="shared" si="25"/>
        <v>-2.1793082127518036E-2</v>
      </c>
      <c r="K195" s="147">
        <f>VLOOKUP($C195,'2025'!$C$205:$U$392,VLOOKUP($L$4,Master!$D$9:$G$20,4,FALSE),FALSE)</f>
        <v>21045896.460000023</v>
      </c>
      <c r="L195" s="148">
        <f>VLOOKUP($C195,'2025'!$C$8:$U$195,VLOOKUP($L$4,Master!$D$9:$G$20,4,FALSE),FALSE)</f>
        <v>20587241.510000002</v>
      </c>
      <c r="M195" s="150">
        <f t="shared" si="26"/>
        <v>0.97820691787248193</v>
      </c>
      <c r="N195" s="150">
        <f t="shared" si="27"/>
        <v>2.5845835124413087E-3</v>
      </c>
      <c r="O195" s="148">
        <f t="shared" si="28"/>
        <v>-458654.95000002161</v>
      </c>
      <c r="P195" s="151">
        <f t="shared" si="29"/>
        <v>-2.1793082127518036E-2</v>
      </c>
      <c r="Q195" s="71"/>
    </row>
    <row r="196" spans="2:17" s="72" customFormat="1" ht="13.5" thickBot="1" x14ac:dyDescent="0.25">
      <c r="B196" s="70"/>
      <c r="C196" s="98" t="s">
        <v>357</v>
      </c>
      <c r="D196" s="99" t="s">
        <v>356</v>
      </c>
      <c r="E196" s="158">
        <f>IFERROR(VLOOKUP($C196,'2025'!$C$205:$U$392,19,FALSE),0)</f>
        <v>21045896.460000023</v>
      </c>
      <c r="F196" s="159">
        <f>IFERROR(VLOOKUP($C196,'2025'!$C$8:$U$195,19,FALSE),0)</f>
        <v>20587241.510000002</v>
      </c>
      <c r="G196" s="160">
        <f t="shared" si="22"/>
        <v>0.97820691787248193</v>
      </c>
      <c r="H196" s="161">
        <f t="shared" si="23"/>
        <v>2.5845835124413087E-3</v>
      </c>
      <c r="I196" s="159">
        <f t="shared" si="24"/>
        <v>-458654.95000002161</v>
      </c>
      <c r="J196" s="162">
        <f t="shared" si="25"/>
        <v>-2.1793082127518036E-2</v>
      </c>
      <c r="K196" s="158">
        <f>VLOOKUP($C196,'2025'!$C$205:$U$392,VLOOKUP($L$4,Master!$D$9:$G$20,4,FALSE),FALSE)</f>
        <v>21045896.460000023</v>
      </c>
      <c r="L196" s="159">
        <f>VLOOKUP($C196,'2025'!$C$8:$U$195,VLOOKUP($L$4,Master!$D$9:$G$20,4,FALSE),FALSE)</f>
        <v>20587241.510000002</v>
      </c>
      <c r="M196" s="161">
        <f t="shared" si="26"/>
        <v>0.97820691787248193</v>
      </c>
      <c r="N196" s="161">
        <f t="shared" si="27"/>
        <v>2.5845835124413087E-3</v>
      </c>
      <c r="O196" s="159">
        <f t="shared" si="28"/>
        <v>-458654.95000002161</v>
      </c>
      <c r="P196" s="162">
        <f t="shared" si="29"/>
        <v>-2.1793082127518036E-2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anAu92gIDeDror0Qzw1bi/MFwflfBhNE4KWug+qg7C5D1NWp4XfQJAoQXZ7SUzptxohygwxKVVR8G2gYG2hIag==" saltValue="X3mTgHTzPQnnBa+AsUj5Eg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394"/>
  <sheetViews>
    <sheetView showGridLines="0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25" width="16.42578125" style="25" bestFit="1" customWidth="1"/>
    <col min="26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7" t="s">
        <v>362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9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360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80" t="s">
        <v>31</v>
      </c>
      <c r="D7" s="181"/>
      <c r="E7" s="96">
        <v>188797419.13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>
        <f t="shared" ref="Q7:Q70" si="0">SUM(E7:P7)</f>
        <v>188797419.13</v>
      </c>
      <c r="R7" s="97"/>
      <c r="T7" s="95"/>
      <c r="U7" s="96">
        <f>SUM(U8:U195)</f>
        <v>566392257.38999987</v>
      </c>
      <c r="V7" s="97"/>
    </row>
    <row r="8" spans="2:22" x14ac:dyDescent="0.2">
      <c r="B8" s="95"/>
      <c r="C8" s="131" t="s">
        <v>39</v>
      </c>
      <c r="D8" s="132" t="s">
        <v>40</v>
      </c>
      <c r="E8" s="135">
        <v>48061192.809999995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>
        <f t="shared" si="0"/>
        <v>48061192.809999995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48061192.809999995</v>
      </c>
      <c r="V8" s="97"/>
    </row>
    <row r="9" spans="2:22" x14ac:dyDescent="0.2">
      <c r="B9" s="95"/>
      <c r="C9" s="133" t="s">
        <v>41</v>
      </c>
      <c r="D9" s="134" t="s">
        <v>42</v>
      </c>
      <c r="E9" s="136">
        <v>43401040.880000003</v>
      </c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>
        <f t="shared" si="0"/>
        <v>43401040.880000003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43401040.880000003</v>
      </c>
      <c r="V9" s="97"/>
    </row>
    <row r="10" spans="2:22" x14ac:dyDescent="0.2">
      <c r="B10" s="95"/>
      <c r="C10" s="98" t="s">
        <v>43</v>
      </c>
      <c r="D10" s="99" t="s">
        <v>44</v>
      </c>
      <c r="E10" s="100">
        <v>1191024.1300000001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>
        <f t="shared" si="0"/>
        <v>1191024.1300000001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1191024.1300000001</v>
      </c>
      <c r="V10" s="97"/>
    </row>
    <row r="11" spans="2:22" x14ac:dyDescent="0.2">
      <c r="B11" s="95"/>
      <c r="C11" s="98" t="s">
        <v>45</v>
      </c>
      <c r="D11" s="99" t="s">
        <v>46</v>
      </c>
      <c r="E11" s="100">
        <v>41361935.079999998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>
        <f t="shared" si="0"/>
        <v>41361935.079999998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41361935.079999998</v>
      </c>
      <c r="V11" s="97"/>
    </row>
    <row r="12" spans="2:22" x14ac:dyDescent="0.2">
      <c r="B12" s="95"/>
      <c r="C12" s="98" t="s">
        <v>47</v>
      </c>
      <c r="D12" s="99" t="s">
        <v>48</v>
      </c>
      <c r="E12" s="100">
        <v>848081.66999999958</v>
      </c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>
        <f t="shared" si="0"/>
        <v>848081.66999999958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848081.66999999958</v>
      </c>
      <c r="V12" s="97"/>
    </row>
    <row r="13" spans="2:22" x14ac:dyDescent="0.2">
      <c r="B13" s="95"/>
      <c r="C13" s="133" t="s">
        <v>49</v>
      </c>
      <c r="D13" s="134" t="s">
        <v>50</v>
      </c>
      <c r="E13" s="136">
        <v>0</v>
      </c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51</v>
      </c>
      <c r="D14" s="99" t="s">
        <v>52</v>
      </c>
      <c r="E14" s="100">
        <v>0</v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53</v>
      </c>
      <c r="D15" s="99" t="s">
        <v>54</v>
      </c>
      <c r="E15" s="100">
        <v>0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55</v>
      </c>
      <c r="D16" s="134" t="s">
        <v>56</v>
      </c>
      <c r="E16" s="136">
        <v>588105.47</v>
      </c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>
        <f t="shared" si="0"/>
        <v>588105.47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588105.47</v>
      </c>
      <c r="V16" s="97"/>
    </row>
    <row r="17" spans="2:22" x14ac:dyDescent="0.2">
      <c r="B17" s="95"/>
      <c r="C17" s="98" t="s">
        <v>57</v>
      </c>
      <c r="D17" s="99" t="s">
        <v>58</v>
      </c>
      <c r="E17" s="100">
        <v>198943.08999999997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>
        <f t="shared" si="0"/>
        <v>198943.08999999997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198943.08999999997</v>
      </c>
      <c r="V17" s="97"/>
    </row>
    <row r="18" spans="2:22" x14ac:dyDescent="0.2">
      <c r="B18" s="95"/>
      <c r="C18" s="98" t="s">
        <v>59</v>
      </c>
      <c r="D18" s="99" t="s">
        <v>60</v>
      </c>
      <c r="E18" s="100">
        <v>94769.74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>
        <f t="shared" si="0"/>
        <v>94769.74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94769.74</v>
      </c>
      <c r="V18" s="97"/>
    </row>
    <row r="19" spans="2:22" x14ac:dyDescent="0.2">
      <c r="B19" s="95"/>
      <c r="C19" s="98" t="s">
        <v>61</v>
      </c>
      <c r="D19" s="99" t="s">
        <v>62</v>
      </c>
      <c r="E19" s="100">
        <v>294392.64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>
        <f t="shared" si="0"/>
        <v>294392.64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294392.64</v>
      </c>
      <c r="V19" s="97"/>
    </row>
    <row r="20" spans="2:22" x14ac:dyDescent="0.2">
      <c r="B20" s="95"/>
      <c r="C20" s="133" t="s">
        <v>63</v>
      </c>
      <c r="D20" s="134" t="s">
        <v>64</v>
      </c>
      <c r="E20" s="136">
        <v>66198.12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>
        <f t="shared" si="0"/>
        <v>66198.12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66198.12</v>
      </c>
      <c r="V20" s="97"/>
    </row>
    <row r="21" spans="2:22" x14ac:dyDescent="0.2">
      <c r="B21" s="95"/>
      <c r="C21" s="98" t="s">
        <v>65</v>
      </c>
      <c r="D21" s="99" t="s">
        <v>64</v>
      </c>
      <c r="E21" s="100">
        <v>66198.12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>
        <f t="shared" si="0"/>
        <v>66198.12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66198.12</v>
      </c>
      <c r="V21" s="97"/>
    </row>
    <row r="22" spans="2:22" x14ac:dyDescent="0.2">
      <c r="B22" s="95"/>
      <c r="C22" s="133" t="s">
        <v>66</v>
      </c>
      <c r="D22" s="134" t="s">
        <v>67</v>
      </c>
      <c r="E22" s="136">
        <v>0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68</v>
      </c>
      <c r="D23" s="99" t="s">
        <v>67</v>
      </c>
      <c r="E23" s="100">
        <v>0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69</v>
      </c>
      <c r="D24" s="134" t="s">
        <v>70</v>
      </c>
      <c r="E24" s="136">
        <v>136749.22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>
        <f t="shared" si="0"/>
        <v>136749.22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136749.22</v>
      </c>
      <c r="V24" s="97"/>
    </row>
    <row r="25" spans="2:22" x14ac:dyDescent="0.2">
      <c r="B25" s="95"/>
      <c r="C25" s="98" t="s">
        <v>71</v>
      </c>
      <c r="D25" s="99" t="s">
        <v>70</v>
      </c>
      <c r="E25" s="100">
        <v>136749.22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>
        <f t="shared" si="0"/>
        <v>136749.22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136749.22</v>
      </c>
      <c r="V25" s="97"/>
    </row>
    <row r="26" spans="2:22" x14ac:dyDescent="0.2">
      <c r="B26" s="95"/>
      <c r="C26" s="133" t="s">
        <v>72</v>
      </c>
      <c r="D26" s="134" t="s">
        <v>73</v>
      </c>
      <c r="E26" s="136">
        <v>3869099.12</v>
      </c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>
        <f t="shared" si="0"/>
        <v>3869099.12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3869099.12</v>
      </c>
      <c r="V26" s="97"/>
    </row>
    <row r="27" spans="2:22" x14ac:dyDescent="0.2">
      <c r="B27" s="95"/>
      <c r="C27" s="98" t="s">
        <v>74</v>
      </c>
      <c r="D27" s="99" t="s">
        <v>73</v>
      </c>
      <c r="E27" s="100">
        <v>3869099.12</v>
      </c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>
        <f t="shared" si="0"/>
        <v>3869099.12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3869099.12</v>
      </c>
      <c r="V27" s="97"/>
    </row>
    <row r="28" spans="2:22" x14ac:dyDescent="0.2">
      <c r="B28" s="95"/>
      <c r="C28" s="133" t="s">
        <v>75</v>
      </c>
      <c r="D28" s="134" t="s">
        <v>76</v>
      </c>
      <c r="E28" s="136">
        <v>0</v>
      </c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77</v>
      </c>
      <c r="D29" s="99" t="s">
        <v>76</v>
      </c>
      <c r="E29" s="100">
        <v>0</v>
      </c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78</v>
      </c>
      <c r="D30" s="132" t="s">
        <v>79</v>
      </c>
      <c r="E30" s="135">
        <v>3345745.0000000009</v>
      </c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>
        <f t="shared" si="0"/>
        <v>3345745.0000000009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3345745.0000000009</v>
      </c>
      <c r="V30" s="97"/>
    </row>
    <row r="31" spans="2:22" x14ac:dyDescent="0.2">
      <c r="B31" s="95"/>
      <c r="C31" s="133" t="s">
        <v>80</v>
      </c>
      <c r="D31" s="134" t="s">
        <v>81</v>
      </c>
      <c r="E31" s="136">
        <v>3314414.3400000008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>
        <f t="shared" si="0"/>
        <v>3314414.3400000008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3314414.3400000008</v>
      </c>
      <c r="V31" s="97"/>
    </row>
    <row r="32" spans="2:22" x14ac:dyDescent="0.2">
      <c r="B32" s="95"/>
      <c r="C32" s="98" t="s">
        <v>82</v>
      </c>
      <c r="D32" s="99" t="s">
        <v>81</v>
      </c>
      <c r="E32" s="100">
        <v>3314414.3400000008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>
        <f t="shared" si="0"/>
        <v>3314414.3400000008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3314414.3400000008</v>
      </c>
      <c r="V32" s="97"/>
    </row>
    <row r="33" spans="2:22" x14ac:dyDescent="0.2">
      <c r="B33" s="95"/>
      <c r="C33" s="133" t="s">
        <v>83</v>
      </c>
      <c r="D33" s="134" t="s">
        <v>84</v>
      </c>
      <c r="E33" s="136">
        <v>0</v>
      </c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85</v>
      </c>
      <c r="D34" s="99" t="s">
        <v>84</v>
      </c>
      <c r="E34" s="100">
        <v>0</v>
      </c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86</v>
      </c>
      <c r="D35" s="134" t="s">
        <v>87</v>
      </c>
      <c r="E35" s="136">
        <v>0</v>
      </c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88</v>
      </c>
      <c r="D36" s="99" t="s">
        <v>87</v>
      </c>
      <c r="E36" s="100">
        <v>0</v>
      </c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89</v>
      </c>
      <c r="D37" s="134" t="s">
        <v>90</v>
      </c>
      <c r="E37" s="136">
        <v>0</v>
      </c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91</v>
      </c>
      <c r="D38" s="99" t="s">
        <v>90</v>
      </c>
      <c r="E38" s="100">
        <v>0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92</v>
      </c>
      <c r="D39" s="134" t="s">
        <v>93</v>
      </c>
      <c r="E39" s="136">
        <v>31330.66</v>
      </c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>
        <f t="shared" si="0"/>
        <v>31330.66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31330.66</v>
      </c>
      <c r="V39" s="97"/>
    </row>
    <row r="40" spans="2:22" x14ac:dyDescent="0.2">
      <c r="B40" s="95"/>
      <c r="C40" s="98" t="s">
        <v>94</v>
      </c>
      <c r="D40" s="99" t="s">
        <v>93</v>
      </c>
      <c r="E40" s="100">
        <v>31330.66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>
        <f t="shared" si="0"/>
        <v>31330.66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31330.66</v>
      </c>
      <c r="V40" s="97"/>
    </row>
    <row r="41" spans="2:22" x14ac:dyDescent="0.2">
      <c r="B41" s="95"/>
      <c r="C41" s="131" t="s">
        <v>95</v>
      </c>
      <c r="D41" s="132" t="s">
        <v>96</v>
      </c>
      <c r="E41" s="135">
        <v>11189864.200000003</v>
      </c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>
        <f t="shared" si="0"/>
        <v>11189864.200000003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11189864.200000003</v>
      </c>
      <c r="V41" s="97"/>
    </row>
    <row r="42" spans="2:22" x14ac:dyDescent="0.2">
      <c r="B42" s="95"/>
      <c r="C42" s="133" t="s">
        <v>97</v>
      </c>
      <c r="D42" s="134" t="s">
        <v>98</v>
      </c>
      <c r="E42" s="136">
        <v>6185453.0300000021</v>
      </c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>
        <f t="shared" si="0"/>
        <v>6185453.0300000021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6185453.0300000021</v>
      </c>
      <c r="V42" s="97"/>
    </row>
    <row r="43" spans="2:22" x14ac:dyDescent="0.2">
      <c r="B43" s="95"/>
      <c r="C43" s="98" t="s">
        <v>99</v>
      </c>
      <c r="D43" s="99" t="s">
        <v>98</v>
      </c>
      <c r="E43" s="100">
        <v>6185453.0300000021</v>
      </c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>
        <f t="shared" si="0"/>
        <v>6185453.0300000021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6185453.0300000021</v>
      </c>
      <c r="V43" s="97"/>
    </row>
    <row r="44" spans="2:22" x14ac:dyDescent="0.2">
      <c r="B44" s="95"/>
      <c r="C44" s="133" t="s">
        <v>100</v>
      </c>
      <c r="D44" s="134" t="s">
        <v>101</v>
      </c>
      <c r="E44" s="136">
        <v>0</v>
      </c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102</v>
      </c>
      <c r="D45" s="99" t="s">
        <v>101</v>
      </c>
      <c r="E45" s="100">
        <v>0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103</v>
      </c>
      <c r="D46" s="134" t="s">
        <v>104</v>
      </c>
      <c r="E46" s="136">
        <v>2944174.0700000022</v>
      </c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>
        <f t="shared" si="0"/>
        <v>2944174.0700000022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2944174.0700000022</v>
      </c>
      <c r="V46" s="97"/>
    </row>
    <row r="47" spans="2:22" x14ac:dyDescent="0.2">
      <c r="B47" s="95"/>
      <c r="C47" s="98" t="s">
        <v>105</v>
      </c>
      <c r="D47" s="99" t="s">
        <v>104</v>
      </c>
      <c r="E47" s="100">
        <v>2944174.0700000022</v>
      </c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>
        <f t="shared" si="0"/>
        <v>2944174.0700000022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2944174.0700000022</v>
      </c>
      <c r="V47" s="97"/>
    </row>
    <row r="48" spans="2:22" x14ac:dyDescent="0.2">
      <c r="B48" s="95"/>
      <c r="C48" s="133" t="s">
        <v>106</v>
      </c>
      <c r="D48" s="134" t="s">
        <v>107</v>
      </c>
      <c r="E48" s="136">
        <v>732653.75999999989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>
        <f t="shared" si="0"/>
        <v>732653.75999999989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732653.75999999989</v>
      </c>
      <c r="V48" s="97"/>
    </row>
    <row r="49" spans="2:22" x14ac:dyDescent="0.2">
      <c r="B49" s="95"/>
      <c r="C49" s="98" t="s">
        <v>108</v>
      </c>
      <c r="D49" s="99" t="s">
        <v>107</v>
      </c>
      <c r="E49" s="100">
        <v>732653.75999999989</v>
      </c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>
        <f t="shared" si="0"/>
        <v>732653.75999999989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732653.75999999989</v>
      </c>
      <c r="V49" s="97"/>
    </row>
    <row r="50" spans="2:22" x14ac:dyDescent="0.2">
      <c r="B50" s="95"/>
      <c r="C50" s="133" t="s">
        <v>109</v>
      </c>
      <c r="D50" s="134" t="s">
        <v>110</v>
      </c>
      <c r="E50" s="136">
        <v>0</v>
      </c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111</v>
      </c>
      <c r="D51" s="99" t="s">
        <v>110</v>
      </c>
      <c r="E51" s="100">
        <v>0</v>
      </c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112</v>
      </c>
      <c r="D52" s="134" t="s">
        <v>113</v>
      </c>
      <c r="E52" s="136">
        <v>1327583.3399999987</v>
      </c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>
        <f t="shared" si="0"/>
        <v>1327583.3399999987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1327583.3399999987</v>
      </c>
      <c r="V52" s="97"/>
    </row>
    <row r="53" spans="2:22" x14ac:dyDescent="0.2">
      <c r="B53" s="95"/>
      <c r="C53" s="98" t="s">
        <v>114</v>
      </c>
      <c r="D53" s="99" t="s">
        <v>113</v>
      </c>
      <c r="E53" s="100">
        <v>1327583.3399999987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>
        <f t="shared" si="0"/>
        <v>1327583.3399999987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1327583.3399999987</v>
      </c>
      <c r="V53" s="97"/>
    </row>
    <row r="54" spans="2:22" x14ac:dyDescent="0.2">
      <c r="B54" s="95"/>
      <c r="C54" s="131" t="s">
        <v>115</v>
      </c>
      <c r="D54" s="132" t="s">
        <v>116</v>
      </c>
      <c r="E54" s="135">
        <v>4576568.7600000016</v>
      </c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>
        <f t="shared" si="0"/>
        <v>4576568.7600000016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4576568.7600000016</v>
      </c>
      <c r="V54" s="97"/>
    </row>
    <row r="55" spans="2:22" x14ac:dyDescent="0.2">
      <c r="B55" s="95"/>
      <c r="C55" s="133" t="s">
        <v>117</v>
      </c>
      <c r="D55" s="134" t="s">
        <v>118</v>
      </c>
      <c r="E55" s="136">
        <v>1308478.8300000005</v>
      </c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>
        <f t="shared" si="0"/>
        <v>1308478.8300000005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1308478.8300000005</v>
      </c>
      <c r="V55" s="97"/>
    </row>
    <row r="56" spans="2:22" x14ac:dyDescent="0.2">
      <c r="B56" s="95"/>
      <c r="C56" s="98" t="s">
        <v>119</v>
      </c>
      <c r="D56" s="99" t="s">
        <v>120</v>
      </c>
      <c r="E56" s="100">
        <v>1308478.8300000005</v>
      </c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>
        <f t="shared" si="0"/>
        <v>1308478.8300000005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1308478.8300000005</v>
      </c>
      <c r="V56" s="97"/>
    </row>
    <row r="57" spans="2:22" x14ac:dyDescent="0.2">
      <c r="B57" s="95"/>
      <c r="C57" s="98" t="s">
        <v>121</v>
      </c>
      <c r="D57" s="99" t="s">
        <v>122</v>
      </c>
      <c r="E57" s="100">
        <v>0</v>
      </c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123</v>
      </c>
      <c r="D58" s="134" t="s">
        <v>124</v>
      </c>
      <c r="E58" s="136">
        <v>950768.16999999993</v>
      </c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>
        <f t="shared" si="0"/>
        <v>950768.16999999993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950768.16999999993</v>
      </c>
      <c r="V58" s="97"/>
    </row>
    <row r="59" spans="2:22" x14ac:dyDescent="0.2">
      <c r="B59" s="95"/>
      <c r="C59" s="98" t="s">
        <v>125</v>
      </c>
      <c r="D59" s="99" t="s">
        <v>126</v>
      </c>
      <c r="E59" s="100">
        <v>927420.27</v>
      </c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>
        <f t="shared" si="0"/>
        <v>927420.27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927420.27</v>
      </c>
      <c r="V59" s="97"/>
    </row>
    <row r="60" spans="2:22" x14ac:dyDescent="0.2">
      <c r="B60" s="95"/>
      <c r="C60" s="98" t="s">
        <v>127</v>
      </c>
      <c r="D60" s="99" t="s">
        <v>128</v>
      </c>
      <c r="E60" s="100">
        <v>9970.0800000000017</v>
      </c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>
        <f t="shared" si="0"/>
        <v>9970.0800000000017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9970.0800000000017</v>
      </c>
      <c r="V60" s="97"/>
    </row>
    <row r="61" spans="2:22" x14ac:dyDescent="0.2">
      <c r="B61" s="95"/>
      <c r="C61" s="98" t="s">
        <v>129</v>
      </c>
      <c r="D61" s="99" t="s">
        <v>130</v>
      </c>
      <c r="E61" s="100">
        <v>13377.82</v>
      </c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>
        <f t="shared" si="0"/>
        <v>13377.82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13377.82</v>
      </c>
      <c r="V61" s="97"/>
    </row>
    <row r="62" spans="2:22" x14ac:dyDescent="0.2">
      <c r="B62" s="95"/>
      <c r="C62" s="133" t="s">
        <v>131</v>
      </c>
      <c r="D62" s="134" t="s">
        <v>132</v>
      </c>
      <c r="E62" s="136">
        <v>10014.16</v>
      </c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>
        <f t="shared" si="0"/>
        <v>10014.16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10014.16</v>
      </c>
      <c r="V62" s="97"/>
    </row>
    <row r="63" spans="2:22" x14ac:dyDescent="0.2">
      <c r="B63" s="95"/>
      <c r="C63" s="98" t="s">
        <v>133</v>
      </c>
      <c r="D63" s="99" t="s">
        <v>134</v>
      </c>
      <c r="E63" s="100">
        <v>0</v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135</v>
      </c>
      <c r="D64" s="99" t="s">
        <v>136</v>
      </c>
      <c r="E64" s="100">
        <v>10014.16</v>
      </c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>
        <f t="shared" si="0"/>
        <v>10014.16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10014.16</v>
      </c>
      <c r="V64" s="97"/>
    </row>
    <row r="65" spans="2:22" x14ac:dyDescent="0.2">
      <c r="B65" s="95"/>
      <c r="C65" s="98" t="s">
        <v>137</v>
      </c>
      <c r="D65" s="99" t="s">
        <v>138</v>
      </c>
      <c r="E65" s="100">
        <v>0</v>
      </c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139</v>
      </c>
      <c r="D66" s="99" t="s">
        <v>140</v>
      </c>
      <c r="E66" s="100">
        <v>0</v>
      </c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141</v>
      </c>
      <c r="D67" s="99" t="s">
        <v>142</v>
      </c>
      <c r="E67" s="100">
        <v>0</v>
      </c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143</v>
      </c>
      <c r="D68" s="99" t="s">
        <v>144</v>
      </c>
      <c r="E68" s="100">
        <v>0</v>
      </c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145</v>
      </c>
      <c r="D69" s="134" t="s">
        <v>146</v>
      </c>
      <c r="E69" s="136">
        <v>53695.439999999988</v>
      </c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>
        <f t="shared" si="0"/>
        <v>53695.439999999988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53695.439999999988</v>
      </c>
      <c r="V69" s="97"/>
    </row>
    <row r="70" spans="2:22" x14ac:dyDescent="0.2">
      <c r="B70" s="95"/>
      <c r="C70" s="98" t="s">
        <v>147</v>
      </c>
      <c r="D70" s="99" t="s">
        <v>148</v>
      </c>
      <c r="E70" s="100">
        <v>0</v>
      </c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149</v>
      </c>
      <c r="D71" s="99" t="s">
        <v>150</v>
      </c>
      <c r="E71" s="100">
        <v>0</v>
      </c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151</v>
      </c>
      <c r="D72" s="99" t="s">
        <v>152</v>
      </c>
      <c r="E72" s="100">
        <v>53695.439999999988</v>
      </c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>
        <f t="shared" si="1"/>
        <v>53695.439999999988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53695.439999999988</v>
      </c>
      <c r="V72" s="97"/>
    </row>
    <row r="73" spans="2:22" x14ac:dyDescent="0.2">
      <c r="B73" s="95"/>
      <c r="C73" s="133" t="s">
        <v>153</v>
      </c>
      <c r="D73" s="134" t="s">
        <v>154</v>
      </c>
      <c r="E73" s="136">
        <v>254862.24000000002</v>
      </c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>
        <f t="shared" si="1"/>
        <v>254862.24000000002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254862.24000000002</v>
      </c>
      <c r="V73" s="97"/>
    </row>
    <row r="74" spans="2:22" x14ac:dyDescent="0.2">
      <c r="B74" s="95"/>
      <c r="C74" s="98" t="s">
        <v>155</v>
      </c>
      <c r="D74" s="99" t="s">
        <v>156</v>
      </c>
      <c r="E74" s="100">
        <v>111455.52</v>
      </c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>
        <f t="shared" si="1"/>
        <v>111455.52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111455.52</v>
      </c>
      <c r="V74" s="97"/>
    </row>
    <row r="75" spans="2:22" x14ac:dyDescent="0.2">
      <c r="B75" s="95"/>
      <c r="C75" s="98" t="s">
        <v>157</v>
      </c>
      <c r="D75" s="99" t="s">
        <v>158</v>
      </c>
      <c r="E75" s="100">
        <v>114037.81000000001</v>
      </c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>
        <f t="shared" si="1"/>
        <v>114037.81000000001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114037.81000000001</v>
      </c>
      <c r="V75" s="97"/>
    </row>
    <row r="76" spans="2:22" x14ac:dyDescent="0.2">
      <c r="B76" s="95"/>
      <c r="C76" s="98" t="s">
        <v>159</v>
      </c>
      <c r="D76" s="99" t="s">
        <v>34</v>
      </c>
      <c r="E76" s="100">
        <v>24166.99</v>
      </c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>
        <f t="shared" si="1"/>
        <v>24166.99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24166.99</v>
      </c>
      <c r="V76" s="97"/>
    </row>
    <row r="77" spans="2:22" x14ac:dyDescent="0.2">
      <c r="B77" s="95"/>
      <c r="C77" s="98" t="s">
        <v>160</v>
      </c>
      <c r="D77" s="99" t="s">
        <v>35</v>
      </c>
      <c r="E77" s="100">
        <v>5201.9199999999992</v>
      </c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>
        <f t="shared" si="1"/>
        <v>5201.9199999999992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5201.9199999999992</v>
      </c>
      <c r="V77" s="97"/>
    </row>
    <row r="78" spans="2:22" x14ac:dyDescent="0.2">
      <c r="B78" s="95"/>
      <c r="C78" s="98" t="s">
        <v>161</v>
      </c>
      <c r="D78" s="99" t="s">
        <v>162</v>
      </c>
      <c r="E78" s="100">
        <v>0</v>
      </c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163</v>
      </c>
      <c r="D79" s="134" t="s">
        <v>164</v>
      </c>
      <c r="E79" s="136">
        <v>1509476.36</v>
      </c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>
        <f t="shared" si="1"/>
        <v>1509476.36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1509476.36</v>
      </c>
      <c r="V79" s="97"/>
    </row>
    <row r="80" spans="2:22" x14ac:dyDescent="0.2">
      <c r="B80" s="95"/>
      <c r="C80" s="98" t="s">
        <v>165</v>
      </c>
      <c r="D80" s="99" t="s">
        <v>164</v>
      </c>
      <c r="E80" s="100">
        <v>1509476.36</v>
      </c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>
        <f t="shared" si="1"/>
        <v>1509476.36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1509476.36</v>
      </c>
      <c r="V80" s="97"/>
    </row>
    <row r="81" spans="2:22" x14ac:dyDescent="0.2">
      <c r="B81" s="95"/>
      <c r="C81" s="133" t="s">
        <v>166</v>
      </c>
      <c r="D81" s="134" t="s">
        <v>167</v>
      </c>
      <c r="E81" s="136">
        <v>71297.790000000008</v>
      </c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>
        <f t="shared" si="1"/>
        <v>71297.790000000008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71297.790000000008</v>
      </c>
      <c r="V81" s="97"/>
    </row>
    <row r="82" spans="2:22" x14ac:dyDescent="0.2">
      <c r="B82" s="95"/>
      <c r="C82" s="98" t="s">
        <v>168</v>
      </c>
      <c r="D82" s="99" t="s">
        <v>169</v>
      </c>
      <c r="E82" s="100">
        <v>0</v>
      </c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170</v>
      </c>
      <c r="D83" s="99" t="s">
        <v>171</v>
      </c>
      <c r="E83" s="100">
        <v>0</v>
      </c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172</v>
      </c>
      <c r="D84" s="99" t="s">
        <v>173</v>
      </c>
      <c r="E84" s="100">
        <v>36673.85</v>
      </c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>
        <f t="shared" si="1"/>
        <v>36673.85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36673.85</v>
      </c>
      <c r="V84" s="97"/>
    </row>
    <row r="85" spans="2:22" x14ac:dyDescent="0.2">
      <c r="B85" s="95"/>
      <c r="C85" s="98" t="s">
        <v>174</v>
      </c>
      <c r="D85" s="99" t="s">
        <v>175</v>
      </c>
      <c r="E85" s="100">
        <v>34623.94</v>
      </c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>
        <f t="shared" si="1"/>
        <v>34623.94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34623.94</v>
      </c>
      <c r="V85" s="97"/>
    </row>
    <row r="86" spans="2:22" x14ac:dyDescent="0.2">
      <c r="B86" s="95"/>
      <c r="C86" s="133" t="s">
        <v>176</v>
      </c>
      <c r="D86" s="134" t="s">
        <v>177</v>
      </c>
      <c r="E86" s="136">
        <v>408412.91000000003</v>
      </c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>
        <f t="shared" si="1"/>
        <v>408412.91000000003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408412.91000000003</v>
      </c>
      <c r="V86" s="97"/>
    </row>
    <row r="87" spans="2:22" ht="25.5" x14ac:dyDescent="0.2">
      <c r="B87" s="95"/>
      <c r="C87" s="98" t="s">
        <v>178</v>
      </c>
      <c r="D87" s="99" t="s">
        <v>179</v>
      </c>
      <c r="E87" s="100">
        <v>0</v>
      </c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180</v>
      </c>
      <c r="D88" s="99" t="s">
        <v>181</v>
      </c>
      <c r="E88" s="100">
        <v>382968.05000000005</v>
      </c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>
        <f t="shared" si="1"/>
        <v>382968.05000000005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382968.05000000005</v>
      </c>
      <c r="V88" s="97"/>
    </row>
    <row r="89" spans="2:22" x14ac:dyDescent="0.2">
      <c r="B89" s="95"/>
      <c r="C89" s="98" t="s">
        <v>182</v>
      </c>
      <c r="D89" s="99" t="s">
        <v>132</v>
      </c>
      <c r="E89" s="100">
        <v>0</v>
      </c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183</v>
      </c>
      <c r="D90" s="99" t="s">
        <v>184</v>
      </c>
      <c r="E90" s="100">
        <v>0</v>
      </c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185</v>
      </c>
      <c r="D91" s="99" t="s">
        <v>186</v>
      </c>
      <c r="E91" s="100">
        <v>0</v>
      </c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187</v>
      </c>
      <c r="D92" s="99" t="s">
        <v>188</v>
      </c>
      <c r="E92" s="100">
        <v>0</v>
      </c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189</v>
      </c>
      <c r="D93" s="99" t="s">
        <v>190</v>
      </c>
      <c r="E93" s="100">
        <v>25444.860000000008</v>
      </c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>
        <f t="shared" si="1"/>
        <v>25444.860000000008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25444.860000000008</v>
      </c>
      <c r="V93" s="97"/>
    </row>
    <row r="94" spans="2:22" x14ac:dyDescent="0.2">
      <c r="B94" s="95"/>
      <c r="C94" s="133" t="s">
        <v>191</v>
      </c>
      <c r="D94" s="134" t="s">
        <v>192</v>
      </c>
      <c r="E94" s="136">
        <v>9562.86</v>
      </c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>
        <f t="shared" si="1"/>
        <v>9562.86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9562.86</v>
      </c>
      <c r="V94" s="97"/>
    </row>
    <row r="95" spans="2:22" x14ac:dyDescent="0.2">
      <c r="B95" s="95"/>
      <c r="C95" s="98" t="s">
        <v>193</v>
      </c>
      <c r="D95" s="99" t="s">
        <v>192</v>
      </c>
      <c r="E95" s="100">
        <v>9562.86</v>
      </c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>
        <f t="shared" si="1"/>
        <v>9562.86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9562.86</v>
      </c>
      <c r="V95" s="97"/>
    </row>
    <row r="96" spans="2:22" x14ac:dyDescent="0.2">
      <c r="B96" s="95"/>
      <c r="C96" s="131" t="s">
        <v>194</v>
      </c>
      <c r="D96" s="132" t="s">
        <v>195</v>
      </c>
      <c r="E96" s="135">
        <v>98414.7</v>
      </c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>
        <f t="shared" si="1"/>
        <v>98414.7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98414.7</v>
      </c>
      <c r="V96" s="97"/>
    </row>
    <row r="97" spans="2:22" x14ac:dyDescent="0.2">
      <c r="B97" s="95"/>
      <c r="C97" s="133" t="s">
        <v>196</v>
      </c>
      <c r="D97" s="134" t="s">
        <v>197</v>
      </c>
      <c r="E97" s="136">
        <v>0</v>
      </c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198</v>
      </c>
      <c r="D98" s="99" t="s">
        <v>197</v>
      </c>
      <c r="E98" s="100">
        <v>0</v>
      </c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199</v>
      </c>
      <c r="D99" s="134" t="s">
        <v>200</v>
      </c>
      <c r="E99" s="136">
        <v>0</v>
      </c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201</v>
      </c>
      <c r="D100" s="99" t="s">
        <v>200</v>
      </c>
      <c r="E100" s="100">
        <v>0</v>
      </c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202</v>
      </c>
      <c r="D101" s="134" t="s">
        <v>203</v>
      </c>
      <c r="E101" s="136">
        <v>0</v>
      </c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204</v>
      </c>
      <c r="D102" s="99" t="s">
        <v>203</v>
      </c>
      <c r="E102" s="100">
        <v>0</v>
      </c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205</v>
      </c>
      <c r="D103" s="134" t="s">
        <v>206</v>
      </c>
      <c r="E103" s="136">
        <v>0</v>
      </c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207</v>
      </c>
      <c r="D104" s="99" t="s">
        <v>206</v>
      </c>
      <c r="E104" s="100">
        <v>0</v>
      </c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208</v>
      </c>
      <c r="D105" s="134" t="s">
        <v>209</v>
      </c>
      <c r="E105" s="136">
        <v>0</v>
      </c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210</v>
      </c>
      <c r="D106" s="99" t="s">
        <v>209</v>
      </c>
      <c r="E106" s="100">
        <v>0</v>
      </c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211</v>
      </c>
      <c r="D107" s="134" t="s">
        <v>212</v>
      </c>
      <c r="E107" s="136">
        <v>98414.7</v>
      </c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>
        <f t="shared" si="1"/>
        <v>98414.7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98414.7</v>
      </c>
      <c r="V107" s="97"/>
    </row>
    <row r="108" spans="2:22" x14ac:dyDescent="0.2">
      <c r="B108" s="95"/>
      <c r="C108" s="98" t="s">
        <v>213</v>
      </c>
      <c r="D108" s="99" t="s">
        <v>212</v>
      </c>
      <c r="E108" s="100">
        <v>98414.7</v>
      </c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>
        <f t="shared" si="1"/>
        <v>98414.7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98414.7</v>
      </c>
      <c r="V108" s="97"/>
    </row>
    <row r="109" spans="2:22" x14ac:dyDescent="0.2">
      <c r="B109" s="95"/>
      <c r="C109" s="131" t="s">
        <v>214</v>
      </c>
      <c r="D109" s="132" t="s">
        <v>215</v>
      </c>
      <c r="E109" s="135">
        <v>266807.01000000007</v>
      </c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>
        <f t="shared" si="1"/>
        <v>266807.01000000007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266807.01000000007</v>
      </c>
      <c r="V109" s="97"/>
    </row>
    <row r="110" spans="2:22" x14ac:dyDescent="0.2">
      <c r="B110" s="95"/>
      <c r="C110" s="133" t="s">
        <v>216</v>
      </c>
      <c r="D110" s="134" t="s">
        <v>217</v>
      </c>
      <c r="E110" s="136">
        <v>0</v>
      </c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218</v>
      </c>
      <c r="D111" s="99" t="s">
        <v>217</v>
      </c>
      <c r="E111" s="100">
        <v>0</v>
      </c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219</v>
      </c>
      <c r="D112" s="134" t="s">
        <v>220</v>
      </c>
      <c r="E112" s="136">
        <v>0</v>
      </c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221</v>
      </c>
      <c r="D113" s="99" t="s">
        <v>220</v>
      </c>
      <c r="E113" s="100">
        <v>0</v>
      </c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222</v>
      </c>
      <c r="D114" s="134" t="s">
        <v>223</v>
      </c>
      <c r="E114" s="136">
        <v>0</v>
      </c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224</v>
      </c>
      <c r="D115" s="99" t="s">
        <v>223</v>
      </c>
      <c r="E115" s="100">
        <v>0</v>
      </c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225</v>
      </c>
      <c r="D116" s="134" t="s">
        <v>226</v>
      </c>
      <c r="E116" s="136">
        <v>0</v>
      </c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227</v>
      </c>
      <c r="D117" s="99" t="s">
        <v>226</v>
      </c>
      <c r="E117" s="100">
        <v>0</v>
      </c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228</v>
      </c>
      <c r="D118" s="134" t="s">
        <v>229</v>
      </c>
      <c r="E118" s="136">
        <v>0</v>
      </c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230</v>
      </c>
      <c r="D119" s="99" t="s">
        <v>229</v>
      </c>
      <c r="E119" s="100">
        <v>0</v>
      </c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231</v>
      </c>
      <c r="D120" s="134" t="s">
        <v>232</v>
      </c>
      <c r="E120" s="136">
        <v>266807.01000000007</v>
      </c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>
        <f t="shared" si="1"/>
        <v>266807.01000000007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266807.01000000007</v>
      </c>
      <c r="V120" s="97"/>
    </row>
    <row r="121" spans="2:22" x14ac:dyDescent="0.2">
      <c r="B121" s="95"/>
      <c r="C121" s="98" t="s">
        <v>233</v>
      </c>
      <c r="D121" s="99" t="s">
        <v>232</v>
      </c>
      <c r="E121" s="100">
        <v>266807.01000000007</v>
      </c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>
        <f t="shared" si="1"/>
        <v>266807.01000000007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266807.01000000007</v>
      </c>
      <c r="V121" s="97"/>
    </row>
    <row r="122" spans="2:22" x14ac:dyDescent="0.2">
      <c r="B122" s="95"/>
      <c r="C122" s="131" t="s">
        <v>234</v>
      </c>
      <c r="D122" s="132" t="s">
        <v>33</v>
      </c>
      <c r="E122" s="135">
        <v>14641552.66</v>
      </c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>
        <f t="shared" si="1"/>
        <v>14641552.66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14641552.66</v>
      </c>
      <c r="V122" s="97"/>
    </row>
    <row r="123" spans="2:22" x14ac:dyDescent="0.2">
      <c r="B123" s="95"/>
      <c r="C123" s="133" t="s">
        <v>235</v>
      </c>
      <c r="D123" s="134" t="s">
        <v>236</v>
      </c>
      <c r="E123" s="136">
        <v>0</v>
      </c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237</v>
      </c>
      <c r="D124" s="99" t="s">
        <v>238</v>
      </c>
      <c r="E124" s="100">
        <v>0</v>
      </c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239</v>
      </c>
      <c r="D125" s="99" t="s">
        <v>240</v>
      </c>
      <c r="E125" s="100">
        <v>0</v>
      </c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241</v>
      </c>
      <c r="D126" s="99" t="s">
        <v>242</v>
      </c>
      <c r="E126" s="100">
        <v>0</v>
      </c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243</v>
      </c>
      <c r="D127" s="134" t="s">
        <v>244</v>
      </c>
      <c r="E127" s="136">
        <v>0</v>
      </c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245</v>
      </c>
      <c r="D128" s="99" t="s">
        <v>246</v>
      </c>
      <c r="E128" s="100">
        <v>0</v>
      </c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247</v>
      </c>
      <c r="D129" s="99" t="s">
        <v>248</v>
      </c>
      <c r="E129" s="100">
        <v>0</v>
      </c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249</v>
      </c>
      <c r="D130" s="99" t="s">
        <v>250</v>
      </c>
      <c r="E130" s="100">
        <v>0</v>
      </c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251</v>
      </c>
      <c r="D131" s="99" t="s">
        <v>252</v>
      </c>
      <c r="E131" s="100">
        <v>0</v>
      </c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253</v>
      </c>
      <c r="D132" s="134" t="s">
        <v>254</v>
      </c>
      <c r="E132" s="136">
        <v>0</v>
      </c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255</v>
      </c>
      <c r="D133" s="99" t="s">
        <v>256</v>
      </c>
      <c r="E133" s="100">
        <v>0</v>
      </c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257</v>
      </c>
      <c r="D134" s="99" t="s">
        <v>258</v>
      </c>
      <c r="E134" s="100">
        <v>0</v>
      </c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259</v>
      </c>
      <c r="D135" s="99" t="s">
        <v>260</v>
      </c>
      <c r="E135" s="100">
        <v>0</v>
      </c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261</v>
      </c>
      <c r="D136" s="99" t="s">
        <v>262</v>
      </c>
      <c r="E136" s="100">
        <v>0</v>
      </c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263</v>
      </c>
      <c r="D137" s="134" t="s">
        <v>264</v>
      </c>
      <c r="E137" s="136">
        <v>14119694.74</v>
      </c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>
        <f t="shared" si="2"/>
        <v>14119694.74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14119694.74</v>
      </c>
      <c r="V137" s="97"/>
    </row>
    <row r="138" spans="2:22" x14ac:dyDescent="0.2">
      <c r="B138" s="95"/>
      <c r="C138" s="98" t="s">
        <v>265</v>
      </c>
      <c r="D138" s="99" t="s">
        <v>264</v>
      </c>
      <c r="E138" s="100">
        <v>14119694.74</v>
      </c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>
        <f t="shared" si="2"/>
        <v>14119694.74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14119694.74</v>
      </c>
      <c r="V138" s="97"/>
    </row>
    <row r="139" spans="2:22" x14ac:dyDescent="0.2">
      <c r="B139" s="95"/>
      <c r="C139" s="133" t="s">
        <v>266</v>
      </c>
      <c r="D139" s="134" t="s">
        <v>267</v>
      </c>
      <c r="E139" s="136">
        <v>151525.41</v>
      </c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>
        <f t="shared" si="2"/>
        <v>151525.41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151525.41</v>
      </c>
      <c r="V139" s="97"/>
    </row>
    <row r="140" spans="2:22" x14ac:dyDescent="0.2">
      <c r="B140" s="95"/>
      <c r="C140" s="98" t="s">
        <v>268</v>
      </c>
      <c r="D140" s="99" t="s">
        <v>267</v>
      </c>
      <c r="E140" s="100">
        <v>151525.41</v>
      </c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>
        <f t="shared" si="2"/>
        <v>151525.41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151525.41</v>
      </c>
      <c r="V140" s="97"/>
    </row>
    <row r="141" spans="2:22" x14ac:dyDescent="0.2">
      <c r="B141" s="95"/>
      <c r="C141" s="133" t="s">
        <v>269</v>
      </c>
      <c r="D141" s="134" t="s">
        <v>270</v>
      </c>
      <c r="E141" s="136">
        <v>370332.51000000007</v>
      </c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>
        <f t="shared" si="2"/>
        <v>370332.51000000007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370332.51000000007</v>
      </c>
      <c r="V141" s="97"/>
    </row>
    <row r="142" spans="2:22" x14ac:dyDescent="0.2">
      <c r="B142" s="95"/>
      <c r="C142" s="98" t="s">
        <v>271</v>
      </c>
      <c r="D142" s="99" t="s">
        <v>270</v>
      </c>
      <c r="E142" s="100">
        <v>370332.51000000007</v>
      </c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>
        <f t="shared" si="2"/>
        <v>370332.51000000007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370332.51000000007</v>
      </c>
      <c r="V142" s="97"/>
    </row>
    <row r="143" spans="2:22" x14ac:dyDescent="0.2">
      <c r="B143" s="95"/>
      <c r="C143" s="131" t="s">
        <v>272</v>
      </c>
      <c r="D143" s="132" t="s">
        <v>273</v>
      </c>
      <c r="E143" s="135">
        <v>983862.12000000011</v>
      </c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>
        <f t="shared" si="2"/>
        <v>983862.12000000011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983862.12000000011</v>
      </c>
      <c r="V143" s="97"/>
    </row>
    <row r="144" spans="2:22" x14ac:dyDescent="0.2">
      <c r="B144" s="95"/>
      <c r="C144" s="133" t="s">
        <v>274</v>
      </c>
      <c r="D144" s="134" t="s">
        <v>275</v>
      </c>
      <c r="E144" s="136">
        <v>40815.56</v>
      </c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>
        <f t="shared" si="2"/>
        <v>40815.56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40815.56</v>
      </c>
      <c r="V144" s="97"/>
    </row>
    <row r="145" spans="2:22" x14ac:dyDescent="0.2">
      <c r="B145" s="95"/>
      <c r="C145" s="98" t="s">
        <v>276</v>
      </c>
      <c r="D145" s="99" t="s">
        <v>275</v>
      </c>
      <c r="E145" s="100">
        <v>40815.56</v>
      </c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>
        <f t="shared" si="2"/>
        <v>40815.56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40815.56</v>
      </c>
      <c r="V145" s="97"/>
    </row>
    <row r="146" spans="2:22" x14ac:dyDescent="0.2">
      <c r="B146" s="95"/>
      <c r="C146" s="133" t="s">
        <v>277</v>
      </c>
      <c r="D146" s="134" t="s">
        <v>278</v>
      </c>
      <c r="E146" s="136">
        <v>779478.57000000018</v>
      </c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>
        <f t="shared" si="2"/>
        <v>779478.57000000018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779478.57000000018</v>
      </c>
      <c r="V146" s="97"/>
    </row>
    <row r="147" spans="2:22" x14ac:dyDescent="0.2">
      <c r="B147" s="95"/>
      <c r="C147" s="98" t="s">
        <v>279</v>
      </c>
      <c r="D147" s="99" t="s">
        <v>278</v>
      </c>
      <c r="E147" s="100">
        <v>779478.57000000018</v>
      </c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>
        <f t="shared" si="2"/>
        <v>779478.57000000018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779478.57000000018</v>
      </c>
      <c r="V147" s="97"/>
    </row>
    <row r="148" spans="2:22" x14ac:dyDescent="0.2">
      <c r="B148" s="95"/>
      <c r="C148" s="133" t="s">
        <v>280</v>
      </c>
      <c r="D148" s="134" t="s">
        <v>281</v>
      </c>
      <c r="E148" s="136">
        <v>0</v>
      </c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282</v>
      </c>
      <c r="D149" s="99" t="s">
        <v>281</v>
      </c>
      <c r="E149" s="100">
        <v>0</v>
      </c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283</v>
      </c>
      <c r="D150" s="134" t="s">
        <v>284</v>
      </c>
      <c r="E150" s="136">
        <v>0</v>
      </c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285</v>
      </c>
      <c r="D151" s="99" t="s">
        <v>284</v>
      </c>
      <c r="E151" s="100">
        <v>0</v>
      </c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286</v>
      </c>
      <c r="D152" s="134" t="s">
        <v>287</v>
      </c>
      <c r="E152" s="136">
        <v>984.97</v>
      </c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>
        <f t="shared" si="2"/>
        <v>984.97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984.97</v>
      </c>
      <c r="V152" s="97"/>
    </row>
    <row r="153" spans="2:22" x14ac:dyDescent="0.2">
      <c r="B153" s="95"/>
      <c r="C153" s="98" t="s">
        <v>288</v>
      </c>
      <c r="D153" s="99" t="s">
        <v>287</v>
      </c>
      <c r="E153" s="100">
        <v>984.97</v>
      </c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>
        <f t="shared" si="2"/>
        <v>984.97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984.97</v>
      </c>
      <c r="V153" s="97"/>
    </row>
    <row r="154" spans="2:22" x14ac:dyDescent="0.2">
      <c r="B154" s="95"/>
      <c r="C154" s="133" t="s">
        <v>289</v>
      </c>
      <c r="D154" s="134" t="s">
        <v>290</v>
      </c>
      <c r="E154" s="136">
        <v>162583.02000000002</v>
      </c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>
        <f t="shared" si="2"/>
        <v>162583.02000000002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162583.02000000002</v>
      </c>
      <c r="V154" s="97"/>
    </row>
    <row r="155" spans="2:22" x14ac:dyDescent="0.2">
      <c r="B155" s="95"/>
      <c r="C155" s="98" t="s">
        <v>291</v>
      </c>
      <c r="D155" s="99" t="s">
        <v>290</v>
      </c>
      <c r="E155" s="100">
        <v>162583.02000000002</v>
      </c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>
        <f t="shared" si="2"/>
        <v>162583.02000000002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162583.02000000002</v>
      </c>
      <c r="V155" s="97"/>
    </row>
    <row r="156" spans="2:22" x14ac:dyDescent="0.2">
      <c r="B156" s="95"/>
      <c r="C156" s="131" t="s">
        <v>292</v>
      </c>
      <c r="D156" s="132" t="s">
        <v>293</v>
      </c>
      <c r="E156" s="135">
        <v>20824298.489999998</v>
      </c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>
        <f t="shared" si="2"/>
        <v>20824298.489999998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20824298.489999998</v>
      </c>
      <c r="V156" s="97"/>
    </row>
    <row r="157" spans="2:22" x14ac:dyDescent="0.2">
      <c r="B157" s="95"/>
      <c r="C157" s="133" t="s">
        <v>294</v>
      </c>
      <c r="D157" s="134" t="s">
        <v>295</v>
      </c>
      <c r="E157" s="136">
        <v>13151780.830000002</v>
      </c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>
        <f t="shared" si="2"/>
        <v>13151780.830000002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13151780.830000002</v>
      </c>
      <c r="V157" s="97"/>
    </row>
    <row r="158" spans="2:22" x14ac:dyDescent="0.2">
      <c r="B158" s="95"/>
      <c r="C158" s="98" t="s">
        <v>296</v>
      </c>
      <c r="D158" s="99" t="s">
        <v>297</v>
      </c>
      <c r="E158" s="100">
        <v>3396445.6100000008</v>
      </c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>
        <f t="shared" si="2"/>
        <v>3396445.6100000008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3396445.6100000008</v>
      </c>
      <c r="V158" s="97"/>
    </row>
    <row r="159" spans="2:22" x14ac:dyDescent="0.2">
      <c r="B159" s="95"/>
      <c r="C159" s="98" t="s">
        <v>298</v>
      </c>
      <c r="D159" s="99" t="s">
        <v>36</v>
      </c>
      <c r="E159" s="100">
        <v>9755335.2200000007</v>
      </c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>
        <f t="shared" si="2"/>
        <v>9755335.2200000007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9755335.2200000007</v>
      </c>
      <c r="V159" s="97"/>
    </row>
    <row r="160" spans="2:22" x14ac:dyDescent="0.2">
      <c r="B160" s="95"/>
      <c r="C160" s="133" t="s">
        <v>299</v>
      </c>
      <c r="D160" s="134" t="s">
        <v>300</v>
      </c>
      <c r="E160" s="136">
        <v>4081562.7799999993</v>
      </c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>
        <f t="shared" si="2"/>
        <v>4081562.7799999993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4081562.7799999993</v>
      </c>
      <c r="V160" s="97"/>
    </row>
    <row r="161" spans="2:22" x14ac:dyDescent="0.2">
      <c r="B161" s="95"/>
      <c r="C161" s="98" t="s">
        <v>301</v>
      </c>
      <c r="D161" s="99" t="s">
        <v>302</v>
      </c>
      <c r="E161" s="100">
        <v>0</v>
      </c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303</v>
      </c>
      <c r="D162" s="99" t="s">
        <v>304</v>
      </c>
      <c r="E162" s="100">
        <v>4081562.7799999993</v>
      </c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>
        <f t="shared" si="2"/>
        <v>4081562.7799999993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4081562.7799999993</v>
      </c>
      <c r="V162" s="97"/>
    </row>
    <row r="163" spans="2:22" x14ac:dyDescent="0.2">
      <c r="B163" s="95"/>
      <c r="C163" s="133" t="s">
        <v>305</v>
      </c>
      <c r="D163" s="134" t="s">
        <v>306</v>
      </c>
      <c r="E163" s="136">
        <v>0</v>
      </c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307</v>
      </c>
      <c r="D164" s="99" t="s">
        <v>306</v>
      </c>
      <c r="E164" s="100">
        <v>0</v>
      </c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308</v>
      </c>
      <c r="D165" s="134" t="s">
        <v>309</v>
      </c>
      <c r="E165" s="136">
        <v>2961125.08</v>
      </c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>
        <f t="shared" si="2"/>
        <v>2961125.08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2961125.08</v>
      </c>
      <c r="V165" s="97"/>
    </row>
    <row r="166" spans="2:22" x14ac:dyDescent="0.2">
      <c r="B166" s="95"/>
      <c r="C166" s="98" t="s">
        <v>310</v>
      </c>
      <c r="D166" s="99" t="s">
        <v>311</v>
      </c>
      <c r="E166" s="100">
        <v>2961125.08</v>
      </c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>
        <f t="shared" si="2"/>
        <v>2961125.08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2961125.08</v>
      </c>
      <c r="V166" s="97"/>
    </row>
    <row r="167" spans="2:22" x14ac:dyDescent="0.2">
      <c r="B167" s="95"/>
      <c r="C167" s="98" t="s">
        <v>312</v>
      </c>
      <c r="D167" s="99" t="s">
        <v>313</v>
      </c>
      <c r="E167" s="100">
        <v>0</v>
      </c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>
        <f t="shared" si="2"/>
        <v>0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0</v>
      </c>
      <c r="V167" s="97"/>
    </row>
    <row r="168" spans="2:22" x14ac:dyDescent="0.2">
      <c r="B168" s="95"/>
      <c r="C168" s="133" t="s">
        <v>314</v>
      </c>
      <c r="D168" s="134" t="s">
        <v>315</v>
      </c>
      <c r="E168" s="136">
        <v>0</v>
      </c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316</v>
      </c>
      <c r="D169" s="99" t="s">
        <v>315</v>
      </c>
      <c r="E169" s="100">
        <v>0</v>
      </c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317</v>
      </c>
      <c r="D170" s="134" t="s">
        <v>318</v>
      </c>
      <c r="E170" s="136">
        <v>302783.08999999997</v>
      </c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>
        <f t="shared" si="2"/>
        <v>302783.08999999997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302783.08999999997</v>
      </c>
      <c r="V170" s="97"/>
    </row>
    <row r="171" spans="2:22" x14ac:dyDescent="0.2">
      <c r="B171" s="95"/>
      <c r="C171" s="98" t="s">
        <v>319</v>
      </c>
      <c r="D171" s="99" t="s">
        <v>318</v>
      </c>
      <c r="E171" s="100">
        <v>302783.08999999997</v>
      </c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>
        <f t="shared" si="2"/>
        <v>302783.08999999997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302783.08999999997</v>
      </c>
      <c r="V171" s="97"/>
    </row>
    <row r="172" spans="2:22" x14ac:dyDescent="0.2">
      <c r="B172" s="95"/>
      <c r="C172" s="133" t="s">
        <v>320</v>
      </c>
      <c r="D172" s="134" t="s">
        <v>321</v>
      </c>
      <c r="E172" s="136">
        <v>0</v>
      </c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322</v>
      </c>
      <c r="D173" s="99" t="s">
        <v>321</v>
      </c>
      <c r="E173" s="100">
        <v>0</v>
      </c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323</v>
      </c>
      <c r="D174" s="134" t="s">
        <v>324</v>
      </c>
      <c r="E174" s="136">
        <v>327046.71000000002</v>
      </c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>
        <f t="shared" si="2"/>
        <v>327046.71000000002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327046.71000000002</v>
      </c>
      <c r="V174" s="97"/>
    </row>
    <row r="175" spans="2:22" x14ac:dyDescent="0.2">
      <c r="B175" s="95"/>
      <c r="C175" s="98" t="s">
        <v>325</v>
      </c>
      <c r="D175" s="99" t="s">
        <v>324</v>
      </c>
      <c r="E175" s="100">
        <v>327046.71000000002</v>
      </c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>
        <f t="shared" si="2"/>
        <v>327046.71000000002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327046.71000000002</v>
      </c>
      <c r="V175" s="97"/>
    </row>
    <row r="176" spans="2:22" x14ac:dyDescent="0.2">
      <c r="B176" s="95"/>
      <c r="C176" s="131" t="s">
        <v>326</v>
      </c>
      <c r="D176" s="132" t="s">
        <v>327</v>
      </c>
      <c r="E176" s="135">
        <v>84809113.38000001</v>
      </c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>
        <f t="shared" si="2"/>
        <v>84809113.38000001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84809113.38000001</v>
      </c>
      <c r="V176" s="97"/>
    </row>
    <row r="177" spans="2:22" x14ac:dyDescent="0.2">
      <c r="B177" s="95"/>
      <c r="C177" s="133" t="s">
        <v>328</v>
      </c>
      <c r="D177" s="134" t="s">
        <v>329</v>
      </c>
      <c r="E177" s="136">
        <v>0</v>
      </c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330</v>
      </c>
      <c r="D178" s="99" t="s">
        <v>331</v>
      </c>
      <c r="E178" s="100">
        <v>0</v>
      </c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332</v>
      </c>
      <c r="D179" s="99" t="s">
        <v>333</v>
      </c>
      <c r="E179" s="100">
        <v>0</v>
      </c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334</v>
      </c>
      <c r="D180" s="134" t="s">
        <v>335</v>
      </c>
      <c r="E180" s="136">
        <v>63148705.050000004</v>
      </c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>
        <f t="shared" si="2"/>
        <v>63148705.050000004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63148705.050000004</v>
      </c>
      <c r="V180" s="97"/>
    </row>
    <row r="181" spans="2:22" x14ac:dyDescent="0.2">
      <c r="B181" s="95"/>
      <c r="C181" s="98" t="s">
        <v>336</v>
      </c>
      <c r="D181" s="99" t="s">
        <v>335</v>
      </c>
      <c r="E181" s="100">
        <v>63148705.050000004</v>
      </c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>
        <f t="shared" si="2"/>
        <v>63148705.050000004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63148705.050000004</v>
      </c>
      <c r="V181" s="97"/>
    </row>
    <row r="182" spans="2:22" x14ac:dyDescent="0.2">
      <c r="B182" s="95"/>
      <c r="C182" s="133" t="s">
        <v>337</v>
      </c>
      <c r="D182" s="134" t="s">
        <v>338</v>
      </c>
      <c r="E182" s="136">
        <v>0</v>
      </c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339</v>
      </c>
      <c r="D183" s="99" t="s">
        <v>338</v>
      </c>
      <c r="E183" s="100">
        <v>0</v>
      </c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340</v>
      </c>
      <c r="D184" s="134" t="s">
        <v>341</v>
      </c>
      <c r="E184" s="136">
        <v>0</v>
      </c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342</v>
      </c>
      <c r="D185" s="99" t="s">
        <v>341</v>
      </c>
      <c r="E185" s="100">
        <v>0</v>
      </c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343</v>
      </c>
      <c r="D186" s="134" t="s">
        <v>344</v>
      </c>
      <c r="E186" s="136">
        <v>1073166.8199999998</v>
      </c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>
        <f t="shared" si="2"/>
        <v>1073166.8199999998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1073166.8199999998</v>
      </c>
      <c r="V186" s="97"/>
    </row>
    <row r="187" spans="2:22" x14ac:dyDescent="0.2">
      <c r="B187" s="95"/>
      <c r="C187" s="98" t="s">
        <v>345</v>
      </c>
      <c r="D187" s="99" t="s">
        <v>344</v>
      </c>
      <c r="E187" s="100">
        <v>1073166.8199999998</v>
      </c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>
        <f t="shared" si="2"/>
        <v>1073166.8199999998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1073166.8199999998</v>
      </c>
      <c r="V187" s="97"/>
    </row>
    <row r="188" spans="2:22" x14ac:dyDescent="0.2">
      <c r="B188" s="95"/>
      <c r="C188" s="133" t="s">
        <v>346</v>
      </c>
      <c r="D188" s="134" t="s">
        <v>347</v>
      </c>
      <c r="E188" s="136">
        <v>0</v>
      </c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348</v>
      </c>
      <c r="D189" s="99" t="s">
        <v>347</v>
      </c>
      <c r="E189" s="100">
        <v>0</v>
      </c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349</v>
      </c>
      <c r="D190" s="134" t="s">
        <v>350</v>
      </c>
      <c r="E190" s="136">
        <v>0</v>
      </c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>
        <f t="shared" si="2"/>
        <v>0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0</v>
      </c>
      <c r="V190" s="97"/>
    </row>
    <row r="191" spans="2:22" x14ac:dyDescent="0.2">
      <c r="B191" s="95"/>
      <c r="C191" s="98" t="s">
        <v>351</v>
      </c>
      <c r="D191" s="99" t="s">
        <v>350</v>
      </c>
      <c r="E191" s="100">
        <v>0</v>
      </c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>
        <f t="shared" si="2"/>
        <v>0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0</v>
      </c>
      <c r="V191" s="97"/>
    </row>
    <row r="192" spans="2:22" x14ac:dyDescent="0.2">
      <c r="B192" s="95"/>
      <c r="C192" s="133" t="s">
        <v>352</v>
      </c>
      <c r="D192" s="134" t="s">
        <v>353</v>
      </c>
      <c r="E192" s="136">
        <v>0</v>
      </c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5" x14ac:dyDescent="0.2">
      <c r="B193" s="95"/>
      <c r="C193" s="98" t="s">
        <v>354</v>
      </c>
      <c r="D193" s="99" t="s">
        <v>353</v>
      </c>
      <c r="E193" s="100">
        <v>0</v>
      </c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5" x14ac:dyDescent="0.2">
      <c r="B194" s="95"/>
      <c r="C194" s="133" t="s">
        <v>355</v>
      </c>
      <c r="D194" s="134" t="s">
        <v>356</v>
      </c>
      <c r="E194" s="136">
        <v>20587241.510000002</v>
      </c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>
        <f t="shared" si="2"/>
        <v>20587241.510000002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20587241.510000002</v>
      </c>
      <c r="V194" s="97"/>
    </row>
    <row r="195" spans="2:25" x14ac:dyDescent="0.2">
      <c r="B195" s="95"/>
      <c r="C195" s="98" t="s">
        <v>357</v>
      </c>
      <c r="D195" s="99" t="s">
        <v>356</v>
      </c>
      <c r="E195" s="100">
        <v>20587241.510000002</v>
      </c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>
        <f t="shared" si="2"/>
        <v>20587241.510000002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20587241.510000002</v>
      </c>
      <c r="V195" s="97"/>
    </row>
    <row r="196" spans="2:25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5" ht="13.5" thickTop="1" x14ac:dyDescent="0.2"/>
    <row r="199" spans="2:25" ht="13.5" thickBot="1" x14ac:dyDescent="0.25"/>
    <row r="200" spans="2:25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5" s="89" customFormat="1" ht="19.5" thickBot="1" x14ac:dyDescent="0.25">
      <c r="B201" s="49"/>
      <c r="C201" s="27"/>
      <c r="D201" s="27"/>
      <c r="E201" s="174" t="s">
        <v>364</v>
      </c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6"/>
      <c r="R201" s="52"/>
      <c r="T201" s="49"/>
      <c r="V201" s="52"/>
    </row>
    <row r="202" spans="2:25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5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5" ht="13.5" thickBot="1" x14ac:dyDescent="0.25">
      <c r="B204" s="95"/>
      <c r="C204" s="180" t="s">
        <v>31</v>
      </c>
      <c r="D204" s="181"/>
      <c r="E204" s="96">
        <v>246090421.5800001</v>
      </c>
      <c r="F204" s="96">
        <v>230879610.05000007</v>
      </c>
      <c r="G204" s="96">
        <v>330372277.63999975</v>
      </c>
      <c r="H204" s="96">
        <v>343399602.21999973</v>
      </c>
      <c r="I204" s="96">
        <v>314170111.83999979</v>
      </c>
      <c r="J204" s="96">
        <v>326606322.55999988</v>
      </c>
      <c r="K204" s="96">
        <v>360885215.18999994</v>
      </c>
      <c r="L204" s="96">
        <v>308159300.92000002</v>
      </c>
      <c r="M204" s="96">
        <v>342313493.74000007</v>
      </c>
      <c r="N204" s="96">
        <v>347111603.36999989</v>
      </c>
      <c r="O204" s="96">
        <v>352105977.63999975</v>
      </c>
      <c r="P204" s="96">
        <v>524741086.05000043</v>
      </c>
      <c r="Q204" s="96">
        <v>4026835022.8000002</v>
      </c>
      <c r="R204" s="97"/>
      <c r="T204" s="95"/>
      <c r="U204" s="96">
        <f>SUM(U205:U392)</f>
        <v>738271264.74000025</v>
      </c>
      <c r="V204" s="97"/>
      <c r="Y204" s="165"/>
    </row>
    <row r="205" spans="2:25" x14ac:dyDescent="0.2">
      <c r="B205" s="95"/>
      <c r="C205" s="131" t="s">
        <v>39</v>
      </c>
      <c r="D205" s="132" t="s">
        <v>40</v>
      </c>
      <c r="E205" s="135">
        <v>64253972.760000072</v>
      </c>
      <c r="F205" s="135">
        <v>33599839.680000007</v>
      </c>
      <c r="G205" s="135">
        <v>120150948.73999974</v>
      </c>
      <c r="H205" s="135">
        <v>118861335.12999971</v>
      </c>
      <c r="I205" s="135">
        <v>117399441.03999977</v>
      </c>
      <c r="J205" s="135">
        <v>119118059.01999989</v>
      </c>
      <c r="K205" s="135">
        <v>119697797.94999993</v>
      </c>
      <c r="L205" s="135">
        <v>113775136.37000008</v>
      </c>
      <c r="M205" s="135">
        <v>115939886.33000007</v>
      </c>
      <c r="N205" s="135">
        <v>119283460.38999991</v>
      </c>
      <c r="O205" s="135">
        <v>118033033.19999978</v>
      </c>
      <c r="P205" s="135">
        <v>143235690.94000039</v>
      </c>
      <c r="Q205" s="135">
        <v>1303348601.5499992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64253972.760000072</v>
      </c>
      <c r="V205" s="97"/>
    </row>
    <row r="206" spans="2:25" x14ac:dyDescent="0.2">
      <c r="B206" s="95"/>
      <c r="C206" s="133" t="s">
        <v>41</v>
      </c>
      <c r="D206" s="134" t="s">
        <v>42</v>
      </c>
      <c r="E206" s="136">
        <v>58756347.500000075</v>
      </c>
      <c r="F206" s="136">
        <v>28355304.800000004</v>
      </c>
      <c r="G206" s="136">
        <v>100943893.79999973</v>
      </c>
      <c r="H206" s="136">
        <v>100429893.04999973</v>
      </c>
      <c r="I206" s="136">
        <v>98965901.729999781</v>
      </c>
      <c r="J206" s="136">
        <v>100877892.6399999</v>
      </c>
      <c r="K206" s="136">
        <v>100796465.96999992</v>
      </c>
      <c r="L206" s="136">
        <v>96498405.750000075</v>
      </c>
      <c r="M206" s="136">
        <v>98136469.220000073</v>
      </c>
      <c r="N206" s="136">
        <v>100694186.53999993</v>
      </c>
      <c r="O206" s="136">
        <v>99534127.479999781</v>
      </c>
      <c r="P206" s="136">
        <v>118664515.72000039</v>
      </c>
      <c r="Q206" s="135">
        <v>1102653404.1999993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58756347.500000075</v>
      </c>
      <c r="V206" s="97"/>
    </row>
    <row r="207" spans="2:25" x14ac:dyDescent="0.2">
      <c r="B207" s="95"/>
      <c r="C207" s="98" t="s">
        <v>43</v>
      </c>
      <c r="D207" s="99" t="s">
        <v>44</v>
      </c>
      <c r="E207" s="100">
        <v>2160638.6000000024</v>
      </c>
      <c r="F207" s="100">
        <v>2171885.7500000023</v>
      </c>
      <c r="G207" s="100">
        <v>3508856.6599999974</v>
      </c>
      <c r="H207" s="100">
        <v>3900533.5099999974</v>
      </c>
      <c r="I207" s="100">
        <v>3177436.5599999959</v>
      </c>
      <c r="J207" s="100">
        <v>4160245.1499999976</v>
      </c>
      <c r="K207" s="100">
        <v>3758338.1099999957</v>
      </c>
      <c r="L207" s="100">
        <v>2933489.109999998</v>
      </c>
      <c r="M207" s="100">
        <v>3446371.709999992</v>
      </c>
      <c r="N207" s="100">
        <v>4250520.3899999959</v>
      </c>
      <c r="O207" s="100">
        <v>3588421.7899999991</v>
      </c>
      <c r="P207" s="100">
        <v>8457540.3599999864</v>
      </c>
      <c r="Q207" s="135">
        <v>45514277.699999958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2160638.6000000024</v>
      </c>
      <c r="V207" s="97"/>
    </row>
    <row r="208" spans="2:25" x14ac:dyDescent="0.2">
      <c r="B208" s="95"/>
      <c r="C208" s="98" t="s">
        <v>45</v>
      </c>
      <c r="D208" s="99" t="s">
        <v>46</v>
      </c>
      <c r="E208" s="100">
        <v>54862699.38000007</v>
      </c>
      <c r="F208" s="100">
        <v>24450409.529999997</v>
      </c>
      <c r="G208" s="100">
        <v>95330360.129999727</v>
      </c>
      <c r="H208" s="100">
        <v>94440546.479999736</v>
      </c>
      <c r="I208" s="100">
        <v>93496362.759999782</v>
      </c>
      <c r="J208" s="100">
        <v>94735147.929999903</v>
      </c>
      <c r="K208" s="100">
        <v>94797581.609999925</v>
      </c>
      <c r="L208" s="100">
        <v>91746581.40000008</v>
      </c>
      <c r="M208" s="100">
        <v>92881848.840000078</v>
      </c>
      <c r="N208" s="100">
        <v>94497602.769999936</v>
      </c>
      <c r="O208" s="100">
        <v>93851267.159999773</v>
      </c>
      <c r="P208" s="100">
        <v>106972486.95000039</v>
      </c>
      <c r="Q208" s="135">
        <v>1032062894.9399993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54862699.38000007</v>
      </c>
      <c r="V208" s="97"/>
    </row>
    <row r="209" spans="2:22" x14ac:dyDescent="0.2">
      <c r="B209" s="95"/>
      <c r="C209" s="98" t="s">
        <v>47</v>
      </c>
      <c r="D209" s="99" t="s">
        <v>48</v>
      </c>
      <c r="E209" s="100">
        <v>1733009.5200000019</v>
      </c>
      <c r="F209" s="100">
        <v>1733009.5200000019</v>
      </c>
      <c r="G209" s="100">
        <v>2104677.0100000021</v>
      </c>
      <c r="H209" s="100">
        <v>2088813.0600000045</v>
      </c>
      <c r="I209" s="100">
        <v>2292102.4100000006</v>
      </c>
      <c r="J209" s="100">
        <v>1982499.5600000028</v>
      </c>
      <c r="K209" s="100">
        <v>2240546.2500000005</v>
      </c>
      <c r="L209" s="100">
        <v>1818335.2400000012</v>
      </c>
      <c r="M209" s="100">
        <v>1808248.6700000011</v>
      </c>
      <c r="N209" s="100">
        <v>1946063.3800000011</v>
      </c>
      <c r="O209" s="100">
        <v>2094438.5300000024</v>
      </c>
      <c r="P209" s="100">
        <v>3234488.4100000043</v>
      </c>
      <c r="Q209" s="135">
        <v>25076231.560000025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1733009.5200000019</v>
      </c>
      <c r="V209" s="97"/>
    </row>
    <row r="210" spans="2:22" x14ac:dyDescent="0.2">
      <c r="B210" s="95"/>
      <c r="C210" s="133" t="s">
        <v>49</v>
      </c>
      <c r="D210" s="134" t="s">
        <v>50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5"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51</v>
      </c>
      <c r="D211" s="99" t="s">
        <v>52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35"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53</v>
      </c>
      <c r="D212" s="99" t="s">
        <v>54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35"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55</v>
      </c>
      <c r="D213" s="134" t="s">
        <v>56</v>
      </c>
      <c r="E213" s="136">
        <v>933573.44000000018</v>
      </c>
      <c r="F213" s="136">
        <v>932734.87000000023</v>
      </c>
      <c r="G213" s="136">
        <v>1863828.4000000001</v>
      </c>
      <c r="H213" s="136">
        <v>1470460.69</v>
      </c>
      <c r="I213" s="136">
        <v>1523961.6000000003</v>
      </c>
      <c r="J213" s="136">
        <v>1299882.0199999998</v>
      </c>
      <c r="K213" s="136">
        <v>1746991.9200000004</v>
      </c>
      <c r="L213" s="136">
        <v>1202543.3100000003</v>
      </c>
      <c r="M213" s="136">
        <v>1323462.69</v>
      </c>
      <c r="N213" s="136">
        <v>1845051.9900000002</v>
      </c>
      <c r="O213" s="136">
        <v>1719468.6700000004</v>
      </c>
      <c r="P213" s="136">
        <v>3628696.25</v>
      </c>
      <c r="Q213" s="135">
        <v>19490655.850000001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933573.44000000018</v>
      </c>
      <c r="V213" s="97"/>
    </row>
    <row r="214" spans="2:22" x14ac:dyDescent="0.2">
      <c r="B214" s="95"/>
      <c r="C214" s="98" t="s">
        <v>57</v>
      </c>
      <c r="D214" s="99" t="s">
        <v>58</v>
      </c>
      <c r="E214" s="100">
        <v>202496.11999999997</v>
      </c>
      <c r="F214" s="100">
        <v>201657.55000000002</v>
      </c>
      <c r="G214" s="100">
        <v>293919.48999999993</v>
      </c>
      <c r="H214" s="100">
        <v>292262.24000000005</v>
      </c>
      <c r="I214" s="100">
        <v>287882.07</v>
      </c>
      <c r="J214" s="100">
        <v>283936.7699999999</v>
      </c>
      <c r="K214" s="100">
        <v>310284.36000000004</v>
      </c>
      <c r="L214" s="100">
        <v>257312.93999999997</v>
      </c>
      <c r="M214" s="100">
        <v>266293.64000000007</v>
      </c>
      <c r="N214" s="100">
        <v>312844.66999999987</v>
      </c>
      <c r="O214" s="100">
        <v>318953.44000000012</v>
      </c>
      <c r="P214" s="100">
        <v>516245.34000000008</v>
      </c>
      <c r="Q214" s="135">
        <v>3544088.63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202496.11999999997</v>
      </c>
      <c r="V214" s="97"/>
    </row>
    <row r="215" spans="2:22" x14ac:dyDescent="0.2">
      <c r="B215" s="95"/>
      <c r="C215" s="98" t="s">
        <v>59</v>
      </c>
      <c r="D215" s="99" t="s">
        <v>60</v>
      </c>
      <c r="E215" s="100">
        <v>190572.28000000003</v>
      </c>
      <c r="F215" s="100">
        <v>190572.28000000003</v>
      </c>
      <c r="G215" s="100">
        <v>230563.69000000003</v>
      </c>
      <c r="H215" s="100">
        <v>234262.87000000002</v>
      </c>
      <c r="I215" s="100">
        <v>218499.53000000003</v>
      </c>
      <c r="J215" s="100">
        <v>210976.13</v>
      </c>
      <c r="K215" s="100">
        <v>221707.42999999996</v>
      </c>
      <c r="L215" s="100">
        <v>207578.41000000003</v>
      </c>
      <c r="M215" s="100">
        <v>204977.34999999998</v>
      </c>
      <c r="N215" s="100">
        <v>227486.03</v>
      </c>
      <c r="O215" s="100">
        <v>244714.16000000003</v>
      </c>
      <c r="P215" s="100">
        <v>390730.4599999999</v>
      </c>
      <c r="Q215" s="135">
        <v>2772640.62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190572.28000000003</v>
      </c>
      <c r="V215" s="97"/>
    </row>
    <row r="216" spans="2:22" x14ac:dyDescent="0.2">
      <c r="B216" s="95"/>
      <c r="C216" s="98" t="s">
        <v>61</v>
      </c>
      <c r="D216" s="99" t="s">
        <v>62</v>
      </c>
      <c r="E216" s="100">
        <v>540505.04000000015</v>
      </c>
      <c r="F216" s="100">
        <v>540505.04000000015</v>
      </c>
      <c r="G216" s="100">
        <v>1339345.2200000002</v>
      </c>
      <c r="H216" s="100">
        <v>943935.58</v>
      </c>
      <c r="I216" s="100">
        <v>1017580.0000000003</v>
      </c>
      <c r="J216" s="100">
        <v>804969.11999999988</v>
      </c>
      <c r="K216" s="100">
        <v>1215000.1300000004</v>
      </c>
      <c r="L216" s="100">
        <v>737651.96000000031</v>
      </c>
      <c r="M216" s="100">
        <v>852191.7</v>
      </c>
      <c r="N216" s="100">
        <v>1304721.2900000003</v>
      </c>
      <c r="O216" s="100">
        <v>1155801.0700000003</v>
      </c>
      <c r="P216" s="100">
        <v>2721720.4499999997</v>
      </c>
      <c r="Q216" s="135">
        <v>13173926.600000001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540505.04000000015</v>
      </c>
      <c r="V216" s="97"/>
    </row>
    <row r="217" spans="2:22" x14ac:dyDescent="0.2">
      <c r="B217" s="95"/>
      <c r="C217" s="133" t="s">
        <v>63</v>
      </c>
      <c r="D217" s="134" t="s">
        <v>64</v>
      </c>
      <c r="E217" s="136">
        <v>418104.54999999993</v>
      </c>
      <c r="F217" s="136">
        <v>394334.17</v>
      </c>
      <c r="G217" s="136">
        <v>1291025.9000000001</v>
      </c>
      <c r="H217" s="136">
        <v>1312138.02</v>
      </c>
      <c r="I217" s="136">
        <v>1230082.3399999999</v>
      </c>
      <c r="J217" s="136">
        <v>1341976.1200000001</v>
      </c>
      <c r="K217" s="136">
        <v>1290490.43</v>
      </c>
      <c r="L217" s="136">
        <v>480427.69</v>
      </c>
      <c r="M217" s="136">
        <v>875960.64000000013</v>
      </c>
      <c r="N217" s="136">
        <v>1077118.24</v>
      </c>
      <c r="O217" s="136">
        <v>1076064.0800000003</v>
      </c>
      <c r="P217" s="136">
        <v>4212501.6899999995</v>
      </c>
      <c r="Q217" s="135">
        <v>15000223.870000001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418104.54999999993</v>
      </c>
      <c r="V217" s="97"/>
    </row>
    <row r="218" spans="2:22" x14ac:dyDescent="0.2">
      <c r="B218" s="95"/>
      <c r="C218" s="98" t="s">
        <v>65</v>
      </c>
      <c r="D218" s="99" t="s">
        <v>64</v>
      </c>
      <c r="E218" s="100">
        <v>418104.54999999993</v>
      </c>
      <c r="F218" s="100">
        <v>394334.17</v>
      </c>
      <c r="G218" s="100">
        <v>1291025.9000000001</v>
      </c>
      <c r="H218" s="100">
        <v>1312138.02</v>
      </c>
      <c r="I218" s="100">
        <v>1230082.3399999999</v>
      </c>
      <c r="J218" s="100">
        <v>1341976.1200000001</v>
      </c>
      <c r="K218" s="100">
        <v>1290490.43</v>
      </c>
      <c r="L218" s="100">
        <v>480427.69</v>
      </c>
      <c r="M218" s="100">
        <v>875960.64000000013</v>
      </c>
      <c r="N218" s="100">
        <v>1077118.24</v>
      </c>
      <c r="O218" s="100">
        <v>1076064.0800000003</v>
      </c>
      <c r="P218" s="100">
        <v>4212501.6899999995</v>
      </c>
      <c r="Q218" s="135">
        <v>15000223.870000001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418104.54999999993</v>
      </c>
      <c r="V218" s="97"/>
    </row>
    <row r="219" spans="2:22" x14ac:dyDescent="0.2">
      <c r="B219" s="95"/>
      <c r="C219" s="133" t="s">
        <v>66</v>
      </c>
      <c r="D219" s="134" t="s">
        <v>67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5"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68</v>
      </c>
      <c r="D220" s="99" t="s">
        <v>67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35"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69</v>
      </c>
      <c r="D221" s="134" t="s">
        <v>70</v>
      </c>
      <c r="E221" s="136">
        <v>208070.9199999999</v>
      </c>
      <c r="F221" s="136">
        <v>206570.9199999999</v>
      </c>
      <c r="G221" s="136">
        <v>293956.2</v>
      </c>
      <c r="H221" s="136">
        <v>253638.41</v>
      </c>
      <c r="I221" s="136">
        <v>304910.06999999995</v>
      </c>
      <c r="J221" s="136">
        <v>265700.62999999989</v>
      </c>
      <c r="K221" s="136">
        <v>493458.74000000028</v>
      </c>
      <c r="L221" s="136">
        <v>271358.25999999995</v>
      </c>
      <c r="M221" s="136">
        <v>259109.97999999995</v>
      </c>
      <c r="N221" s="136">
        <v>284113.05</v>
      </c>
      <c r="O221" s="136">
        <v>324281.36</v>
      </c>
      <c r="P221" s="136">
        <v>609145.09</v>
      </c>
      <c r="Q221" s="135">
        <v>3774313.6299999994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208070.9199999999</v>
      </c>
      <c r="V221" s="97"/>
    </row>
    <row r="222" spans="2:22" x14ac:dyDescent="0.2">
      <c r="B222" s="95"/>
      <c r="C222" s="98" t="s">
        <v>71</v>
      </c>
      <c r="D222" s="99" t="s">
        <v>70</v>
      </c>
      <c r="E222" s="100">
        <v>208070.9199999999</v>
      </c>
      <c r="F222" s="100">
        <v>206570.9199999999</v>
      </c>
      <c r="G222" s="100">
        <v>293956.2</v>
      </c>
      <c r="H222" s="100">
        <v>253638.41</v>
      </c>
      <c r="I222" s="100">
        <v>304910.06999999995</v>
      </c>
      <c r="J222" s="100">
        <v>265700.62999999989</v>
      </c>
      <c r="K222" s="100">
        <v>493458.74000000028</v>
      </c>
      <c r="L222" s="100">
        <v>271358.25999999995</v>
      </c>
      <c r="M222" s="100">
        <v>259109.97999999995</v>
      </c>
      <c r="N222" s="100">
        <v>284113.05</v>
      </c>
      <c r="O222" s="100">
        <v>324281.36</v>
      </c>
      <c r="P222" s="100">
        <v>609145.09</v>
      </c>
      <c r="Q222" s="135">
        <v>3774313.6299999994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208070.9199999999</v>
      </c>
      <c r="V222" s="97"/>
    </row>
    <row r="223" spans="2:22" x14ac:dyDescent="0.2">
      <c r="B223" s="95"/>
      <c r="C223" s="133" t="s">
        <v>72</v>
      </c>
      <c r="D223" s="134" t="s">
        <v>73</v>
      </c>
      <c r="E223" s="136">
        <v>3937876.35</v>
      </c>
      <c r="F223" s="136">
        <v>3710894.9200000004</v>
      </c>
      <c r="G223" s="136">
        <v>15758244.439999999</v>
      </c>
      <c r="H223" s="136">
        <v>15395204.959999999</v>
      </c>
      <c r="I223" s="136">
        <v>15374585.299999999</v>
      </c>
      <c r="J223" s="136">
        <v>15332607.609999999</v>
      </c>
      <c r="K223" s="136">
        <v>15370390.889999999</v>
      </c>
      <c r="L223" s="136">
        <v>15322401.359999999</v>
      </c>
      <c r="M223" s="136">
        <v>15344883.799999999</v>
      </c>
      <c r="N223" s="136">
        <v>15382990.569999998</v>
      </c>
      <c r="O223" s="136">
        <v>15379091.609999999</v>
      </c>
      <c r="P223" s="136">
        <v>16120832.189999998</v>
      </c>
      <c r="Q223" s="135">
        <v>162430004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3937876.35</v>
      </c>
      <c r="V223" s="97"/>
    </row>
    <row r="224" spans="2:22" x14ac:dyDescent="0.2">
      <c r="B224" s="95"/>
      <c r="C224" s="98" t="s">
        <v>74</v>
      </c>
      <c r="D224" s="99" t="s">
        <v>73</v>
      </c>
      <c r="E224" s="100">
        <v>3937876.35</v>
      </c>
      <c r="F224" s="100">
        <v>3710894.9200000004</v>
      </c>
      <c r="G224" s="100">
        <v>15758244.439999999</v>
      </c>
      <c r="H224" s="100">
        <v>15395204.959999999</v>
      </c>
      <c r="I224" s="100">
        <v>15374585.299999999</v>
      </c>
      <c r="J224" s="100">
        <v>15332607.609999999</v>
      </c>
      <c r="K224" s="100">
        <v>15370390.889999999</v>
      </c>
      <c r="L224" s="100">
        <v>15322401.359999999</v>
      </c>
      <c r="M224" s="100">
        <v>15344883.799999999</v>
      </c>
      <c r="N224" s="100">
        <v>15382990.569999998</v>
      </c>
      <c r="O224" s="100">
        <v>15379091.609999999</v>
      </c>
      <c r="P224" s="100">
        <v>16120832.189999998</v>
      </c>
      <c r="Q224" s="135">
        <v>162430004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3937876.35</v>
      </c>
      <c r="V224" s="97"/>
    </row>
    <row r="225" spans="2:22" x14ac:dyDescent="0.2">
      <c r="B225" s="95"/>
      <c r="C225" s="133" t="s">
        <v>75</v>
      </c>
      <c r="D225" s="134" t="s">
        <v>76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36">
        <v>0</v>
      </c>
      <c r="Q225" s="135"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77</v>
      </c>
      <c r="D226" s="99" t="s">
        <v>76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35"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78</v>
      </c>
      <c r="D227" s="132" t="s">
        <v>79</v>
      </c>
      <c r="E227" s="135">
        <v>5068648.37</v>
      </c>
      <c r="F227" s="135">
        <v>4957148.37</v>
      </c>
      <c r="G227" s="135">
        <v>6727569.969999996</v>
      </c>
      <c r="H227" s="135">
        <v>7194607.269999994</v>
      </c>
      <c r="I227" s="135">
        <v>6570140.0899999989</v>
      </c>
      <c r="J227" s="135">
        <v>6390019.4899999984</v>
      </c>
      <c r="K227" s="135">
        <v>7654205.3199999984</v>
      </c>
      <c r="L227" s="135">
        <v>6128319.3299999963</v>
      </c>
      <c r="M227" s="135">
        <v>7078297.4800000004</v>
      </c>
      <c r="N227" s="135">
        <v>7395465.950000002</v>
      </c>
      <c r="O227" s="135">
        <v>6879146.0200000042</v>
      </c>
      <c r="P227" s="135">
        <v>14424279.579999996</v>
      </c>
      <c r="Q227" s="135">
        <v>86467847.239999995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5068648.37</v>
      </c>
      <c r="V227" s="97"/>
    </row>
    <row r="228" spans="2:22" x14ac:dyDescent="0.2">
      <c r="B228" s="95"/>
      <c r="C228" s="133" t="s">
        <v>80</v>
      </c>
      <c r="D228" s="134" t="s">
        <v>81</v>
      </c>
      <c r="E228" s="136">
        <v>5021997.7</v>
      </c>
      <c r="F228" s="136">
        <v>4910497.7</v>
      </c>
      <c r="G228" s="136">
        <v>6574234.0699999956</v>
      </c>
      <c r="H228" s="136">
        <v>7014726.1799999941</v>
      </c>
      <c r="I228" s="136">
        <v>6470227.9899999993</v>
      </c>
      <c r="J228" s="136">
        <v>6283747.1499999985</v>
      </c>
      <c r="K228" s="136">
        <v>7502142.4899999984</v>
      </c>
      <c r="L228" s="136">
        <v>6023437.2599999961</v>
      </c>
      <c r="M228" s="136">
        <v>6923009.4600000009</v>
      </c>
      <c r="N228" s="136">
        <v>7235869.1100000022</v>
      </c>
      <c r="O228" s="136">
        <v>6729818.1800000044</v>
      </c>
      <c r="P228" s="136">
        <v>13932444.159999996</v>
      </c>
      <c r="Q228" s="135">
        <v>84622151.449999988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5021997.7</v>
      </c>
      <c r="V228" s="97"/>
    </row>
    <row r="229" spans="2:22" x14ac:dyDescent="0.2">
      <c r="B229" s="95"/>
      <c r="C229" s="98" t="s">
        <v>82</v>
      </c>
      <c r="D229" s="99" t="s">
        <v>81</v>
      </c>
      <c r="E229" s="100">
        <v>5021997.7</v>
      </c>
      <c r="F229" s="100">
        <v>4910497.7</v>
      </c>
      <c r="G229" s="100">
        <v>6574234.0699999956</v>
      </c>
      <c r="H229" s="100">
        <v>7014726.1799999941</v>
      </c>
      <c r="I229" s="100">
        <v>6470227.9899999993</v>
      </c>
      <c r="J229" s="100">
        <v>6283747.1499999985</v>
      </c>
      <c r="K229" s="100">
        <v>7502142.4899999984</v>
      </c>
      <c r="L229" s="100">
        <v>6023437.2599999961</v>
      </c>
      <c r="M229" s="100">
        <v>6923009.4600000009</v>
      </c>
      <c r="N229" s="100">
        <v>7235869.1100000022</v>
      </c>
      <c r="O229" s="100">
        <v>6729818.1800000044</v>
      </c>
      <c r="P229" s="100">
        <v>13932444.159999996</v>
      </c>
      <c r="Q229" s="135">
        <v>84622151.449999988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5021997.7</v>
      </c>
      <c r="V229" s="97"/>
    </row>
    <row r="230" spans="2:22" x14ac:dyDescent="0.2">
      <c r="B230" s="95"/>
      <c r="C230" s="133" t="s">
        <v>83</v>
      </c>
      <c r="D230" s="134" t="s">
        <v>84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5"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85</v>
      </c>
      <c r="D231" s="99" t="s">
        <v>84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35"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86</v>
      </c>
      <c r="D232" s="134" t="s">
        <v>87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5"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88</v>
      </c>
      <c r="D233" s="99" t="s">
        <v>87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35"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89</v>
      </c>
      <c r="D234" s="134" t="s">
        <v>90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5"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91</v>
      </c>
      <c r="D235" s="99" t="s">
        <v>90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35"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92</v>
      </c>
      <c r="D236" s="134" t="s">
        <v>93</v>
      </c>
      <c r="E236" s="136">
        <v>46650.67</v>
      </c>
      <c r="F236" s="136">
        <v>46650.67</v>
      </c>
      <c r="G236" s="136">
        <v>153335.9</v>
      </c>
      <c r="H236" s="136">
        <v>179881.09</v>
      </c>
      <c r="I236" s="136">
        <v>99912.099999999991</v>
      </c>
      <c r="J236" s="136">
        <v>106272.34</v>
      </c>
      <c r="K236" s="136">
        <v>152062.83000000002</v>
      </c>
      <c r="L236" s="136">
        <v>104882.06999999999</v>
      </c>
      <c r="M236" s="136">
        <v>155288.01999999999</v>
      </c>
      <c r="N236" s="136">
        <v>159596.84000000003</v>
      </c>
      <c r="O236" s="136">
        <v>149327.84</v>
      </c>
      <c r="P236" s="136">
        <v>491835.42</v>
      </c>
      <c r="Q236" s="135">
        <v>1845695.7899999998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46650.67</v>
      </c>
      <c r="V236" s="97"/>
    </row>
    <row r="237" spans="2:22" x14ac:dyDescent="0.2">
      <c r="B237" s="95"/>
      <c r="C237" s="98" t="s">
        <v>94</v>
      </c>
      <c r="D237" s="99" t="s">
        <v>93</v>
      </c>
      <c r="E237" s="100">
        <v>46650.67</v>
      </c>
      <c r="F237" s="100">
        <v>46650.67</v>
      </c>
      <c r="G237" s="100">
        <v>153335.9</v>
      </c>
      <c r="H237" s="100">
        <v>179881.09</v>
      </c>
      <c r="I237" s="100">
        <v>99912.099999999991</v>
      </c>
      <c r="J237" s="100">
        <v>106272.34</v>
      </c>
      <c r="K237" s="100">
        <v>152062.83000000002</v>
      </c>
      <c r="L237" s="100">
        <v>104882.06999999999</v>
      </c>
      <c r="M237" s="100">
        <v>155288.01999999999</v>
      </c>
      <c r="N237" s="100">
        <v>159596.84000000003</v>
      </c>
      <c r="O237" s="100">
        <v>149327.84</v>
      </c>
      <c r="P237" s="100">
        <v>491835.42</v>
      </c>
      <c r="Q237" s="135">
        <v>1845695.7899999998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46650.67</v>
      </c>
      <c r="V237" s="97"/>
    </row>
    <row r="238" spans="2:22" x14ac:dyDescent="0.2">
      <c r="B238" s="95"/>
      <c r="C238" s="131" t="s">
        <v>95</v>
      </c>
      <c r="D238" s="132" t="s">
        <v>96</v>
      </c>
      <c r="E238" s="135">
        <v>13814610.739999993</v>
      </c>
      <c r="F238" s="135">
        <v>13814610.739999993</v>
      </c>
      <c r="G238" s="135">
        <v>17764555.390000015</v>
      </c>
      <c r="H238" s="135">
        <v>18093909.469999984</v>
      </c>
      <c r="I238" s="135">
        <v>17477907.859999996</v>
      </c>
      <c r="J238" s="135">
        <v>16722274.539999999</v>
      </c>
      <c r="K238" s="135">
        <v>19238058.089999992</v>
      </c>
      <c r="L238" s="135">
        <v>16149375.669999994</v>
      </c>
      <c r="M238" s="135">
        <v>17993285.450000003</v>
      </c>
      <c r="N238" s="135">
        <v>19007005.279999971</v>
      </c>
      <c r="O238" s="135">
        <v>18097014.299999997</v>
      </c>
      <c r="P238" s="135">
        <v>33857859.95000001</v>
      </c>
      <c r="Q238" s="135">
        <v>222030467.47999999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13814610.739999993</v>
      </c>
      <c r="V238" s="97"/>
    </row>
    <row r="239" spans="2:22" x14ac:dyDescent="0.2">
      <c r="B239" s="95"/>
      <c r="C239" s="133" t="s">
        <v>97</v>
      </c>
      <c r="D239" s="134" t="s">
        <v>98</v>
      </c>
      <c r="E239" s="136">
        <v>7308795.1499999939</v>
      </c>
      <c r="F239" s="136">
        <v>7308795.1499999939</v>
      </c>
      <c r="G239" s="136">
        <v>8674405.4000000022</v>
      </c>
      <c r="H239" s="136">
        <v>8862824.0699999966</v>
      </c>
      <c r="I239" s="136">
        <v>8924249.639999995</v>
      </c>
      <c r="J239" s="136">
        <v>8414237.5199999977</v>
      </c>
      <c r="K239" s="136">
        <v>9204314.0100000054</v>
      </c>
      <c r="L239" s="136">
        <v>8162329.0499999998</v>
      </c>
      <c r="M239" s="136">
        <v>8626552.9199999999</v>
      </c>
      <c r="N239" s="136">
        <v>9281776.5699999947</v>
      </c>
      <c r="O239" s="136">
        <v>8876338.5800000038</v>
      </c>
      <c r="P239" s="136">
        <v>16315032.029999999</v>
      </c>
      <c r="Q239" s="135">
        <v>109959650.08999997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7308795.1499999939</v>
      </c>
      <c r="V239" s="97"/>
    </row>
    <row r="240" spans="2:22" x14ac:dyDescent="0.2">
      <c r="B240" s="95"/>
      <c r="C240" s="98" t="s">
        <v>99</v>
      </c>
      <c r="D240" s="99" t="s">
        <v>98</v>
      </c>
      <c r="E240" s="100">
        <v>7308795.1499999939</v>
      </c>
      <c r="F240" s="100">
        <v>7308795.1499999939</v>
      </c>
      <c r="G240" s="100">
        <v>8674405.4000000022</v>
      </c>
      <c r="H240" s="100">
        <v>8862824.0699999966</v>
      </c>
      <c r="I240" s="100">
        <v>8924249.639999995</v>
      </c>
      <c r="J240" s="100">
        <v>8414237.5199999977</v>
      </c>
      <c r="K240" s="100">
        <v>9204314.0100000054</v>
      </c>
      <c r="L240" s="100">
        <v>8162329.0499999998</v>
      </c>
      <c r="M240" s="100">
        <v>8626552.9199999999</v>
      </c>
      <c r="N240" s="100">
        <v>9281776.5699999947</v>
      </c>
      <c r="O240" s="100">
        <v>8876338.5800000038</v>
      </c>
      <c r="P240" s="100">
        <v>16315032.029999999</v>
      </c>
      <c r="Q240" s="135">
        <v>109959650.08999997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7308795.1499999939</v>
      </c>
      <c r="V240" s="97"/>
    </row>
    <row r="241" spans="2:22" x14ac:dyDescent="0.2">
      <c r="B241" s="95"/>
      <c r="C241" s="133" t="s">
        <v>100</v>
      </c>
      <c r="D241" s="134" t="s">
        <v>101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5"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102</v>
      </c>
      <c r="D242" s="99" t="s">
        <v>101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35"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103</v>
      </c>
      <c r="D243" s="134" t="s">
        <v>104</v>
      </c>
      <c r="E243" s="136">
        <v>3265467.4499999969</v>
      </c>
      <c r="F243" s="136">
        <v>3265467.4499999969</v>
      </c>
      <c r="G243" s="136">
        <v>4474646.8900000118</v>
      </c>
      <c r="H243" s="136">
        <v>4563206.8099999856</v>
      </c>
      <c r="I243" s="136">
        <v>4270230.9799999977</v>
      </c>
      <c r="J243" s="136">
        <v>4362388.0700000022</v>
      </c>
      <c r="K243" s="136">
        <v>4554861.0299999882</v>
      </c>
      <c r="L243" s="136">
        <v>4119334.5799999959</v>
      </c>
      <c r="M243" s="136">
        <v>4375773.4200000009</v>
      </c>
      <c r="N243" s="136">
        <v>4645371.9699999783</v>
      </c>
      <c r="O243" s="136">
        <v>4641741.2899999889</v>
      </c>
      <c r="P243" s="136">
        <v>6529577.4700000109</v>
      </c>
      <c r="Q243" s="135">
        <v>53068067.409999952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3265467.4499999969</v>
      </c>
      <c r="V243" s="97"/>
    </row>
    <row r="244" spans="2:22" x14ac:dyDescent="0.2">
      <c r="B244" s="95"/>
      <c r="C244" s="98" t="s">
        <v>105</v>
      </c>
      <c r="D244" s="99" t="s">
        <v>104</v>
      </c>
      <c r="E244" s="100">
        <v>3265467.4499999969</v>
      </c>
      <c r="F244" s="100">
        <v>3265467.4499999969</v>
      </c>
      <c r="G244" s="100">
        <v>4474646.8900000118</v>
      </c>
      <c r="H244" s="100">
        <v>4563206.8099999856</v>
      </c>
      <c r="I244" s="100">
        <v>4270230.9799999977</v>
      </c>
      <c r="J244" s="100">
        <v>4362388.0700000022</v>
      </c>
      <c r="K244" s="100">
        <v>4554861.0299999882</v>
      </c>
      <c r="L244" s="100">
        <v>4119334.5799999959</v>
      </c>
      <c r="M244" s="100">
        <v>4375773.4200000009</v>
      </c>
      <c r="N244" s="100">
        <v>4645371.9699999783</v>
      </c>
      <c r="O244" s="100">
        <v>4641741.2899999889</v>
      </c>
      <c r="P244" s="100">
        <v>6529577.4700000109</v>
      </c>
      <c r="Q244" s="135">
        <v>53068067.409999952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3265467.4499999969</v>
      </c>
      <c r="V244" s="97"/>
    </row>
    <row r="245" spans="2:22" x14ac:dyDescent="0.2">
      <c r="B245" s="95"/>
      <c r="C245" s="133" t="s">
        <v>106</v>
      </c>
      <c r="D245" s="134" t="s">
        <v>107</v>
      </c>
      <c r="E245" s="136">
        <v>910107.3</v>
      </c>
      <c r="F245" s="136">
        <v>910107.3</v>
      </c>
      <c r="G245" s="136">
        <v>1395554.6199999994</v>
      </c>
      <c r="H245" s="136">
        <v>1502215.34</v>
      </c>
      <c r="I245" s="136">
        <v>1164077.8500000001</v>
      </c>
      <c r="J245" s="136">
        <v>1234832.8600000001</v>
      </c>
      <c r="K245" s="136">
        <v>1504145.4999999995</v>
      </c>
      <c r="L245" s="136">
        <v>1179711.6600000001</v>
      </c>
      <c r="M245" s="136">
        <v>1592938.9100000004</v>
      </c>
      <c r="N245" s="136">
        <v>1473252.8899999997</v>
      </c>
      <c r="O245" s="136">
        <v>1372698.17</v>
      </c>
      <c r="P245" s="136">
        <v>2895754.17</v>
      </c>
      <c r="Q245" s="135">
        <v>17135396.57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910107.3</v>
      </c>
      <c r="V245" s="97"/>
    </row>
    <row r="246" spans="2:22" x14ac:dyDescent="0.2">
      <c r="B246" s="95"/>
      <c r="C246" s="98" t="s">
        <v>108</v>
      </c>
      <c r="D246" s="99" t="s">
        <v>107</v>
      </c>
      <c r="E246" s="100">
        <v>910107.3</v>
      </c>
      <c r="F246" s="100">
        <v>910107.3</v>
      </c>
      <c r="G246" s="100">
        <v>1395554.6199999994</v>
      </c>
      <c r="H246" s="100">
        <v>1502215.34</v>
      </c>
      <c r="I246" s="100">
        <v>1164077.8500000001</v>
      </c>
      <c r="J246" s="100">
        <v>1234832.8600000001</v>
      </c>
      <c r="K246" s="100">
        <v>1504145.4999999995</v>
      </c>
      <c r="L246" s="100">
        <v>1179711.6600000001</v>
      </c>
      <c r="M246" s="100">
        <v>1592938.9100000004</v>
      </c>
      <c r="N246" s="100">
        <v>1473252.8899999997</v>
      </c>
      <c r="O246" s="100">
        <v>1372698.17</v>
      </c>
      <c r="P246" s="100">
        <v>2895754.17</v>
      </c>
      <c r="Q246" s="135">
        <v>17135396.57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910107.3</v>
      </c>
      <c r="V246" s="97"/>
    </row>
    <row r="247" spans="2:22" x14ac:dyDescent="0.2">
      <c r="B247" s="95"/>
      <c r="C247" s="133" t="s">
        <v>109</v>
      </c>
      <c r="D247" s="134" t="s">
        <v>110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5"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111</v>
      </c>
      <c r="D248" s="99" t="s">
        <v>110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35"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112</v>
      </c>
      <c r="D249" s="134" t="s">
        <v>113</v>
      </c>
      <c r="E249" s="136">
        <v>2330240.8400000017</v>
      </c>
      <c r="F249" s="136">
        <v>2330240.8400000017</v>
      </c>
      <c r="G249" s="136">
        <v>3219948.4800000028</v>
      </c>
      <c r="H249" s="136">
        <v>3165663.2500000019</v>
      </c>
      <c r="I249" s="136">
        <v>3119349.390000002</v>
      </c>
      <c r="J249" s="136">
        <v>2710816.0899999994</v>
      </c>
      <c r="K249" s="136">
        <v>3974737.5499999993</v>
      </c>
      <c r="L249" s="136">
        <v>2688000.379999999</v>
      </c>
      <c r="M249" s="136">
        <v>3398020.2000000039</v>
      </c>
      <c r="N249" s="136">
        <v>3606603.8499999992</v>
      </c>
      <c r="O249" s="136">
        <v>3206236.2600000021</v>
      </c>
      <c r="P249" s="136">
        <v>8117496.2799999993</v>
      </c>
      <c r="Q249" s="135">
        <v>41867353.410000011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2330240.8400000017</v>
      </c>
      <c r="V249" s="97"/>
    </row>
    <row r="250" spans="2:22" x14ac:dyDescent="0.2">
      <c r="B250" s="95"/>
      <c r="C250" s="98" t="s">
        <v>114</v>
      </c>
      <c r="D250" s="99" t="s">
        <v>113</v>
      </c>
      <c r="E250" s="100">
        <v>2330240.8400000017</v>
      </c>
      <c r="F250" s="100">
        <v>2330240.8400000017</v>
      </c>
      <c r="G250" s="100">
        <v>3219948.4800000028</v>
      </c>
      <c r="H250" s="100">
        <v>3165663.2500000019</v>
      </c>
      <c r="I250" s="100">
        <v>3119349.390000002</v>
      </c>
      <c r="J250" s="100">
        <v>2710816.0899999994</v>
      </c>
      <c r="K250" s="100">
        <v>3974737.5499999993</v>
      </c>
      <c r="L250" s="100">
        <v>2688000.379999999</v>
      </c>
      <c r="M250" s="100">
        <v>3398020.2000000039</v>
      </c>
      <c r="N250" s="100">
        <v>3606603.8499999992</v>
      </c>
      <c r="O250" s="100">
        <v>3206236.2600000021</v>
      </c>
      <c r="P250" s="100">
        <v>8117496.2799999993</v>
      </c>
      <c r="Q250" s="135">
        <v>41867353.410000011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2330240.8400000017</v>
      </c>
      <c r="V250" s="97"/>
    </row>
    <row r="251" spans="2:22" x14ac:dyDescent="0.2">
      <c r="B251" s="95"/>
      <c r="C251" s="131" t="s">
        <v>115</v>
      </c>
      <c r="D251" s="132" t="s">
        <v>116</v>
      </c>
      <c r="E251" s="135">
        <v>14391980.159999996</v>
      </c>
      <c r="F251" s="135">
        <v>16086392.829999998</v>
      </c>
      <c r="G251" s="135">
        <v>23409593.020000011</v>
      </c>
      <c r="H251" s="135">
        <v>30861758.450000007</v>
      </c>
      <c r="I251" s="135">
        <v>18688548.699999992</v>
      </c>
      <c r="J251" s="135">
        <v>23387100.330000009</v>
      </c>
      <c r="K251" s="135">
        <v>38073365.210000001</v>
      </c>
      <c r="L251" s="135">
        <v>19351760.360000003</v>
      </c>
      <c r="M251" s="135">
        <v>35958408.600000001</v>
      </c>
      <c r="N251" s="135">
        <v>38993504.31000001</v>
      </c>
      <c r="O251" s="135">
        <v>43681143.029999994</v>
      </c>
      <c r="P251" s="135">
        <v>101256175.8</v>
      </c>
      <c r="Q251" s="135">
        <v>404139730.80000001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14391980.159999996</v>
      </c>
      <c r="V251" s="97"/>
    </row>
    <row r="252" spans="2:22" x14ac:dyDescent="0.2">
      <c r="B252" s="95"/>
      <c r="C252" s="133" t="s">
        <v>117</v>
      </c>
      <c r="D252" s="134" t="s">
        <v>118</v>
      </c>
      <c r="E252" s="136">
        <v>3186021.4299999983</v>
      </c>
      <c r="F252" s="136">
        <v>3169842.8599999985</v>
      </c>
      <c r="G252" s="136">
        <v>3697104.8800000027</v>
      </c>
      <c r="H252" s="136">
        <v>3782733.8799999966</v>
      </c>
      <c r="I252" s="136">
        <v>3578142.3499999954</v>
      </c>
      <c r="J252" s="136">
        <v>4115033.6700000074</v>
      </c>
      <c r="K252" s="136">
        <v>3908215.4799999958</v>
      </c>
      <c r="L252" s="136">
        <v>3218062.0300000003</v>
      </c>
      <c r="M252" s="136">
        <v>3736871.4799999995</v>
      </c>
      <c r="N252" s="136">
        <v>5071017.9299999932</v>
      </c>
      <c r="O252" s="136">
        <v>5884994.1299999813</v>
      </c>
      <c r="P252" s="136">
        <v>11765381.149999993</v>
      </c>
      <c r="Q252" s="135">
        <v>55113421.269999966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3186021.4299999983</v>
      </c>
      <c r="V252" s="97"/>
    </row>
    <row r="253" spans="2:22" x14ac:dyDescent="0.2">
      <c r="B253" s="95"/>
      <c r="C253" s="98" t="s">
        <v>119</v>
      </c>
      <c r="D253" s="99" t="s">
        <v>120</v>
      </c>
      <c r="E253" s="100">
        <v>3186021.4299999983</v>
      </c>
      <c r="F253" s="100">
        <v>3169842.8599999985</v>
      </c>
      <c r="G253" s="100">
        <v>3697104.8800000027</v>
      </c>
      <c r="H253" s="100">
        <v>3782733.8799999966</v>
      </c>
      <c r="I253" s="100">
        <v>3578142.3499999954</v>
      </c>
      <c r="J253" s="100">
        <v>4115033.6700000074</v>
      </c>
      <c r="K253" s="100">
        <v>3908215.4799999958</v>
      </c>
      <c r="L253" s="100">
        <v>3218062.0300000003</v>
      </c>
      <c r="M253" s="100">
        <v>3736871.4799999995</v>
      </c>
      <c r="N253" s="100">
        <v>5071017.9299999932</v>
      </c>
      <c r="O253" s="100">
        <v>5884994.1299999813</v>
      </c>
      <c r="P253" s="100">
        <v>11765381.149999993</v>
      </c>
      <c r="Q253" s="135">
        <v>55113421.269999966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3186021.4299999983</v>
      </c>
      <c r="V253" s="97"/>
    </row>
    <row r="254" spans="2:22" x14ac:dyDescent="0.2">
      <c r="B254" s="95"/>
      <c r="C254" s="98" t="s">
        <v>121</v>
      </c>
      <c r="D254" s="99" t="s">
        <v>122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35"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123</v>
      </c>
      <c r="D255" s="134" t="s">
        <v>124</v>
      </c>
      <c r="E255" s="136">
        <v>3791439.5299999993</v>
      </c>
      <c r="F255" s="136">
        <v>3133439.53</v>
      </c>
      <c r="G255" s="136">
        <v>2638460.11</v>
      </c>
      <c r="H255" s="136">
        <v>2776325.31</v>
      </c>
      <c r="I255" s="136">
        <v>2143960.140000002</v>
      </c>
      <c r="J255" s="136">
        <v>2532435.2899999991</v>
      </c>
      <c r="K255" s="136">
        <v>5947348.1099999975</v>
      </c>
      <c r="L255" s="136">
        <v>2521441.39</v>
      </c>
      <c r="M255" s="136">
        <v>3559229.5700000003</v>
      </c>
      <c r="N255" s="136">
        <v>5650198.5799999982</v>
      </c>
      <c r="O255" s="136">
        <v>6184630.6499999966</v>
      </c>
      <c r="P255" s="136">
        <v>10707896.739999989</v>
      </c>
      <c r="Q255" s="135">
        <v>51586804.949999981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3791439.5299999993</v>
      </c>
      <c r="V255" s="97"/>
    </row>
    <row r="256" spans="2:22" x14ac:dyDescent="0.2">
      <c r="B256" s="95"/>
      <c r="C256" s="98" t="s">
        <v>125</v>
      </c>
      <c r="D256" s="99" t="s">
        <v>126</v>
      </c>
      <c r="E256" s="100">
        <v>3675844.7099999995</v>
      </c>
      <c r="F256" s="100">
        <v>3017844.71</v>
      </c>
      <c r="G256" s="100">
        <v>2523912.69</v>
      </c>
      <c r="H256" s="100">
        <v>2675516.3600000003</v>
      </c>
      <c r="I256" s="100">
        <v>2050269.4600000021</v>
      </c>
      <c r="J256" s="100">
        <v>2429263.2199999993</v>
      </c>
      <c r="K256" s="100">
        <v>5820292.7799999975</v>
      </c>
      <c r="L256" s="100">
        <v>2421535.39</v>
      </c>
      <c r="M256" s="100">
        <v>3449063.89</v>
      </c>
      <c r="N256" s="100">
        <v>5470281.6499999985</v>
      </c>
      <c r="O256" s="100">
        <v>5950989.4999999972</v>
      </c>
      <c r="P256" s="100">
        <v>10320208.37999999</v>
      </c>
      <c r="Q256" s="135">
        <v>49805022.739999987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3675844.7099999995</v>
      </c>
      <c r="V256" s="97"/>
    </row>
    <row r="257" spans="2:22" x14ac:dyDescent="0.2">
      <c r="B257" s="95"/>
      <c r="C257" s="98" t="s">
        <v>127</v>
      </c>
      <c r="D257" s="99" t="s">
        <v>128</v>
      </c>
      <c r="E257" s="100">
        <v>18451.57</v>
      </c>
      <c r="F257" s="100">
        <v>18451.57</v>
      </c>
      <c r="G257" s="100">
        <v>34630.76</v>
      </c>
      <c r="H257" s="100">
        <v>31886.359999999993</v>
      </c>
      <c r="I257" s="100">
        <v>25616.299999999996</v>
      </c>
      <c r="J257" s="100">
        <v>29744.589999999997</v>
      </c>
      <c r="K257" s="100">
        <v>37109.900000000009</v>
      </c>
      <c r="L257" s="100">
        <v>25370.089999999993</v>
      </c>
      <c r="M257" s="100">
        <v>26090.079999999998</v>
      </c>
      <c r="N257" s="100">
        <v>34277.68</v>
      </c>
      <c r="O257" s="100">
        <v>35419.050000000017</v>
      </c>
      <c r="P257" s="100">
        <v>78978.989999999991</v>
      </c>
      <c r="Q257" s="135">
        <v>396026.93999999994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18451.57</v>
      </c>
      <c r="V257" s="97"/>
    </row>
    <row r="258" spans="2:22" x14ac:dyDescent="0.2">
      <c r="B258" s="95"/>
      <c r="C258" s="98" t="s">
        <v>129</v>
      </c>
      <c r="D258" s="99" t="s">
        <v>130</v>
      </c>
      <c r="E258" s="100">
        <v>97143.250000000015</v>
      </c>
      <c r="F258" s="100">
        <v>97143.250000000015</v>
      </c>
      <c r="G258" s="100">
        <v>79916.66</v>
      </c>
      <c r="H258" s="100">
        <v>68922.59</v>
      </c>
      <c r="I258" s="100">
        <v>68074.37999999999</v>
      </c>
      <c r="J258" s="100">
        <v>73427.48000000001</v>
      </c>
      <c r="K258" s="100">
        <v>89945.43</v>
      </c>
      <c r="L258" s="100">
        <v>74535.91</v>
      </c>
      <c r="M258" s="100">
        <v>84075.6</v>
      </c>
      <c r="N258" s="100">
        <v>145639.25</v>
      </c>
      <c r="O258" s="100">
        <v>198222.1</v>
      </c>
      <c r="P258" s="100">
        <v>308709.37</v>
      </c>
      <c r="Q258" s="135">
        <v>1385755.27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97143.250000000015</v>
      </c>
      <c r="V258" s="97"/>
    </row>
    <row r="259" spans="2:22" x14ac:dyDescent="0.2">
      <c r="B259" s="95"/>
      <c r="C259" s="133" t="s">
        <v>131</v>
      </c>
      <c r="D259" s="134" t="s">
        <v>132</v>
      </c>
      <c r="E259" s="136">
        <v>14372.560000000001</v>
      </c>
      <c r="F259" s="136">
        <v>52484.159999999989</v>
      </c>
      <c r="G259" s="136">
        <v>24188.76</v>
      </c>
      <c r="H259" s="136">
        <v>56005.02</v>
      </c>
      <c r="I259" s="136">
        <v>52331.58</v>
      </c>
      <c r="J259" s="136">
        <v>55061.37000000001</v>
      </c>
      <c r="K259" s="136">
        <v>62231.109999999986</v>
      </c>
      <c r="L259" s="136">
        <v>45253.109999999993</v>
      </c>
      <c r="M259" s="136">
        <v>46868.21</v>
      </c>
      <c r="N259" s="136">
        <v>67774.110000000015</v>
      </c>
      <c r="O259" s="136">
        <v>74095.26999999999</v>
      </c>
      <c r="P259" s="136">
        <v>152348.16999999998</v>
      </c>
      <c r="Q259" s="135">
        <v>703013.42999999993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14372.560000000001</v>
      </c>
      <c r="V259" s="97"/>
    </row>
    <row r="260" spans="2:22" x14ac:dyDescent="0.2">
      <c r="B260" s="95"/>
      <c r="C260" s="98" t="s">
        <v>133</v>
      </c>
      <c r="D260" s="99" t="s">
        <v>134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35"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135</v>
      </c>
      <c r="D261" s="99" t="s">
        <v>136</v>
      </c>
      <c r="E261" s="100">
        <v>14372.560000000001</v>
      </c>
      <c r="F261" s="100">
        <v>52484.159999999989</v>
      </c>
      <c r="G261" s="100">
        <v>24188.76</v>
      </c>
      <c r="H261" s="100">
        <v>56005.02</v>
      </c>
      <c r="I261" s="100">
        <v>52331.58</v>
      </c>
      <c r="J261" s="100">
        <v>55061.37000000001</v>
      </c>
      <c r="K261" s="100">
        <v>62231.109999999986</v>
      </c>
      <c r="L261" s="100">
        <v>45253.109999999993</v>
      </c>
      <c r="M261" s="100">
        <v>46868.21</v>
      </c>
      <c r="N261" s="100">
        <v>67774.110000000015</v>
      </c>
      <c r="O261" s="100">
        <v>74095.26999999999</v>
      </c>
      <c r="P261" s="100">
        <v>152348.16999999998</v>
      </c>
      <c r="Q261" s="135">
        <v>703013.42999999993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14372.560000000001</v>
      </c>
      <c r="V261" s="97"/>
    </row>
    <row r="262" spans="2:22" x14ac:dyDescent="0.2">
      <c r="B262" s="95"/>
      <c r="C262" s="98" t="s">
        <v>137</v>
      </c>
      <c r="D262" s="99" t="s">
        <v>138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35"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139</v>
      </c>
      <c r="D263" s="99" t="s">
        <v>140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35"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141</v>
      </c>
      <c r="D264" s="99" t="s">
        <v>142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35"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143</v>
      </c>
      <c r="D265" s="99" t="s">
        <v>144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35"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145</v>
      </c>
      <c r="D266" s="134" t="s">
        <v>146</v>
      </c>
      <c r="E266" s="136">
        <v>97023.360000000001</v>
      </c>
      <c r="F266" s="136">
        <v>97023.360000000001</v>
      </c>
      <c r="G266" s="136">
        <v>242505.06999999995</v>
      </c>
      <c r="H266" s="136">
        <v>244501.09</v>
      </c>
      <c r="I266" s="136">
        <v>113405.17999999998</v>
      </c>
      <c r="J266" s="136">
        <v>183911.74000000002</v>
      </c>
      <c r="K266" s="136">
        <v>274967.39999999997</v>
      </c>
      <c r="L266" s="136">
        <v>138572.24000000002</v>
      </c>
      <c r="M266" s="136">
        <v>170843.53000000003</v>
      </c>
      <c r="N266" s="136">
        <v>278305.57999999996</v>
      </c>
      <c r="O266" s="136">
        <v>286896.78999999998</v>
      </c>
      <c r="P266" s="136">
        <v>961998.65999999992</v>
      </c>
      <c r="Q266" s="135">
        <v>3089954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97023.360000000001</v>
      </c>
      <c r="V266" s="97"/>
    </row>
    <row r="267" spans="2:22" x14ac:dyDescent="0.2">
      <c r="B267" s="95"/>
      <c r="C267" s="98" t="s">
        <v>147</v>
      </c>
      <c r="D267" s="99" t="s">
        <v>148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35"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149</v>
      </c>
      <c r="D268" s="99" t="s">
        <v>150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35"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151</v>
      </c>
      <c r="D269" s="99" t="s">
        <v>152</v>
      </c>
      <c r="E269" s="100">
        <v>97023.360000000001</v>
      </c>
      <c r="F269" s="100">
        <v>97023.360000000001</v>
      </c>
      <c r="G269" s="100">
        <v>242505.06999999995</v>
      </c>
      <c r="H269" s="100">
        <v>244501.09</v>
      </c>
      <c r="I269" s="100">
        <v>113405.17999999998</v>
      </c>
      <c r="J269" s="100">
        <v>183911.74000000002</v>
      </c>
      <c r="K269" s="100">
        <v>274967.39999999997</v>
      </c>
      <c r="L269" s="100">
        <v>138572.24000000002</v>
      </c>
      <c r="M269" s="100">
        <v>170843.53000000003</v>
      </c>
      <c r="N269" s="100">
        <v>278305.57999999996</v>
      </c>
      <c r="O269" s="100">
        <v>286896.78999999998</v>
      </c>
      <c r="P269" s="100">
        <v>961998.65999999992</v>
      </c>
      <c r="Q269" s="135">
        <v>3089954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97023.360000000001</v>
      </c>
      <c r="V269" s="97"/>
    </row>
    <row r="270" spans="2:22" x14ac:dyDescent="0.2">
      <c r="B270" s="95"/>
      <c r="C270" s="133" t="s">
        <v>153</v>
      </c>
      <c r="D270" s="134" t="s">
        <v>154</v>
      </c>
      <c r="E270" s="136">
        <v>3954466.83</v>
      </c>
      <c r="F270" s="136">
        <v>5345946.4700000007</v>
      </c>
      <c r="G270" s="136">
        <v>12875151.900000008</v>
      </c>
      <c r="H270" s="136">
        <v>19356507.520000007</v>
      </c>
      <c r="I270" s="136">
        <v>8522619.0199999958</v>
      </c>
      <c r="J270" s="136">
        <v>12549452.980000004</v>
      </c>
      <c r="K270" s="136">
        <v>21607824.460000008</v>
      </c>
      <c r="L270" s="136">
        <v>9822312.4700000025</v>
      </c>
      <c r="M270" s="136">
        <v>23693904.960000008</v>
      </c>
      <c r="N270" s="136">
        <v>22519828.110000022</v>
      </c>
      <c r="O270" s="136">
        <v>26714593.250000011</v>
      </c>
      <c r="P270" s="136">
        <v>67061610.600000009</v>
      </c>
      <c r="Q270" s="135">
        <v>234024218.57000005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3954466.83</v>
      </c>
      <c r="V270" s="97"/>
    </row>
    <row r="271" spans="2:22" x14ac:dyDescent="0.2">
      <c r="B271" s="95"/>
      <c r="C271" s="98" t="s">
        <v>155</v>
      </c>
      <c r="D271" s="99" t="s">
        <v>156</v>
      </c>
      <c r="E271" s="100">
        <v>2410590.4500000002</v>
      </c>
      <c r="F271" s="100">
        <v>3039590.45</v>
      </c>
      <c r="G271" s="100">
        <v>10946216.920000009</v>
      </c>
      <c r="H271" s="100">
        <v>16855162.120000005</v>
      </c>
      <c r="I271" s="100">
        <v>7314568.0299999965</v>
      </c>
      <c r="J271" s="100">
        <v>10035224.670000004</v>
      </c>
      <c r="K271" s="100">
        <v>19204376.360000007</v>
      </c>
      <c r="L271" s="100">
        <v>8253700.6900000032</v>
      </c>
      <c r="M271" s="100">
        <v>21075782.200000007</v>
      </c>
      <c r="N271" s="100">
        <v>20412648.360000022</v>
      </c>
      <c r="O271" s="100">
        <v>24636848.330000013</v>
      </c>
      <c r="P271" s="100">
        <v>62691557.530000009</v>
      </c>
      <c r="Q271" s="135">
        <v>206876266.11000004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2410590.4500000002</v>
      </c>
      <c r="V271" s="97"/>
    </row>
    <row r="272" spans="2:22" x14ac:dyDescent="0.2">
      <c r="B272" s="95"/>
      <c r="C272" s="98" t="s">
        <v>157</v>
      </c>
      <c r="D272" s="99" t="s">
        <v>158</v>
      </c>
      <c r="E272" s="100">
        <v>181414.64999999991</v>
      </c>
      <c r="F272" s="100">
        <v>181414.64999999991</v>
      </c>
      <c r="G272" s="100">
        <v>278872.53999999992</v>
      </c>
      <c r="H272" s="100">
        <v>306531.29999999987</v>
      </c>
      <c r="I272" s="100">
        <v>295349.37999999977</v>
      </c>
      <c r="J272" s="100">
        <v>290750.01</v>
      </c>
      <c r="K272" s="100">
        <v>322077.09999999992</v>
      </c>
      <c r="L272" s="100">
        <v>264161.13999999996</v>
      </c>
      <c r="M272" s="100">
        <v>284807.56000000006</v>
      </c>
      <c r="N272" s="100">
        <v>323457.30999999976</v>
      </c>
      <c r="O272" s="100">
        <v>313686.23999999976</v>
      </c>
      <c r="P272" s="100">
        <v>668600.96000000008</v>
      </c>
      <c r="Q272" s="135">
        <v>3711122.8399999989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181414.64999999991</v>
      </c>
      <c r="V272" s="97"/>
    </row>
    <row r="273" spans="2:22" x14ac:dyDescent="0.2">
      <c r="B273" s="95"/>
      <c r="C273" s="98" t="s">
        <v>159</v>
      </c>
      <c r="D273" s="99" t="s">
        <v>34</v>
      </c>
      <c r="E273" s="100">
        <v>1303709.0600000003</v>
      </c>
      <c r="F273" s="100">
        <v>2094188.7000000004</v>
      </c>
      <c r="G273" s="100">
        <v>1584664.94</v>
      </c>
      <c r="H273" s="100">
        <v>2134392.6800000011</v>
      </c>
      <c r="I273" s="100">
        <v>855818.44</v>
      </c>
      <c r="J273" s="100">
        <v>2171285.5700000003</v>
      </c>
      <c r="K273" s="100">
        <v>2010310.43</v>
      </c>
      <c r="L273" s="100">
        <v>1264274.5199999998</v>
      </c>
      <c r="M273" s="100">
        <v>2292824.060000001</v>
      </c>
      <c r="N273" s="100">
        <v>1722264.7500000007</v>
      </c>
      <c r="O273" s="100">
        <v>1692233.23</v>
      </c>
      <c r="P273" s="100">
        <v>3519816.310000001</v>
      </c>
      <c r="Q273" s="135">
        <v>22645782.690000005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1303709.0600000003</v>
      </c>
      <c r="V273" s="97"/>
    </row>
    <row r="274" spans="2:22" x14ac:dyDescent="0.2">
      <c r="B274" s="95"/>
      <c r="C274" s="98" t="s">
        <v>160</v>
      </c>
      <c r="D274" s="99" t="s">
        <v>35</v>
      </c>
      <c r="E274" s="100">
        <v>58752.67</v>
      </c>
      <c r="F274" s="100">
        <v>30752.669999999995</v>
      </c>
      <c r="G274" s="100">
        <v>65397.5</v>
      </c>
      <c r="H274" s="100">
        <v>60421.42</v>
      </c>
      <c r="I274" s="100">
        <v>56883.17</v>
      </c>
      <c r="J274" s="100">
        <v>52192.729999999996</v>
      </c>
      <c r="K274" s="100">
        <v>71060.569999999992</v>
      </c>
      <c r="L274" s="100">
        <v>40176.120000000003</v>
      </c>
      <c r="M274" s="100">
        <v>40491.14</v>
      </c>
      <c r="N274" s="100">
        <v>61457.69</v>
      </c>
      <c r="O274" s="100">
        <v>71825.45</v>
      </c>
      <c r="P274" s="100">
        <v>181635.8</v>
      </c>
      <c r="Q274" s="135">
        <v>791046.92999999993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58752.67</v>
      </c>
      <c r="V274" s="97"/>
    </row>
    <row r="275" spans="2:22" x14ac:dyDescent="0.2">
      <c r="B275" s="95"/>
      <c r="C275" s="98" t="s">
        <v>161</v>
      </c>
      <c r="D275" s="99" t="s">
        <v>162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35"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163</v>
      </c>
      <c r="D276" s="134" t="s">
        <v>164</v>
      </c>
      <c r="E276" s="136">
        <v>1559333.33</v>
      </c>
      <c r="F276" s="136">
        <v>1559333.33</v>
      </c>
      <c r="G276" s="136">
        <v>1474677.35</v>
      </c>
      <c r="H276" s="136">
        <v>1778978.27</v>
      </c>
      <c r="I276" s="136">
        <v>2319883.0699999998</v>
      </c>
      <c r="J276" s="136">
        <v>1626827.81</v>
      </c>
      <c r="K276" s="136">
        <v>1626827.81</v>
      </c>
      <c r="L276" s="136">
        <v>1626827.81</v>
      </c>
      <c r="M276" s="136">
        <v>1626827.81</v>
      </c>
      <c r="N276" s="136">
        <v>1626827.81</v>
      </c>
      <c r="O276" s="136">
        <v>1474677.35</v>
      </c>
      <c r="P276" s="136">
        <v>1778978.25</v>
      </c>
      <c r="Q276" s="135">
        <v>20080000.000000004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1559333.33</v>
      </c>
      <c r="V276" s="97"/>
    </row>
    <row r="277" spans="2:22" x14ac:dyDescent="0.2">
      <c r="B277" s="95"/>
      <c r="C277" s="98" t="s">
        <v>165</v>
      </c>
      <c r="D277" s="99" t="s">
        <v>164</v>
      </c>
      <c r="E277" s="100">
        <v>1559333.33</v>
      </c>
      <c r="F277" s="100">
        <v>1559333.33</v>
      </c>
      <c r="G277" s="100">
        <v>1474677.35</v>
      </c>
      <c r="H277" s="100">
        <v>1778978.27</v>
      </c>
      <c r="I277" s="100">
        <v>2319883.0699999998</v>
      </c>
      <c r="J277" s="100">
        <v>1626827.81</v>
      </c>
      <c r="K277" s="100">
        <v>1626827.81</v>
      </c>
      <c r="L277" s="100">
        <v>1626827.81</v>
      </c>
      <c r="M277" s="100">
        <v>1626827.81</v>
      </c>
      <c r="N277" s="100">
        <v>1626827.81</v>
      </c>
      <c r="O277" s="100">
        <v>1474677.35</v>
      </c>
      <c r="P277" s="100">
        <v>1778978.25</v>
      </c>
      <c r="Q277" s="135">
        <v>20080000.000000004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1559333.33</v>
      </c>
      <c r="V277" s="97"/>
    </row>
    <row r="278" spans="2:22" x14ac:dyDescent="0.2">
      <c r="B278" s="95"/>
      <c r="C278" s="133" t="s">
        <v>166</v>
      </c>
      <c r="D278" s="134" t="s">
        <v>167</v>
      </c>
      <c r="E278" s="136">
        <v>847369.09000000008</v>
      </c>
      <c r="F278" s="136">
        <v>1786369.09</v>
      </c>
      <c r="G278" s="136">
        <v>1381444.1599999997</v>
      </c>
      <c r="H278" s="136">
        <v>1472004.7999999991</v>
      </c>
      <c r="I278" s="136">
        <v>848234.0699999996</v>
      </c>
      <c r="J278" s="136">
        <v>1195415.3499999999</v>
      </c>
      <c r="K278" s="136">
        <v>1549055.0299999993</v>
      </c>
      <c r="L278" s="136">
        <v>943535.11999999941</v>
      </c>
      <c r="M278" s="136">
        <v>1827128.4299999995</v>
      </c>
      <c r="N278" s="136">
        <v>1980198.110000001</v>
      </c>
      <c r="O278" s="136">
        <v>1705048.0600000003</v>
      </c>
      <c r="P278" s="136">
        <v>6257522.4000000004</v>
      </c>
      <c r="Q278" s="135">
        <v>21793323.709999997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847369.09000000008</v>
      </c>
      <c r="V278" s="97"/>
    </row>
    <row r="279" spans="2:22" x14ac:dyDescent="0.2">
      <c r="B279" s="95"/>
      <c r="C279" s="98" t="s">
        <v>168</v>
      </c>
      <c r="D279" s="99" t="s">
        <v>169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35"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170</v>
      </c>
      <c r="D280" s="99" t="s">
        <v>171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35"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172</v>
      </c>
      <c r="D281" s="99" t="s">
        <v>173</v>
      </c>
      <c r="E281" s="100">
        <v>310281.53000000003</v>
      </c>
      <c r="F281" s="100">
        <v>1297281.53</v>
      </c>
      <c r="G281" s="100">
        <v>864400.14999999991</v>
      </c>
      <c r="H281" s="100">
        <v>842511.21999999916</v>
      </c>
      <c r="I281" s="100">
        <v>482706.99999999965</v>
      </c>
      <c r="J281" s="100">
        <v>790631.19</v>
      </c>
      <c r="K281" s="100">
        <v>980226.02999999933</v>
      </c>
      <c r="L281" s="100">
        <v>580546.41999999946</v>
      </c>
      <c r="M281" s="100">
        <v>1235880.8199999994</v>
      </c>
      <c r="N281" s="100">
        <v>1351804.350000001</v>
      </c>
      <c r="O281" s="100">
        <v>1129955.0100000002</v>
      </c>
      <c r="P281" s="100">
        <v>4149106.3000000007</v>
      </c>
      <c r="Q281" s="135">
        <v>14015331.549999999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310281.53000000003</v>
      </c>
      <c r="V281" s="97"/>
    </row>
    <row r="282" spans="2:22" x14ac:dyDescent="0.2">
      <c r="B282" s="95"/>
      <c r="C282" s="98" t="s">
        <v>174</v>
      </c>
      <c r="D282" s="99" t="s">
        <v>175</v>
      </c>
      <c r="E282" s="100">
        <v>537087.56000000006</v>
      </c>
      <c r="F282" s="100">
        <v>489087.56</v>
      </c>
      <c r="G282" s="100">
        <v>517044.00999999989</v>
      </c>
      <c r="H282" s="100">
        <v>629493.57999999996</v>
      </c>
      <c r="I282" s="100">
        <v>365527.06999999995</v>
      </c>
      <c r="J282" s="100">
        <v>404784.15999999992</v>
      </c>
      <c r="K282" s="100">
        <v>568829</v>
      </c>
      <c r="L282" s="100">
        <v>362988.69999999995</v>
      </c>
      <c r="M282" s="100">
        <v>591247.6100000001</v>
      </c>
      <c r="N282" s="100">
        <v>628393.76</v>
      </c>
      <c r="O282" s="100">
        <v>575093.05000000005</v>
      </c>
      <c r="P282" s="100">
        <v>2108416.1</v>
      </c>
      <c r="Q282" s="135">
        <v>7777992.1600000001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537087.56000000006</v>
      </c>
      <c r="V282" s="97"/>
    </row>
    <row r="283" spans="2:22" x14ac:dyDescent="0.2">
      <c r="B283" s="95"/>
      <c r="C283" s="133" t="s">
        <v>176</v>
      </c>
      <c r="D283" s="134" t="s">
        <v>177</v>
      </c>
      <c r="E283" s="136">
        <v>567590.42000000004</v>
      </c>
      <c r="F283" s="136">
        <v>567590.42000000004</v>
      </c>
      <c r="G283" s="136">
        <v>582974.96000000008</v>
      </c>
      <c r="H283" s="136">
        <v>621712.9600000002</v>
      </c>
      <c r="I283" s="136">
        <v>661889.02</v>
      </c>
      <c r="J283" s="136">
        <v>677764.49000000011</v>
      </c>
      <c r="K283" s="136">
        <v>655844.55999999994</v>
      </c>
      <c r="L283" s="136">
        <v>632479.76000000013</v>
      </c>
      <c r="M283" s="136">
        <v>713927.80000000016</v>
      </c>
      <c r="N283" s="136">
        <v>771756.62000000011</v>
      </c>
      <c r="O283" s="136">
        <v>710004.8200000003</v>
      </c>
      <c r="P283" s="136">
        <v>970422.89000000025</v>
      </c>
      <c r="Q283" s="135">
        <v>8133958.7200000016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567590.42000000004</v>
      </c>
      <c r="V283" s="97"/>
    </row>
    <row r="284" spans="2:22" ht="25.5" x14ac:dyDescent="0.2">
      <c r="B284" s="95"/>
      <c r="C284" s="98" t="s">
        <v>178</v>
      </c>
      <c r="D284" s="99" t="s">
        <v>179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35"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180</v>
      </c>
      <c r="D285" s="99" t="s">
        <v>181</v>
      </c>
      <c r="E285" s="100">
        <v>524879.07000000007</v>
      </c>
      <c r="F285" s="100">
        <v>524879.07000000007</v>
      </c>
      <c r="G285" s="100">
        <v>527528.57000000007</v>
      </c>
      <c r="H285" s="100">
        <v>569550.80000000016</v>
      </c>
      <c r="I285" s="100">
        <v>598285.15</v>
      </c>
      <c r="J285" s="100">
        <v>627453.39000000013</v>
      </c>
      <c r="K285" s="100">
        <v>599156.84</v>
      </c>
      <c r="L285" s="100">
        <v>588280.49000000011</v>
      </c>
      <c r="M285" s="100">
        <v>670593.07000000018</v>
      </c>
      <c r="N285" s="100">
        <v>723643.9800000001</v>
      </c>
      <c r="O285" s="100">
        <v>655484.65000000026</v>
      </c>
      <c r="P285" s="100">
        <v>888224.36000000022</v>
      </c>
      <c r="Q285" s="135">
        <v>7497959.4400000013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524879.07000000007</v>
      </c>
      <c r="V285" s="97"/>
    </row>
    <row r="286" spans="2:22" x14ac:dyDescent="0.2">
      <c r="B286" s="95"/>
      <c r="C286" s="98" t="s">
        <v>182</v>
      </c>
      <c r="D286" s="99" t="s">
        <v>132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35"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183</v>
      </c>
      <c r="D287" s="99" t="s">
        <v>184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35"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185</v>
      </c>
      <c r="D288" s="99" t="s">
        <v>186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35"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187</v>
      </c>
      <c r="D289" s="99" t="s">
        <v>188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35"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189</v>
      </c>
      <c r="D290" s="99" t="s">
        <v>190</v>
      </c>
      <c r="E290" s="100">
        <v>42711.349999999991</v>
      </c>
      <c r="F290" s="100">
        <v>42711.349999999991</v>
      </c>
      <c r="G290" s="100">
        <v>55446.39</v>
      </c>
      <c r="H290" s="100">
        <v>52162.16</v>
      </c>
      <c r="I290" s="100">
        <v>63603.87000000001</v>
      </c>
      <c r="J290" s="100">
        <v>50311.099999999991</v>
      </c>
      <c r="K290" s="100">
        <v>56687.720000000008</v>
      </c>
      <c r="L290" s="100">
        <v>44199.27</v>
      </c>
      <c r="M290" s="100">
        <v>43334.73000000001</v>
      </c>
      <c r="N290" s="100">
        <v>48112.639999999999</v>
      </c>
      <c r="O290" s="100">
        <v>54520.170000000013</v>
      </c>
      <c r="P290" s="100">
        <v>82198.530000000028</v>
      </c>
      <c r="Q290" s="135">
        <v>635999.28000000014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42711.349999999991</v>
      </c>
      <c r="V290" s="97"/>
    </row>
    <row r="291" spans="2:22" x14ac:dyDescent="0.2">
      <c r="B291" s="95"/>
      <c r="C291" s="133" t="s">
        <v>191</v>
      </c>
      <c r="D291" s="134" t="s">
        <v>192</v>
      </c>
      <c r="E291" s="136">
        <v>374363.61000000028</v>
      </c>
      <c r="F291" s="136">
        <v>374363.61000000028</v>
      </c>
      <c r="G291" s="136">
        <v>493085.82999999996</v>
      </c>
      <c r="H291" s="136">
        <v>772989.59999999986</v>
      </c>
      <c r="I291" s="136">
        <v>448084.26999999996</v>
      </c>
      <c r="J291" s="136">
        <v>451197.63000000012</v>
      </c>
      <c r="K291" s="136">
        <v>2441051.2499999995</v>
      </c>
      <c r="L291" s="136">
        <v>403276.43</v>
      </c>
      <c r="M291" s="136">
        <v>582806.80999999994</v>
      </c>
      <c r="N291" s="136">
        <v>1027597.46</v>
      </c>
      <c r="O291" s="136">
        <v>646202.7100000002</v>
      </c>
      <c r="P291" s="136">
        <v>1600016.9400000004</v>
      </c>
      <c r="Q291" s="135">
        <v>9615036.1500000004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374363.61000000028</v>
      </c>
      <c r="V291" s="97"/>
    </row>
    <row r="292" spans="2:22" x14ac:dyDescent="0.2">
      <c r="B292" s="95"/>
      <c r="C292" s="98" t="s">
        <v>193</v>
      </c>
      <c r="D292" s="99" t="s">
        <v>192</v>
      </c>
      <c r="E292" s="100">
        <v>374363.61000000028</v>
      </c>
      <c r="F292" s="100">
        <v>374363.61000000028</v>
      </c>
      <c r="G292" s="100">
        <v>493085.82999999996</v>
      </c>
      <c r="H292" s="100">
        <v>772989.59999999986</v>
      </c>
      <c r="I292" s="100">
        <v>448084.26999999996</v>
      </c>
      <c r="J292" s="100">
        <v>451197.63000000012</v>
      </c>
      <c r="K292" s="100">
        <v>2441051.2499999995</v>
      </c>
      <c r="L292" s="100">
        <v>403276.43</v>
      </c>
      <c r="M292" s="100">
        <v>582806.80999999994</v>
      </c>
      <c r="N292" s="100">
        <v>1027597.46</v>
      </c>
      <c r="O292" s="100">
        <v>646202.7100000002</v>
      </c>
      <c r="P292" s="100">
        <v>1600016.9400000004</v>
      </c>
      <c r="Q292" s="135">
        <v>9615036.1500000004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374363.61000000028</v>
      </c>
      <c r="V292" s="97"/>
    </row>
    <row r="293" spans="2:22" x14ac:dyDescent="0.2">
      <c r="B293" s="95"/>
      <c r="C293" s="131" t="s">
        <v>194</v>
      </c>
      <c r="D293" s="132" t="s">
        <v>195</v>
      </c>
      <c r="E293" s="135">
        <v>783774.3</v>
      </c>
      <c r="F293" s="135">
        <v>1268774.3</v>
      </c>
      <c r="G293" s="135">
        <v>1336576.8099999998</v>
      </c>
      <c r="H293" s="135">
        <v>1146089.6399999997</v>
      </c>
      <c r="I293" s="135">
        <v>681635.7799999998</v>
      </c>
      <c r="J293" s="135">
        <v>1156171.3100000005</v>
      </c>
      <c r="K293" s="135">
        <v>1524045.4300000011</v>
      </c>
      <c r="L293" s="135">
        <v>931080.40999999992</v>
      </c>
      <c r="M293" s="135">
        <v>2093667.3600000008</v>
      </c>
      <c r="N293" s="135">
        <v>2259984.1800000006</v>
      </c>
      <c r="O293" s="135">
        <v>1878439.9900000007</v>
      </c>
      <c r="P293" s="135">
        <v>6308074.9600000009</v>
      </c>
      <c r="Q293" s="135">
        <v>21368314.470000006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783774.3</v>
      </c>
      <c r="V293" s="97"/>
    </row>
    <row r="294" spans="2:22" x14ac:dyDescent="0.2">
      <c r="B294" s="95"/>
      <c r="C294" s="133" t="s">
        <v>196</v>
      </c>
      <c r="D294" s="134" t="s">
        <v>197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36">
        <v>0</v>
      </c>
      <c r="Q294" s="135"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198</v>
      </c>
      <c r="D295" s="99" t="s">
        <v>197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35"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199</v>
      </c>
      <c r="D296" s="134" t="s">
        <v>200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5"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201</v>
      </c>
      <c r="D297" s="99" t="s">
        <v>200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35"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202</v>
      </c>
      <c r="D298" s="134" t="s">
        <v>203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5"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204</v>
      </c>
      <c r="D299" s="99" t="s">
        <v>203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35"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205</v>
      </c>
      <c r="D300" s="134" t="s">
        <v>206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5"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207</v>
      </c>
      <c r="D301" s="99" t="s">
        <v>206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35"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208</v>
      </c>
      <c r="D302" s="134" t="s">
        <v>209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5"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210</v>
      </c>
      <c r="D303" s="99" t="s">
        <v>209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35"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211</v>
      </c>
      <c r="D304" s="134" t="s">
        <v>212</v>
      </c>
      <c r="E304" s="136">
        <v>783774.3</v>
      </c>
      <c r="F304" s="136">
        <v>1268774.3</v>
      </c>
      <c r="G304" s="136">
        <v>1336576.8099999998</v>
      </c>
      <c r="H304" s="136">
        <v>1146089.6399999997</v>
      </c>
      <c r="I304" s="136">
        <v>681635.7799999998</v>
      </c>
      <c r="J304" s="136">
        <v>1156171.3100000005</v>
      </c>
      <c r="K304" s="136">
        <v>1524045.4300000011</v>
      </c>
      <c r="L304" s="136">
        <v>931080.40999999992</v>
      </c>
      <c r="M304" s="136">
        <v>2093667.3600000008</v>
      </c>
      <c r="N304" s="136">
        <v>2259984.1800000006</v>
      </c>
      <c r="O304" s="136">
        <v>1878439.9900000007</v>
      </c>
      <c r="P304" s="136">
        <v>6308074.9600000009</v>
      </c>
      <c r="Q304" s="135">
        <v>21368314.470000006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783774.3</v>
      </c>
      <c r="V304" s="97"/>
    </row>
    <row r="305" spans="2:22" x14ac:dyDescent="0.2">
      <c r="B305" s="95"/>
      <c r="C305" s="98" t="s">
        <v>213</v>
      </c>
      <c r="D305" s="99" t="s">
        <v>212</v>
      </c>
      <c r="E305" s="100">
        <v>783774.3</v>
      </c>
      <c r="F305" s="100">
        <v>1268774.3</v>
      </c>
      <c r="G305" s="100">
        <v>1336576.8099999998</v>
      </c>
      <c r="H305" s="100">
        <v>1146089.6399999997</v>
      </c>
      <c r="I305" s="100">
        <v>681635.7799999998</v>
      </c>
      <c r="J305" s="100">
        <v>1156171.3100000005</v>
      </c>
      <c r="K305" s="100">
        <v>1524045.4300000011</v>
      </c>
      <c r="L305" s="100">
        <v>931080.40999999992</v>
      </c>
      <c r="M305" s="100">
        <v>2093667.3600000008</v>
      </c>
      <c r="N305" s="100">
        <v>2259984.1800000006</v>
      </c>
      <c r="O305" s="100">
        <v>1878439.9900000007</v>
      </c>
      <c r="P305" s="100">
        <v>6308074.9600000009</v>
      </c>
      <c r="Q305" s="135">
        <v>21368314.470000006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783774.3</v>
      </c>
      <c r="V305" s="97"/>
    </row>
    <row r="306" spans="2:22" x14ac:dyDescent="0.2">
      <c r="B306" s="95"/>
      <c r="C306" s="131" t="s">
        <v>214</v>
      </c>
      <c r="D306" s="132" t="s">
        <v>215</v>
      </c>
      <c r="E306" s="135">
        <v>405878.58000000025</v>
      </c>
      <c r="F306" s="135">
        <v>405878.58000000025</v>
      </c>
      <c r="G306" s="135">
        <v>1318193.3</v>
      </c>
      <c r="H306" s="135">
        <v>1299886.3900000001</v>
      </c>
      <c r="I306" s="135">
        <v>827345.96</v>
      </c>
      <c r="J306" s="135">
        <v>1061117.8899999999</v>
      </c>
      <c r="K306" s="135">
        <v>1376743.15</v>
      </c>
      <c r="L306" s="135">
        <v>966579.96</v>
      </c>
      <c r="M306" s="135">
        <v>1636721.39</v>
      </c>
      <c r="N306" s="135">
        <v>1676723.0800000005</v>
      </c>
      <c r="O306" s="135">
        <v>1488966.23</v>
      </c>
      <c r="P306" s="135">
        <v>4271415.2799999993</v>
      </c>
      <c r="Q306" s="135">
        <v>16735449.789999999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405878.58000000025</v>
      </c>
      <c r="V306" s="97"/>
    </row>
    <row r="307" spans="2:22" x14ac:dyDescent="0.2">
      <c r="B307" s="95"/>
      <c r="C307" s="133" t="s">
        <v>216</v>
      </c>
      <c r="D307" s="134" t="s">
        <v>217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5"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218</v>
      </c>
      <c r="D308" s="99" t="s">
        <v>217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35"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219</v>
      </c>
      <c r="D309" s="134" t="s">
        <v>220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5"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221</v>
      </c>
      <c r="D310" s="99" t="s">
        <v>220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35"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222</v>
      </c>
      <c r="D311" s="134" t="s">
        <v>223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5"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224</v>
      </c>
      <c r="D312" s="99" t="s">
        <v>223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35"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225</v>
      </c>
      <c r="D313" s="134" t="s">
        <v>226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5"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227</v>
      </c>
      <c r="D314" s="99" t="s">
        <v>226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35"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228</v>
      </c>
      <c r="D315" s="134" t="s">
        <v>229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5"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230</v>
      </c>
      <c r="D316" s="99" t="s">
        <v>229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35"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231</v>
      </c>
      <c r="D317" s="134" t="s">
        <v>232</v>
      </c>
      <c r="E317" s="136">
        <v>405878.58000000025</v>
      </c>
      <c r="F317" s="136">
        <v>405878.58000000025</v>
      </c>
      <c r="G317" s="136">
        <v>1318193.3</v>
      </c>
      <c r="H317" s="136">
        <v>1299886.3900000001</v>
      </c>
      <c r="I317" s="136">
        <v>827345.96</v>
      </c>
      <c r="J317" s="136">
        <v>1061117.8899999999</v>
      </c>
      <c r="K317" s="136">
        <v>1376743.15</v>
      </c>
      <c r="L317" s="136">
        <v>966579.96</v>
      </c>
      <c r="M317" s="136">
        <v>1636721.39</v>
      </c>
      <c r="N317" s="136">
        <v>1676723.0800000005</v>
      </c>
      <c r="O317" s="136">
        <v>1488966.23</v>
      </c>
      <c r="P317" s="136">
        <v>4271415.2799999993</v>
      </c>
      <c r="Q317" s="135">
        <v>16735449.789999999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405878.58000000025</v>
      </c>
      <c r="V317" s="97"/>
    </row>
    <row r="318" spans="2:22" x14ac:dyDescent="0.2">
      <c r="B318" s="95"/>
      <c r="C318" s="98" t="s">
        <v>233</v>
      </c>
      <c r="D318" s="99" t="s">
        <v>232</v>
      </c>
      <c r="E318" s="100">
        <v>405878.58000000025</v>
      </c>
      <c r="F318" s="100">
        <v>405878.58000000025</v>
      </c>
      <c r="G318" s="100">
        <v>1318193.3</v>
      </c>
      <c r="H318" s="100">
        <v>1299886.3900000001</v>
      </c>
      <c r="I318" s="100">
        <v>827345.96</v>
      </c>
      <c r="J318" s="100">
        <v>1061117.8899999999</v>
      </c>
      <c r="K318" s="100">
        <v>1376743.15</v>
      </c>
      <c r="L318" s="100">
        <v>966579.96</v>
      </c>
      <c r="M318" s="100">
        <v>1636721.39</v>
      </c>
      <c r="N318" s="100">
        <v>1676723.0800000005</v>
      </c>
      <c r="O318" s="100">
        <v>1488966.23</v>
      </c>
      <c r="P318" s="100">
        <v>4271415.2799999993</v>
      </c>
      <c r="Q318" s="135">
        <v>16735449.789999999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405878.58000000025</v>
      </c>
      <c r="V318" s="97"/>
    </row>
    <row r="319" spans="2:22" x14ac:dyDescent="0.2">
      <c r="B319" s="95"/>
      <c r="C319" s="131" t="s">
        <v>234</v>
      </c>
      <c r="D319" s="132" t="s">
        <v>33</v>
      </c>
      <c r="E319" s="135">
        <v>30762082.180000011</v>
      </c>
      <c r="F319" s="135">
        <v>37198347.920000017</v>
      </c>
      <c r="G319" s="135">
        <v>38836963.460000001</v>
      </c>
      <c r="H319" s="135">
        <v>41946663.219999999</v>
      </c>
      <c r="I319" s="135">
        <v>31910258.600000005</v>
      </c>
      <c r="J319" s="135">
        <v>37246491.06999997</v>
      </c>
      <c r="K319" s="135">
        <v>43224471.079999998</v>
      </c>
      <c r="L319" s="135">
        <v>31131490.400000002</v>
      </c>
      <c r="M319" s="135">
        <v>38841412.279999994</v>
      </c>
      <c r="N319" s="135">
        <v>37066911.859999992</v>
      </c>
      <c r="O319" s="135">
        <v>36200428.049999997</v>
      </c>
      <c r="P319" s="135">
        <v>70141308.510000005</v>
      </c>
      <c r="Q319" s="135">
        <v>474506828.62999994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30762082.180000011</v>
      </c>
      <c r="V319" s="97"/>
    </row>
    <row r="320" spans="2:22" x14ac:dyDescent="0.2">
      <c r="B320" s="95"/>
      <c r="C320" s="133" t="s">
        <v>235</v>
      </c>
      <c r="D320" s="134" t="s">
        <v>236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36">
        <v>0</v>
      </c>
      <c r="Q320" s="135"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237</v>
      </c>
      <c r="D321" s="99" t="s">
        <v>238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35"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239</v>
      </c>
      <c r="D322" s="99" t="s">
        <v>240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35"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241</v>
      </c>
      <c r="D323" s="99" t="s">
        <v>242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35"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243</v>
      </c>
      <c r="D324" s="134" t="s">
        <v>244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5"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245</v>
      </c>
      <c r="D325" s="99" t="s">
        <v>246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35"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247</v>
      </c>
      <c r="D326" s="99" t="s">
        <v>248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35"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249</v>
      </c>
      <c r="D327" s="99" t="s">
        <v>250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35"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251</v>
      </c>
      <c r="D328" s="99" t="s">
        <v>252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35"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253</v>
      </c>
      <c r="D329" s="134" t="s">
        <v>254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5"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255</v>
      </c>
      <c r="D330" s="99" t="s">
        <v>256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35"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257</v>
      </c>
      <c r="D331" s="99" t="s">
        <v>258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35"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259</v>
      </c>
      <c r="D332" s="99" t="s">
        <v>260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35"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261</v>
      </c>
      <c r="D333" s="99" t="s">
        <v>262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35"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263</v>
      </c>
      <c r="D334" s="134" t="s">
        <v>264</v>
      </c>
      <c r="E334" s="136">
        <v>29866823.820000011</v>
      </c>
      <c r="F334" s="136">
        <v>35402089.560000017</v>
      </c>
      <c r="G334" s="136">
        <v>36574529.989999995</v>
      </c>
      <c r="H334" s="136">
        <v>39374824.019999996</v>
      </c>
      <c r="I334" s="136">
        <v>30275446.150000006</v>
      </c>
      <c r="J334" s="136">
        <v>35044011.279999971</v>
      </c>
      <c r="K334" s="136">
        <v>40949730.210000001</v>
      </c>
      <c r="L334" s="136">
        <v>29729176.300000001</v>
      </c>
      <c r="M334" s="136">
        <v>36704458.50999999</v>
      </c>
      <c r="N334" s="136">
        <v>34766821.499999993</v>
      </c>
      <c r="O334" s="136">
        <v>34071140.489999995</v>
      </c>
      <c r="P334" s="136">
        <v>62616665.320000008</v>
      </c>
      <c r="Q334" s="135">
        <v>445375717.14999998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29866823.820000011</v>
      </c>
      <c r="V334" s="97"/>
    </row>
    <row r="335" spans="2:22" x14ac:dyDescent="0.2">
      <c r="B335" s="95"/>
      <c r="C335" s="98" t="s">
        <v>265</v>
      </c>
      <c r="D335" s="99" t="s">
        <v>264</v>
      </c>
      <c r="E335" s="100">
        <v>29866823.820000011</v>
      </c>
      <c r="F335" s="100">
        <v>35402089.560000017</v>
      </c>
      <c r="G335" s="100">
        <v>36574529.989999995</v>
      </c>
      <c r="H335" s="100">
        <v>39374824.019999996</v>
      </c>
      <c r="I335" s="100">
        <v>30275446.150000006</v>
      </c>
      <c r="J335" s="100">
        <v>35044011.279999971</v>
      </c>
      <c r="K335" s="100">
        <v>40949730.210000001</v>
      </c>
      <c r="L335" s="100">
        <v>29729176.300000001</v>
      </c>
      <c r="M335" s="100">
        <v>36704458.50999999</v>
      </c>
      <c r="N335" s="100">
        <v>34766821.499999993</v>
      </c>
      <c r="O335" s="100">
        <v>34071140.489999995</v>
      </c>
      <c r="P335" s="100">
        <v>62616665.320000008</v>
      </c>
      <c r="Q335" s="135">
        <v>445375717.14999998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29866823.820000011</v>
      </c>
      <c r="V335" s="97"/>
    </row>
    <row r="336" spans="2:22" x14ac:dyDescent="0.2">
      <c r="B336" s="95"/>
      <c r="C336" s="133" t="s">
        <v>266</v>
      </c>
      <c r="D336" s="134" t="s">
        <v>267</v>
      </c>
      <c r="E336" s="136">
        <v>413930.81000000006</v>
      </c>
      <c r="F336" s="136">
        <v>1060930.81</v>
      </c>
      <c r="G336" s="136">
        <v>1272820.6600000006</v>
      </c>
      <c r="H336" s="136">
        <v>1464860.5600000003</v>
      </c>
      <c r="I336" s="136">
        <v>911901.52</v>
      </c>
      <c r="J336" s="136">
        <v>1204760.26</v>
      </c>
      <c r="K336" s="136">
        <v>1303543.73</v>
      </c>
      <c r="L336" s="136">
        <v>680400.59000000008</v>
      </c>
      <c r="M336" s="136">
        <v>1141925.1000000003</v>
      </c>
      <c r="N336" s="136">
        <v>1296508.46</v>
      </c>
      <c r="O336" s="136">
        <v>1175427.2300000004</v>
      </c>
      <c r="P336" s="136">
        <v>4743412.7300000004</v>
      </c>
      <c r="Q336" s="135">
        <v>16670422.460000001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413930.81000000006</v>
      </c>
      <c r="V336" s="97"/>
    </row>
    <row r="337" spans="2:22" x14ac:dyDescent="0.2">
      <c r="B337" s="95"/>
      <c r="C337" s="98" t="s">
        <v>268</v>
      </c>
      <c r="D337" s="99" t="s">
        <v>267</v>
      </c>
      <c r="E337" s="100">
        <v>413930.81000000006</v>
      </c>
      <c r="F337" s="100">
        <v>1060930.81</v>
      </c>
      <c r="G337" s="100">
        <v>1272820.6600000006</v>
      </c>
      <c r="H337" s="100">
        <v>1464860.5600000003</v>
      </c>
      <c r="I337" s="100">
        <v>911901.52</v>
      </c>
      <c r="J337" s="100">
        <v>1204760.26</v>
      </c>
      <c r="K337" s="100">
        <v>1303543.73</v>
      </c>
      <c r="L337" s="100">
        <v>680400.59000000008</v>
      </c>
      <c r="M337" s="100">
        <v>1141925.1000000003</v>
      </c>
      <c r="N337" s="100">
        <v>1296508.46</v>
      </c>
      <c r="O337" s="100">
        <v>1175427.2300000004</v>
      </c>
      <c r="P337" s="100">
        <v>4743412.7300000004</v>
      </c>
      <c r="Q337" s="135">
        <v>16670422.460000001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413930.81000000006</v>
      </c>
      <c r="V337" s="97"/>
    </row>
    <row r="338" spans="2:22" x14ac:dyDescent="0.2">
      <c r="B338" s="95"/>
      <c r="C338" s="133" t="s">
        <v>269</v>
      </c>
      <c r="D338" s="134" t="s">
        <v>270</v>
      </c>
      <c r="E338" s="136">
        <v>481327.5500000001</v>
      </c>
      <c r="F338" s="136">
        <v>735327.55</v>
      </c>
      <c r="G338" s="136">
        <v>989612.81</v>
      </c>
      <c r="H338" s="136">
        <v>1106978.6400000001</v>
      </c>
      <c r="I338" s="136">
        <v>722910.93</v>
      </c>
      <c r="J338" s="136">
        <v>997719.53000000014</v>
      </c>
      <c r="K338" s="136">
        <v>971197.14000000013</v>
      </c>
      <c r="L338" s="136">
        <v>721913.51</v>
      </c>
      <c r="M338" s="136">
        <v>995028.67000000016</v>
      </c>
      <c r="N338" s="136">
        <v>1003581.8999999999</v>
      </c>
      <c r="O338" s="136">
        <v>953860.33</v>
      </c>
      <c r="P338" s="136">
        <v>2781230.4599999995</v>
      </c>
      <c r="Q338" s="135">
        <v>12460689.02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481327.5500000001</v>
      </c>
      <c r="V338" s="97"/>
    </row>
    <row r="339" spans="2:22" x14ac:dyDescent="0.2">
      <c r="B339" s="95"/>
      <c r="C339" s="98" t="s">
        <v>271</v>
      </c>
      <c r="D339" s="99" t="s">
        <v>270</v>
      </c>
      <c r="E339" s="100">
        <v>481327.5500000001</v>
      </c>
      <c r="F339" s="100">
        <v>735327.55</v>
      </c>
      <c r="G339" s="100">
        <v>989612.81</v>
      </c>
      <c r="H339" s="100">
        <v>1106978.6400000001</v>
      </c>
      <c r="I339" s="100">
        <v>722910.93</v>
      </c>
      <c r="J339" s="100">
        <v>997719.53000000014</v>
      </c>
      <c r="K339" s="100">
        <v>971197.14000000013</v>
      </c>
      <c r="L339" s="100">
        <v>721913.51</v>
      </c>
      <c r="M339" s="100">
        <v>995028.67000000016</v>
      </c>
      <c r="N339" s="100">
        <v>1003581.8999999999</v>
      </c>
      <c r="O339" s="100">
        <v>953860.33</v>
      </c>
      <c r="P339" s="100">
        <v>2781230.4599999995</v>
      </c>
      <c r="Q339" s="135">
        <v>12460689.02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481327.5500000001</v>
      </c>
      <c r="V339" s="97"/>
    </row>
    <row r="340" spans="2:22" x14ac:dyDescent="0.2">
      <c r="B340" s="95"/>
      <c r="C340" s="131" t="s">
        <v>272</v>
      </c>
      <c r="D340" s="132" t="s">
        <v>273</v>
      </c>
      <c r="E340" s="135">
        <v>2857310.740000003</v>
      </c>
      <c r="F340" s="135">
        <v>3326064.9000000032</v>
      </c>
      <c r="G340" s="135">
        <v>3930416.3700000006</v>
      </c>
      <c r="H340" s="135">
        <v>4073062.9300000034</v>
      </c>
      <c r="I340" s="135">
        <v>3648191.0900000026</v>
      </c>
      <c r="J340" s="135">
        <v>3678001.4400000051</v>
      </c>
      <c r="K340" s="135">
        <v>9190480.0199999977</v>
      </c>
      <c r="L340" s="135">
        <v>3411201.8400000008</v>
      </c>
      <c r="M340" s="135">
        <v>4400961.2300000032</v>
      </c>
      <c r="N340" s="135">
        <v>4121364.76</v>
      </c>
      <c r="O340" s="135">
        <v>3950342.89</v>
      </c>
      <c r="P340" s="135">
        <v>14014423.66</v>
      </c>
      <c r="Q340" s="135">
        <v>60601821.87000002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2857310.740000003</v>
      </c>
      <c r="V340" s="97"/>
    </row>
    <row r="341" spans="2:22" x14ac:dyDescent="0.2">
      <c r="B341" s="95"/>
      <c r="C341" s="133" t="s">
        <v>274</v>
      </c>
      <c r="D341" s="134" t="s">
        <v>275</v>
      </c>
      <c r="E341" s="136">
        <v>626394.00000000012</v>
      </c>
      <c r="F341" s="136">
        <v>626394.00000000012</v>
      </c>
      <c r="G341" s="136">
        <v>492824.94000000006</v>
      </c>
      <c r="H341" s="136">
        <v>384092.64</v>
      </c>
      <c r="I341" s="136">
        <v>790089.73</v>
      </c>
      <c r="J341" s="136">
        <v>403032.39999999997</v>
      </c>
      <c r="K341" s="136">
        <v>4213883.0000000009</v>
      </c>
      <c r="L341" s="136">
        <v>779498.24</v>
      </c>
      <c r="M341" s="136">
        <v>750326.8</v>
      </c>
      <c r="N341" s="136">
        <v>468104.97000000009</v>
      </c>
      <c r="O341" s="136">
        <v>460935.39</v>
      </c>
      <c r="P341" s="136">
        <v>2253708.7199999997</v>
      </c>
      <c r="Q341" s="135">
        <v>12249284.830000002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626394.00000000012</v>
      </c>
      <c r="V341" s="97"/>
    </row>
    <row r="342" spans="2:22" x14ac:dyDescent="0.2">
      <c r="B342" s="95"/>
      <c r="C342" s="98" t="s">
        <v>276</v>
      </c>
      <c r="D342" s="99" t="s">
        <v>275</v>
      </c>
      <c r="E342" s="100">
        <v>626394.00000000012</v>
      </c>
      <c r="F342" s="100">
        <v>626394.00000000012</v>
      </c>
      <c r="G342" s="100">
        <v>492824.94000000006</v>
      </c>
      <c r="H342" s="100">
        <v>384092.64</v>
      </c>
      <c r="I342" s="100">
        <v>790089.73</v>
      </c>
      <c r="J342" s="100">
        <v>403032.39999999997</v>
      </c>
      <c r="K342" s="100">
        <v>4213883.0000000009</v>
      </c>
      <c r="L342" s="100">
        <v>779498.24</v>
      </c>
      <c r="M342" s="100">
        <v>750326.8</v>
      </c>
      <c r="N342" s="100">
        <v>468104.97000000009</v>
      </c>
      <c r="O342" s="100">
        <v>460935.39</v>
      </c>
      <c r="P342" s="100">
        <v>2253708.7199999997</v>
      </c>
      <c r="Q342" s="135">
        <v>12249284.830000002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626394.00000000012</v>
      </c>
      <c r="V342" s="97"/>
    </row>
    <row r="343" spans="2:22" x14ac:dyDescent="0.2">
      <c r="B343" s="95"/>
      <c r="C343" s="133" t="s">
        <v>277</v>
      </c>
      <c r="D343" s="134" t="s">
        <v>278</v>
      </c>
      <c r="E343" s="136">
        <v>1397380.3800000024</v>
      </c>
      <c r="F343" s="136">
        <v>1392025.2600000023</v>
      </c>
      <c r="G343" s="136">
        <v>1868173.0200000007</v>
      </c>
      <c r="H343" s="136">
        <v>1988937.9700000032</v>
      </c>
      <c r="I343" s="136">
        <v>1886999.6700000027</v>
      </c>
      <c r="J343" s="136">
        <v>1887700.5200000054</v>
      </c>
      <c r="K343" s="136">
        <v>2988096.9899999979</v>
      </c>
      <c r="L343" s="136">
        <v>1640240.6200000008</v>
      </c>
      <c r="M343" s="136">
        <v>1906715.8400000038</v>
      </c>
      <c r="N343" s="136">
        <v>1995313.2100000007</v>
      </c>
      <c r="O343" s="136">
        <v>1946861.94</v>
      </c>
      <c r="P343" s="136">
        <v>5064338.9099999983</v>
      </c>
      <c r="Q343" s="135">
        <v>25962784.330000021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1397380.3800000024</v>
      </c>
      <c r="V343" s="97"/>
    </row>
    <row r="344" spans="2:22" x14ac:dyDescent="0.2">
      <c r="B344" s="95"/>
      <c r="C344" s="98" t="s">
        <v>279</v>
      </c>
      <c r="D344" s="99" t="s">
        <v>278</v>
      </c>
      <c r="E344" s="100">
        <v>1397380.3800000024</v>
      </c>
      <c r="F344" s="100">
        <v>1392025.2600000023</v>
      </c>
      <c r="G344" s="100">
        <v>1868173.0200000007</v>
      </c>
      <c r="H344" s="100">
        <v>1988937.9700000032</v>
      </c>
      <c r="I344" s="100">
        <v>1886999.6700000027</v>
      </c>
      <c r="J344" s="100">
        <v>1887700.5200000054</v>
      </c>
      <c r="K344" s="100">
        <v>2988096.9899999979</v>
      </c>
      <c r="L344" s="100">
        <v>1640240.6200000008</v>
      </c>
      <c r="M344" s="100">
        <v>1906715.8400000038</v>
      </c>
      <c r="N344" s="100">
        <v>1995313.2100000007</v>
      </c>
      <c r="O344" s="100">
        <v>1946861.94</v>
      </c>
      <c r="P344" s="100">
        <v>5064338.9099999983</v>
      </c>
      <c r="Q344" s="135">
        <v>25962784.330000021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1397380.3800000024</v>
      </c>
      <c r="V344" s="97"/>
    </row>
    <row r="345" spans="2:22" x14ac:dyDescent="0.2">
      <c r="B345" s="95"/>
      <c r="C345" s="133" t="s">
        <v>280</v>
      </c>
      <c r="D345" s="134" t="s">
        <v>281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5"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282</v>
      </c>
      <c r="D346" s="99" t="s">
        <v>281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35"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283</v>
      </c>
      <c r="D347" s="134" t="s">
        <v>284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5"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285</v>
      </c>
      <c r="D348" s="99" t="s">
        <v>284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35"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286</v>
      </c>
      <c r="D349" s="134" t="s">
        <v>287</v>
      </c>
      <c r="E349" s="136">
        <v>136163.20000000001</v>
      </c>
      <c r="F349" s="136">
        <v>136163.20000000001</v>
      </c>
      <c r="G349" s="136">
        <v>210158.28999999995</v>
      </c>
      <c r="H349" s="136">
        <v>211669.63000000003</v>
      </c>
      <c r="I349" s="136">
        <v>132030.38999999998</v>
      </c>
      <c r="J349" s="136">
        <v>158950.78999999998</v>
      </c>
      <c r="K349" s="136">
        <v>491830.49000000005</v>
      </c>
      <c r="L349" s="136">
        <v>147881.29000000004</v>
      </c>
      <c r="M349" s="136">
        <v>178605.61</v>
      </c>
      <c r="N349" s="136">
        <v>220660.10999999993</v>
      </c>
      <c r="O349" s="136">
        <v>227672.65999999995</v>
      </c>
      <c r="P349" s="136">
        <v>951616.75999999989</v>
      </c>
      <c r="Q349" s="135">
        <v>3203402.42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136163.20000000001</v>
      </c>
      <c r="V349" s="97"/>
    </row>
    <row r="350" spans="2:22" x14ac:dyDescent="0.2">
      <c r="B350" s="95"/>
      <c r="C350" s="98" t="s">
        <v>288</v>
      </c>
      <c r="D350" s="99" t="s">
        <v>287</v>
      </c>
      <c r="E350" s="100">
        <v>136163.20000000001</v>
      </c>
      <c r="F350" s="100">
        <v>136163.20000000001</v>
      </c>
      <c r="G350" s="100">
        <v>210158.28999999995</v>
      </c>
      <c r="H350" s="100">
        <v>211669.63000000003</v>
      </c>
      <c r="I350" s="100">
        <v>132030.38999999998</v>
      </c>
      <c r="J350" s="100">
        <v>158950.78999999998</v>
      </c>
      <c r="K350" s="100">
        <v>491830.49000000005</v>
      </c>
      <c r="L350" s="100">
        <v>147881.29000000004</v>
      </c>
      <c r="M350" s="100">
        <v>178605.61</v>
      </c>
      <c r="N350" s="100">
        <v>220660.10999999993</v>
      </c>
      <c r="O350" s="100">
        <v>227672.65999999995</v>
      </c>
      <c r="P350" s="100">
        <v>951616.75999999989</v>
      </c>
      <c r="Q350" s="135">
        <v>3203402.42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136163.20000000001</v>
      </c>
      <c r="V350" s="97"/>
    </row>
    <row r="351" spans="2:22" x14ac:dyDescent="0.2">
      <c r="B351" s="95"/>
      <c r="C351" s="133" t="s">
        <v>289</v>
      </c>
      <c r="D351" s="134" t="s">
        <v>290</v>
      </c>
      <c r="E351" s="136">
        <v>697373.16000000038</v>
      </c>
      <c r="F351" s="136">
        <v>1171482.4400000004</v>
      </c>
      <c r="G351" s="136">
        <v>1359260.1199999996</v>
      </c>
      <c r="H351" s="136">
        <v>1488362.6900000002</v>
      </c>
      <c r="I351" s="136">
        <v>839071.3</v>
      </c>
      <c r="J351" s="136">
        <v>1228317.7299999995</v>
      </c>
      <c r="K351" s="136">
        <v>1496669.5399999993</v>
      </c>
      <c r="L351" s="136">
        <v>843581.69000000018</v>
      </c>
      <c r="M351" s="136">
        <v>1565312.9799999995</v>
      </c>
      <c r="N351" s="136">
        <v>1437286.4699999993</v>
      </c>
      <c r="O351" s="136">
        <v>1314872.8999999999</v>
      </c>
      <c r="P351" s="136">
        <v>5744759.2700000014</v>
      </c>
      <c r="Q351" s="135">
        <v>19186350.289999999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697373.16000000038</v>
      </c>
      <c r="V351" s="97"/>
    </row>
    <row r="352" spans="2:22" x14ac:dyDescent="0.2">
      <c r="B352" s="95"/>
      <c r="C352" s="98" t="s">
        <v>291</v>
      </c>
      <c r="D352" s="99" t="s">
        <v>290</v>
      </c>
      <c r="E352" s="100">
        <v>697373.16000000038</v>
      </c>
      <c r="F352" s="100">
        <v>1171482.4400000004</v>
      </c>
      <c r="G352" s="100">
        <v>1359260.1199999996</v>
      </c>
      <c r="H352" s="100">
        <v>1488362.6900000002</v>
      </c>
      <c r="I352" s="100">
        <v>839071.3</v>
      </c>
      <c r="J352" s="100">
        <v>1228317.7299999995</v>
      </c>
      <c r="K352" s="100">
        <v>1496669.5399999993</v>
      </c>
      <c r="L352" s="100">
        <v>843581.69000000018</v>
      </c>
      <c r="M352" s="100">
        <v>1565312.9799999995</v>
      </c>
      <c r="N352" s="100">
        <v>1437286.4699999993</v>
      </c>
      <c r="O352" s="100">
        <v>1314872.8999999999</v>
      </c>
      <c r="P352" s="100">
        <v>5744759.2700000014</v>
      </c>
      <c r="Q352" s="135">
        <v>19186350.289999999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697373.16000000038</v>
      </c>
      <c r="V352" s="97"/>
    </row>
    <row r="353" spans="2:22" x14ac:dyDescent="0.2">
      <c r="B353" s="95"/>
      <c r="C353" s="131" t="s">
        <v>292</v>
      </c>
      <c r="D353" s="132" t="s">
        <v>293</v>
      </c>
      <c r="E353" s="135">
        <v>24620567.040000003</v>
      </c>
      <c r="F353" s="135">
        <v>24841654.890000001</v>
      </c>
      <c r="G353" s="135">
        <v>30378338.030000009</v>
      </c>
      <c r="H353" s="135">
        <v>28142492.880000003</v>
      </c>
      <c r="I353" s="135">
        <v>26088927.280000005</v>
      </c>
      <c r="J353" s="135">
        <v>26649829.640000004</v>
      </c>
      <c r="K353" s="135">
        <v>28040461.020000007</v>
      </c>
      <c r="L353" s="135">
        <v>25753731.749999996</v>
      </c>
      <c r="M353" s="135">
        <v>27246772.960000001</v>
      </c>
      <c r="N353" s="135">
        <v>25315064.98</v>
      </c>
      <c r="O353" s="135">
        <v>30167018.329999998</v>
      </c>
      <c r="P353" s="135">
        <v>39673267.980000004</v>
      </c>
      <c r="Q353" s="135">
        <v>336918126.78000003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24620567.040000003</v>
      </c>
      <c r="V353" s="97"/>
    </row>
    <row r="354" spans="2:22" x14ac:dyDescent="0.2">
      <c r="B354" s="95"/>
      <c r="C354" s="133" t="s">
        <v>294</v>
      </c>
      <c r="D354" s="134" t="s">
        <v>295</v>
      </c>
      <c r="E354" s="136">
        <v>13820689.530000001</v>
      </c>
      <c r="F354" s="136">
        <v>13762363.530000001</v>
      </c>
      <c r="G354" s="136">
        <v>14769341.960000005</v>
      </c>
      <c r="H354" s="136">
        <v>14814766</v>
      </c>
      <c r="I354" s="136">
        <v>14012718.220000003</v>
      </c>
      <c r="J354" s="136">
        <v>14438354.099999998</v>
      </c>
      <c r="K354" s="136">
        <v>14361827.430000003</v>
      </c>
      <c r="L354" s="136">
        <v>14048038.239999998</v>
      </c>
      <c r="M354" s="136">
        <v>14415028.949999999</v>
      </c>
      <c r="N354" s="136">
        <v>14571186.440000001</v>
      </c>
      <c r="O354" s="136">
        <v>14674105.730000002</v>
      </c>
      <c r="P354" s="136">
        <v>17633183.700000003</v>
      </c>
      <c r="Q354" s="135">
        <v>175321603.82999998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13820689.530000001</v>
      </c>
      <c r="V354" s="97"/>
    </row>
    <row r="355" spans="2:22" x14ac:dyDescent="0.2">
      <c r="B355" s="95"/>
      <c r="C355" s="98" t="s">
        <v>296</v>
      </c>
      <c r="D355" s="99" t="s">
        <v>297</v>
      </c>
      <c r="E355" s="100">
        <v>3578714.71</v>
      </c>
      <c r="F355" s="100">
        <v>3568713.71</v>
      </c>
      <c r="G355" s="100">
        <v>3669424.3000000003</v>
      </c>
      <c r="H355" s="100">
        <v>3658375.8699999996</v>
      </c>
      <c r="I355" s="100">
        <v>3489172.1899999985</v>
      </c>
      <c r="J355" s="100">
        <v>3563903.5199999996</v>
      </c>
      <c r="K355" s="100">
        <v>3565137.63</v>
      </c>
      <c r="L355" s="100">
        <v>3495120.5999999996</v>
      </c>
      <c r="M355" s="100">
        <v>3561379.8899999997</v>
      </c>
      <c r="N355" s="100">
        <v>3584662.37</v>
      </c>
      <c r="O355" s="100">
        <v>3651890.4100000006</v>
      </c>
      <c r="P355" s="100">
        <v>4258582.25</v>
      </c>
      <c r="Q355" s="135">
        <v>43645077.449999996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3578714.71</v>
      </c>
      <c r="V355" s="97"/>
    </row>
    <row r="356" spans="2:22" x14ac:dyDescent="0.2">
      <c r="B356" s="95"/>
      <c r="C356" s="98" t="s">
        <v>298</v>
      </c>
      <c r="D356" s="99" t="s">
        <v>36</v>
      </c>
      <c r="E356" s="100">
        <v>10241974.820000002</v>
      </c>
      <c r="F356" s="100">
        <v>10193649.820000002</v>
      </c>
      <c r="G356" s="100">
        <v>11099917.660000004</v>
      </c>
      <c r="H356" s="100">
        <v>11156390.130000001</v>
      </c>
      <c r="I356" s="100">
        <v>10523546.030000003</v>
      </c>
      <c r="J356" s="100">
        <v>10874450.579999998</v>
      </c>
      <c r="K356" s="100">
        <v>10796689.800000003</v>
      </c>
      <c r="L356" s="100">
        <v>10552917.639999999</v>
      </c>
      <c r="M356" s="100">
        <v>10853649.060000001</v>
      </c>
      <c r="N356" s="100">
        <v>10986524.07</v>
      </c>
      <c r="O356" s="100">
        <v>11022215.320000002</v>
      </c>
      <c r="P356" s="100">
        <v>13374601.450000001</v>
      </c>
      <c r="Q356" s="135">
        <v>131676526.38000003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10241974.820000002</v>
      </c>
      <c r="V356" s="97"/>
    </row>
    <row r="357" spans="2:22" x14ac:dyDescent="0.2">
      <c r="B357" s="95"/>
      <c r="C357" s="133" t="s">
        <v>299</v>
      </c>
      <c r="D357" s="134" t="s">
        <v>300</v>
      </c>
      <c r="E357" s="136">
        <v>4363865.6699999981</v>
      </c>
      <c r="F357" s="136">
        <v>4443629.2899999972</v>
      </c>
      <c r="G357" s="136">
        <v>4833638.5700000031</v>
      </c>
      <c r="H357" s="136">
        <v>4803697.6999999983</v>
      </c>
      <c r="I357" s="136">
        <v>4597124.990000003</v>
      </c>
      <c r="J357" s="136">
        <v>4714787.7500000037</v>
      </c>
      <c r="K357" s="136">
        <v>4673419.4800000023</v>
      </c>
      <c r="L357" s="136">
        <v>4589544.4999999963</v>
      </c>
      <c r="M357" s="136">
        <v>4679974.8199999994</v>
      </c>
      <c r="N357" s="136">
        <v>4719468.7</v>
      </c>
      <c r="O357" s="136">
        <v>4812709.2300000004</v>
      </c>
      <c r="P357" s="136">
        <v>5619036.5799999982</v>
      </c>
      <c r="Q357" s="135">
        <v>56850897.280000001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4363865.6699999981</v>
      </c>
      <c r="V357" s="97"/>
    </row>
    <row r="358" spans="2:22" x14ac:dyDescent="0.2">
      <c r="B358" s="95"/>
      <c r="C358" s="98" t="s">
        <v>301</v>
      </c>
      <c r="D358" s="99" t="s">
        <v>302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35"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303</v>
      </c>
      <c r="D359" s="99" t="s">
        <v>304</v>
      </c>
      <c r="E359" s="100">
        <v>4363865.6699999981</v>
      </c>
      <c r="F359" s="100">
        <v>4443629.2899999972</v>
      </c>
      <c r="G359" s="100">
        <v>4833638.5700000031</v>
      </c>
      <c r="H359" s="100">
        <v>4803697.6999999983</v>
      </c>
      <c r="I359" s="100">
        <v>4597124.990000003</v>
      </c>
      <c r="J359" s="100">
        <v>4714787.7500000037</v>
      </c>
      <c r="K359" s="100">
        <v>4673419.4800000023</v>
      </c>
      <c r="L359" s="100">
        <v>4589544.4999999963</v>
      </c>
      <c r="M359" s="100">
        <v>4679974.8199999994</v>
      </c>
      <c r="N359" s="100">
        <v>4719468.7</v>
      </c>
      <c r="O359" s="100">
        <v>4812709.2300000004</v>
      </c>
      <c r="P359" s="100">
        <v>5619036.5799999982</v>
      </c>
      <c r="Q359" s="135">
        <v>56850897.280000001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4363865.6699999981</v>
      </c>
      <c r="V359" s="97"/>
    </row>
    <row r="360" spans="2:22" x14ac:dyDescent="0.2">
      <c r="B360" s="95"/>
      <c r="C360" s="133" t="s">
        <v>305</v>
      </c>
      <c r="D360" s="134" t="s">
        <v>306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5"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307</v>
      </c>
      <c r="D361" s="99" t="s">
        <v>306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35"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308</v>
      </c>
      <c r="D362" s="134" t="s">
        <v>309</v>
      </c>
      <c r="E362" s="136">
        <v>3261169.82</v>
      </c>
      <c r="F362" s="136">
        <v>3063169.82</v>
      </c>
      <c r="G362" s="136">
        <v>5741703.9200000009</v>
      </c>
      <c r="H362" s="136">
        <v>3385385.0000000005</v>
      </c>
      <c r="I362" s="136">
        <v>3034442.32</v>
      </c>
      <c r="J362" s="136">
        <v>3065146.71</v>
      </c>
      <c r="K362" s="136">
        <v>3348959.1799999992</v>
      </c>
      <c r="L362" s="136">
        <v>3129849.49</v>
      </c>
      <c r="M362" s="136">
        <v>2806118.71</v>
      </c>
      <c r="N362" s="136">
        <v>946950.07000000007</v>
      </c>
      <c r="O362" s="136">
        <v>5723964.9699999988</v>
      </c>
      <c r="P362" s="136">
        <v>5631079.9799999995</v>
      </c>
      <c r="Q362" s="135">
        <v>43137939.989999995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3261169.82</v>
      </c>
      <c r="V362" s="97"/>
    </row>
    <row r="363" spans="2:22" x14ac:dyDescent="0.2">
      <c r="B363" s="95"/>
      <c r="C363" s="98" t="s">
        <v>310</v>
      </c>
      <c r="D363" s="99" t="s">
        <v>311</v>
      </c>
      <c r="E363" s="100">
        <v>3063169.82</v>
      </c>
      <c r="F363" s="100">
        <v>3063169.82</v>
      </c>
      <c r="G363" s="100">
        <v>5712289.8900000006</v>
      </c>
      <c r="H363" s="100">
        <v>3350196.3200000003</v>
      </c>
      <c r="I363" s="100">
        <v>3024757.79</v>
      </c>
      <c r="J363" s="100">
        <v>3049901.54</v>
      </c>
      <c r="K363" s="100">
        <v>3323062.6399999992</v>
      </c>
      <c r="L363" s="100">
        <v>3114234.1100000003</v>
      </c>
      <c r="M363" s="100">
        <v>2777480.39</v>
      </c>
      <c r="N363" s="100">
        <v>918518.14</v>
      </c>
      <c r="O363" s="100">
        <v>5696487.629999999</v>
      </c>
      <c r="P363" s="100">
        <v>5524671.8999999994</v>
      </c>
      <c r="Q363" s="135">
        <v>42617939.990000002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3063169.82</v>
      </c>
      <c r="V363" s="97"/>
    </row>
    <row r="364" spans="2:22" x14ac:dyDescent="0.2">
      <c r="B364" s="95"/>
      <c r="C364" s="98" t="s">
        <v>312</v>
      </c>
      <c r="D364" s="99" t="s">
        <v>313</v>
      </c>
      <c r="E364" s="100">
        <v>198000</v>
      </c>
      <c r="F364" s="100">
        <v>0</v>
      </c>
      <c r="G364" s="100">
        <v>29414.03</v>
      </c>
      <c r="H364" s="100">
        <v>35188.68</v>
      </c>
      <c r="I364" s="100">
        <v>9684.5300000000007</v>
      </c>
      <c r="J364" s="100">
        <v>15245.17</v>
      </c>
      <c r="K364" s="100">
        <v>25896.54</v>
      </c>
      <c r="L364" s="100">
        <v>15615.380000000001</v>
      </c>
      <c r="M364" s="100">
        <v>28638.32</v>
      </c>
      <c r="N364" s="100">
        <v>28431.93</v>
      </c>
      <c r="O364" s="100">
        <v>27477.34</v>
      </c>
      <c r="P364" s="100">
        <v>106408.08</v>
      </c>
      <c r="Q364" s="135">
        <v>520000.00000000006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198000</v>
      </c>
      <c r="V364" s="97"/>
    </row>
    <row r="365" spans="2:22" x14ac:dyDescent="0.2">
      <c r="B365" s="95"/>
      <c r="C365" s="133" t="s">
        <v>314</v>
      </c>
      <c r="D365" s="134" t="s">
        <v>315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5"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316</v>
      </c>
      <c r="D366" s="99" t="s">
        <v>315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35"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317</v>
      </c>
      <c r="D367" s="134" t="s">
        <v>318</v>
      </c>
      <c r="E367" s="136">
        <v>2520817.12</v>
      </c>
      <c r="F367" s="136">
        <v>2400954.06</v>
      </c>
      <c r="G367" s="136">
        <v>4045917.75</v>
      </c>
      <c r="H367" s="136">
        <v>4017886.0800000005</v>
      </c>
      <c r="I367" s="136">
        <v>3650488.05</v>
      </c>
      <c r="J367" s="136">
        <v>3565563.8000000007</v>
      </c>
      <c r="K367" s="136">
        <v>4253836.4500000011</v>
      </c>
      <c r="L367" s="136">
        <v>3178580.6199999996</v>
      </c>
      <c r="M367" s="136">
        <v>3739730.0800000005</v>
      </c>
      <c r="N367" s="136">
        <v>3939454.7599999993</v>
      </c>
      <c r="O367" s="136">
        <v>3909597.5199999996</v>
      </c>
      <c r="P367" s="136">
        <v>8019405.9000000004</v>
      </c>
      <c r="Q367" s="135">
        <v>47242232.190000005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2520817.12</v>
      </c>
      <c r="V367" s="97"/>
    </row>
    <row r="368" spans="2:22" x14ac:dyDescent="0.2">
      <c r="B368" s="95"/>
      <c r="C368" s="98" t="s">
        <v>319</v>
      </c>
      <c r="D368" s="99" t="s">
        <v>318</v>
      </c>
      <c r="E368" s="100">
        <v>2520817.12</v>
      </c>
      <c r="F368" s="100">
        <v>2400954.06</v>
      </c>
      <c r="G368" s="100">
        <v>4045917.75</v>
      </c>
      <c r="H368" s="100">
        <v>4017886.0800000005</v>
      </c>
      <c r="I368" s="100">
        <v>3650488.05</v>
      </c>
      <c r="J368" s="100">
        <v>3565563.8000000007</v>
      </c>
      <c r="K368" s="100">
        <v>4253836.4500000011</v>
      </c>
      <c r="L368" s="100">
        <v>3178580.6199999996</v>
      </c>
      <c r="M368" s="100">
        <v>3739730.0800000005</v>
      </c>
      <c r="N368" s="100">
        <v>3939454.7599999993</v>
      </c>
      <c r="O368" s="100">
        <v>3909597.5199999996</v>
      </c>
      <c r="P368" s="100">
        <v>8019405.9000000004</v>
      </c>
      <c r="Q368" s="135">
        <v>47242232.190000005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2520817.12</v>
      </c>
      <c r="V368" s="97"/>
    </row>
    <row r="369" spans="2:22" x14ac:dyDescent="0.2">
      <c r="B369" s="95"/>
      <c r="C369" s="133" t="s">
        <v>320</v>
      </c>
      <c r="D369" s="134" t="s">
        <v>321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5"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322</v>
      </c>
      <c r="D370" s="99" t="s">
        <v>321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35"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323</v>
      </c>
      <c r="D371" s="134" t="s">
        <v>324</v>
      </c>
      <c r="E371" s="136">
        <v>654024.90000000049</v>
      </c>
      <c r="F371" s="136">
        <v>1171538.1900000004</v>
      </c>
      <c r="G371" s="136">
        <v>987735.82999999984</v>
      </c>
      <c r="H371" s="136">
        <v>1120758.0999999999</v>
      </c>
      <c r="I371" s="136">
        <v>794153.70000000007</v>
      </c>
      <c r="J371" s="136">
        <v>865977.28000000038</v>
      </c>
      <c r="K371" s="136">
        <v>1402418.4800000007</v>
      </c>
      <c r="L371" s="136">
        <v>807718.9</v>
      </c>
      <c r="M371" s="136">
        <v>1605920.4000000004</v>
      </c>
      <c r="N371" s="136">
        <v>1138005.0100000002</v>
      </c>
      <c r="O371" s="136">
        <v>1046640.8800000002</v>
      </c>
      <c r="P371" s="136">
        <v>2770561.8200000003</v>
      </c>
      <c r="Q371" s="135">
        <v>14365453.490000002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654024.90000000049</v>
      </c>
      <c r="V371" s="97"/>
    </row>
    <row r="372" spans="2:22" x14ac:dyDescent="0.2">
      <c r="B372" s="95"/>
      <c r="C372" s="98" t="s">
        <v>325</v>
      </c>
      <c r="D372" s="99" t="s">
        <v>324</v>
      </c>
      <c r="E372" s="100">
        <v>654024.90000000049</v>
      </c>
      <c r="F372" s="100">
        <v>1171538.1900000004</v>
      </c>
      <c r="G372" s="100">
        <v>987735.82999999984</v>
      </c>
      <c r="H372" s="100">
        <v>1120758.0999999999</v>
      </c>
      <c r="I372" s="100">
        <v>794153.70000000007</v>
      </c>
      <c r="J372" s="100">
        <v>865977.28000000038</v>
      </c>
      <c r="K372" s="100">
        <v>1402418.4800000007</v>
      </c>
      <c r="L372" s="100">
        <v>807718.9</v>
      </c>
      <c r="M372" s="100">
        <v>1605920.4000000004</v>
      </c>
      <c r="N372" s="100">
        <v>1138005.0100000002</v>
      </c>
      <c r="O372" s="100">
        <v>1046640.8800000002</v>
      </c>
      <c r="P372" s="100">
        <v>2770561.8200000003</v>
      </c>
      <c r="Q372" s="135">
        <v>14365453.490000002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654024.90000000049</v>
      </c>
      <c r="V372" s="97"/>
    </row>
    <row r="373" spans="2:22" x14ac:dyDescent="0.2">
      <c r="B373" s="95"/>
      <c r="C373" s="131" t="s">
        <v>326</v>
      </c>
      <c r="D373" s="132" t="s">
        <v>327</v>
      </c>
      <c r="E373" s="135">
        <v>89131596.710000023</v>
      </c>
      <c r="F373" s="135">
        <v>95380897.840000033</v>
      </c>
      <c r="G373" s="135">
        <v>86519122.549999982</v>
      </c>
      <c r="H373" s="135">
        <v>91779796.840000033</v>
      </c>
      <c r="I373" s="135">
        <v>90877715.440000042</v>
      </c>
      <c r="J373" s="135">
        <v>91197257.829999998</v>
      </c>
      <c r="K373" s="135">
        <v>92865587.919999987</v>
      </c>
      <c r="L373" s="135">
        <v>90560624.829999939</v>
      </c>
      <c r="M373" s="135">
        <v>91124080.659999982</v>
      </c>
      <c r="N373" s="135">
        <v>91992118.580000043</v>
      </c>
      <c r="O373" s="135">
        <v>91730445.599999964</v>
      </c>
      <c r="P373" s="135">
        <v>97558589.39000003</v>
      </c>
      <c r="Q373" s="135">
        <v>1100717834.1900001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89131596.710000023</v>
      </c>
      <c r="V373" s="97"/>
    </row>
    <row r="374" spans="2:22" x14ac:dyDescent="0.2">
      <c r="B374" s="95"/>
      <c r="C374" s="133" t="s">
        <v>328</v>
      </c>
      <c r="D374" s="134" t="s">
        <v>329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5"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330</v>
      </c>
      <c r="D375" s="99" t="s">
        <v>331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35"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332</v>
      </c>
      <c r="D376" s="99" t="s">
        <v>333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35"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334</v>
      </c>
      <c r="D377" s="134" t="s">
        <v>335</v>
      </c>
      <c r="E377" s="136">
        <v>63365174.220000006</v>
      </c>
      <c r="F377" s="136">
        <v>66306594.620000012</v>
      </c>
      <c r="G377" s="136">
        <v>64331267.869999982</v>
      </c>
      <c r="H377" s="136">
        <v>65424176.729999997</v>
      </c>
      <c r="I377" s="136">
        <v>65423975.319999993</v>
      </c>
      <c r="J377" s="136">
        <v>65398574.289999992</v>
      </c>
      <c r="K377" s="136">
        <v>65507964.629999995</v>
      </c>
      <c r="L377" s="136">
        <v>65334303.79999999</v>
      </c>
      <c r="M377" s="136">
        <v>65374883.149999999</v>
      </c>
      <c r="N377" s="136">
        <v>65555474.699999996</v>
      </c>
      <c r="O377" s="136">
        <v>65562844.450000003</v>
      </c>
      <c r="P377" s="136">
        <v>66137940.329999998</v>
      </c>
      <c r="Q377" s="135">
        <v>783723174.11000013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63365174.220000006</v>
      </c>
      <c r="V377" s="97"/>
    </row>
    <row r="378" spans="2:22" x14ac:dyDescent="0.2">
      <c r="B378" s="95"/>
      <c r="C378" s="98" t="s">
        <v>336</v>
      </c>
      <c r="D378" s="99" t="s">
        <v>335</v>
      </c>
      <c r="E378" s="100">
        <v>63365174.220000006</v>
      </c>
      <c r="F378" s="100">
        <v>66306594.620000012</v>
      </c>
      <c r="G378" s="100">
        <v>64331267.869999982</v>
      </c>
      <c r="H378" s="100">
        <v>65424176.729999997</v>
      </c>
      <c r="I378" s="100">
        <v>65423975.319999993</v>
      </c>
      <c r="J378" s="100">
        <v>65398574.289999992</v>
      </c>
      <c r="K378" s="100">
        <v>65507964.629999995</v>
      </c>
      <c r="L378" s="100">
        <v>65334303.79999999</v>
      </c>
      <c r="M378" s="100">
        <v>65374883.149999999</v>
      </c>
      <c r="N378" s="100">
        <v>65555474.699999996</v>
      </c>
      <c r="O378" s="100">
        <v>65562844.450000003</v>
      </c>
      <c r="P378" s="100">
        <v>66137940.329999998</v>
      </c>
      <c r="Q378" s="135">
        <v>783723174.11000013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63365174.220000006</v>
      </c>
      <c r="V378" s="97"/>
    </row>
    <row r="379" spans="2:22" x14ac:dyDescent="0.2">
      <c r="B379" s="95"/>
      <c r="C379" s="133" t="s">
        <v>337</v>
      </c>
      <c r="D379" s="134" t="s">
        <v>338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5"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339</v>
      </c>
      <c r="D380" s="99" t="s">
        <v>338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35"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340</v>
      </c>
      <c r="D381" s="134" t="s">
        <v>341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5"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342</v>
      </c>
      <c r="D382" s="99" t="s">
        <v>341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35"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343</v>
      </c>
      <c r="D383" s="134" t="s">
        <v>344</v>
      </c>
      <c r="E383" s="136">
        <v>4710465</v>
      </c>
      <c r="F383" s="136">
        <v>4710315</v>
      </c>
      <c r="G383" s="136">
        <v>4817630.3899999997</v>
      </c>
      <c r="H383" s="136">
        <v>4987171.49</v>
      </c>
      <c r="I383" s="136">
        <v>4777568.07</v>
      </c>
      <c r="J383" s="136">
        <v>4772662.8900000006</v>
      </c>
      <c r="K383" s="136">
        <v>6072968.370000001</v>
      </c>
      <c r="L383" s="136">
        <v>4722919.0399999991</v>
      </c>
      <c r="M383" s="136">
        <v>4841640.63</v>
      </c>
      <c r="N383" s="136">
        <v>5150168.5999999996</v>
      </c>
      <c r="O383" s="136">
        <v>4918873.4799999986</v>
      </c>
      <c r="P383" s="136">
        <v>5750983.1199999992</v>
      </c>
      <c r="Q383" s="135">
        <v>60233366.080000006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4710465</v>
      </c>
      <c r="V383" s="97"/>
    </row>
    <row r="384" spans="2:22" x14ac:dyDescent="0.2">
      <c r="B384" s="95"/>
      <c r="C384" s="98" t="s">
        <v>345</v>
      </c>
      <c r="D384" s="99" t="s">
        <v>344</v>
      </c>
      <c r="E384" s="100">
        <v>4710465</v>
      </c>
      <c r="F384" s="100">
        <v>4710315</v>
      </c>
      <c r="G384" s="100">
        <v>4817630.3899999997</v>
      </c>
      <c r="H384" s="100">
        <v>4987171.49</v>
      </c>
      <c r="I384" s="100">
        <v>4777568.07</v>
      </c>
      <c r="J384" s="100">
        <v>4772662.8900000006</v>
      </c>
      <c r="K384" s="100">
        <v>6072968.370000001</v>
      </c>
      <c r="L384" s="100">
        <v>4722919.0399999991</v>
      </c>
      <c r="M384" s="100">
        <v>4841640.63</v>
      </c>
      <c r="N384" s="100">
        <v>5150168.5999999996</v>
      </c>
      <c r="O384" s="100">
        <v>4918873.4799999986</v>
      </c>
      <c r="P384" s="100">
        <v>5750983.1199999992</v>
      </c>
      <c r="Q384" s="135">
        <v>60233366.080000006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4710465</v>
      </c>
      <c r="V384" s="97"/>
    </row>
    <row r="385" spans="2:22" x14ac:dyDescent="0.2">
      <c r="B385" s="95"/>
      <c r="C385" s="133" t="s">
        <v>346</v>
      </c>
      <c r="D385" s="134" t="s">
        <v>347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5"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348</v>
      </c>
      <c r="D386" s="99" t="s">
        <v>347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35"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349</v>
      </c>
      <c r="D387" s="134" t="s">
        <v>350</v>
      </c>
      <c r="E387" s="136">
        <v>10061.029999999999</v>
      </c>
      <c r="F387" s="136">
        <v>10061.029999999999</v>
      </c>
      <c r="G387" s="136">
        <v>41911.08</v>
      </c>
      <c r="H387" s="136">
        <v>44938.559999999998</v>
      </c>
      <c r="I387" s="136">
        <v>28566.960000000003</v>
      </c>
      <c r="J387" s="136">
        <v>47786.25</v>
      </c>
      <c r="K387" s="136">
        <v>39212.22</v>
      </c>
      <c r="L387" s="136">
        <v>12811.960000000001</v>
      </c>
      <c r="M387" s="136">
        <v>33302.639999999999</v>
      </c>
      <c r="N387" s="136">
        <v>40228.300000000003</v>
      </c>
      <c r="O387" s="136">
        <v>30255.51</v>
      </c>
      <c r="P387" s="136">
        <v>164668.06</v>
      </c>
      <c r="Q387" s="135">
        <v>503803.6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10061.029999999999</v>
      </c>
      <c r="V387" s="97"/>
    </row>
    <row r="388" spans="2:22" x14ac:dyDescent="0.2">
      <c r="B388" s="95"/>
      <c r="C388" s="98" t="s">
        <v>351</v>
      </c>
      <c r="D388" s="99" t="s">
        <v>350</v>
      </c>
      <c r="E388" s="100">
        <v>10061.029999999999</v>
      </c>
      <c r="F388" s="100">
        <v>10061.029999999999</v>
      </c>
      <c r="G388" s="100">
        <v>41911.08</v>
      </c>
      <c r="H388" s="100">
        <v>44938.559999999998</v>
      </c>
      <c r="I388" s="100">
        <v>28566.960000000003</v>
      </c>
      <c r="J388" s="100">
        <v>47786.25</v>
      </c>
      <c r="K388" s="100">
        <v>39212.22</v>
      </c>
      <c r="L388" s="100">
        <v>12811.960000000001</v>
      </c>
      <c r="M388" s="100">
        <v>33302.639999999999</v>
      </c>
      <c r="N388" s="100">
        <v>40228.300000000003</v>
      </c>
      <c r="O388" s="100">
        <v>30255.51</v>
      </c>
      <c r="P388" s="100">
        <v>164668.06</v>
      </c>
      <c r="Q388" s="135">
        <v>503803.6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10061.029999999999</v>
      </c>
      <c r="V388" s="97"/>
    </row>
    <row r="389" spans="2:22" x14ac:dyDescent="0.2">
      <c r="B389" s="95"/>
      <c r="C389" s="133" t="s">
        <v>352</v>
      </c>
      <c r="D389" s="134" t="s">
        <v>353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5"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354</v>
      </c>
      <c r="D390" s="99" t="s">
        <v>353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35"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355</v>
      </c>
      <c r="D391" s="134" t="s">
        <v>356</v>
      </c>
      <c r="E391" s="136">
        <v>21045896.460000023</v>
      </c>
      <c r="F391" s="136">
        <v>24353927.19000002</v>
      </c>
      <c r="G391" s="136">
        <v>17328313.210000008</v>
      </c>
      <c r="H391" s="136">
        <v>21323510.060000028</v>
      </c>
      <c r="I391" s="136">
        <v>20647605.090000063</v>
      </c>
      <c r="J391" s="136">
        <v>20978234.400000006</v>
      </c>
      <c r="K391" s="136">
        <v>21245442.699999981</v>
      </c>
      <c r="L391" s="136">
        <v>20490590.029999953</v>
      </c>
      <c r="M391" s="136">
        <v>20874254.239999976</v>
      </c>
      <c r="N391" s="136">
        <v>21246246.980000045</v>
      </c>
      <c r="O391" s="136">
        <v>21218472.159999955</v>
      </c>
      <c r="P391" s="136">
        <v>25504997.880000025</v>
      </c>
      <c r="Q391" s="135">
        <v>256257490.4000001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21045896.460000023</v>
      </c>
      <c r="V391" s="97"/>
    </row>
    <row r="392" spans="2:22" x14ac:dyDescent="0.2">
      <c r="B392" s="95"/>
      <c r="C392" s="98" t="s">
        <v>357</v>
      </c>
      <c r="D392" s="99" t="s">
        <v>356</v>
      </c>
      <c r="E392" s="100">
        <v>21045896.460000023</v>
      </c>
      <c r="F392" s="100">
        <v>24353927.19000002</v>
      </c>
      <c r="G392" s="100">
        <v>17328313.210000008</v>
      </c>
      <c r="H392" s="100">
        <v>21323510.060000028</v>
      </c>
      <c r="I392" s="100">
        <v>20647605.090000063</v>
      </c>
      <c r="J392" s="100">
        <v>20978234.400000006</v>
      </c>
      <c r="K392" s="100">
        <v>21245442.699999981</v>
      </c>
      <c r="L392" s="100">
        <v>20490590.029999953</v>
      </c>
      <c r="M392" s="100">
        <v>20874254.239999976</v>
      </c>
      <c r="N392" s="100">
        <v>21246246.980000045</v>
      </c>
      <c r="O392" s="100">
        <v>21218472.159999955</v>
      </c>
      <c r="P392" s="100">
        <v>25504997.880000025</v>
      </c>
      <c r="Q392" s="135">
        <v>256257490.4000001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21045896.460000023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/YFMHkJ0jjCSU8r0YFWj97vp5jtRLmX6fKp1etYu5bIxIF7RTMOBXcyzTjkqmuAggEV/GHwJ+SlHw5Dm1lQRQQ==" saltValue="A38ubfzbGu1T2SzSTGkTqQ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2023-02-27T07:37:40Z</cp:lastPrinted>
  <dcterms:created xsi:type="dcterms:W3CDTF">2023-02-26T18:56:37Z</dcterms:created>
  <dcterms:modified xsi:type="dcterms:W3CDTF">2025-02-28T14:33:26Z</dcterms:modified>
</cp:coreProperties>
</file>