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bojan.paunovic\Desktop\Bojan NE diraj\izvrsenje budzeta\Izvjestaji\izvjestaji 2023\GDDS\Mart 2023 - GDDS\"/>
    </mc:Choice>
  </mc:AlternateContent>
  <xr:revisionPtr revIDLastSave="0" documentId="13_ncr:1_{F2C73CED-0FEF-478A-8FCC-ED1B261C27D1}" xr6:coauthVersionLast="36" xr6:coauthVersionMax="36" xr10:uidLastSave="{00000000-0000-0000-0000-000000000000}"/>
  <bookViews>
    <workbookView xWindow="0" yWindow="0" windowWidth="23040" windowHeight="9075" firstSheet="1" activeTab="2" xr2:uid="{00000000-000D-0000-FFFF-FFFF00000000}"/>
  </bookViews>
  <sheets>
    <sheet name="Master" sheetId="4" state="hidden" r:id="rId1"/>
    <sheet name="Pregled" sheetId="2" r:id="rId2"/>
    <sheet name="Analitika 2023" sheetId="3" r:id="rId3"/>
    <sheet name="2023" sheetId="1" r:id="rId4"/>
  </sheets>
  <externalReferences>
    <externalReference r:id="rId5"/>
    <externalReference r:id="rId6"/>
  </externalReferences>
  <definedNames>
    <definedName name="_xlnm.Print_Area" localSheetId="2">'Analitika 2023'!$B$3:$Q$97</definedName>
    <definedName name="_xlnm.Print_Area" localSheetId="1">Pregled!$B$1:$U$30</definedName>
    <definedName name="_xlnm.Print_Titles" localSheetId="2">'Analitika 2023'!$3:$7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M21" i="2"/>
  <c r="M19" i="2"/>
  <c r="M17" i="2"/>
  <c r="M15" i="2"/>
  <c r="M13" i="2"/>
  <c r="J23" i="2"/>
  <c r="J21" i="2"/>
  <c r="J19" i="2"/>
  <c r="J17" i="2"/>
  <c r="J15" i="2"/>
  <c r="J13" i="2"/>
  <c r="C6" i="4" l="1"/>
  <c r="F9" i="4"/>
  <c r="F15" i="4" s="1"/>
  <c r="D4" i="4"/>
  <c r="L4" i="3" s="1"/>
  <c r="J10" i="2" s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U12" i="1" l="1"/>
  <c r="U70" i="1"/>
  <c r="U111" i="1"/>
  <c r="U20" i="1"/>
  <c r="U47" i="1"/>
  <c r="U78" i="1"/>
  <c r="U119" i="1"/>
  <c r="U28" i="1"/>
  <c r="U55" i="1"/>
  <c r="U86" i="1"/>
  <c r="U127" i="1"/>
  <c r="U34" i="1"/>
  <c r="U63" i="1"/>
  <c r="U94" i="1"/>
  <c r="U133" i="1"/>
  <c r="U146" i="1"/>
  <c r="U154" i="1"/>
  <c r="U169" i="1"/>
  <c r="U177" i="1"/>
  <c r="U185" i="1"/>
  <c r="U13" i="1"/>
  <c r="U29" i="1"/>
  <c r="U56" i="1"/>
  <c r="U64" i="1"/>
  <c r="U79" i="1"/>
  <c r="U95" i="1"/>
  <c r="U120" i="1"/>
  <c r="U134" i="1"/>
  <c r="U147" i="1"/>
  <c r="U162" i="1"/>
  <c r="U170" i="1"/>
  <c r="U186" i="1"/>
  <c r="U22" i="1"/>
  <c r="U88" i="1"/>
  <c r="U113" i="1"/>
  <c r="U135" i="1"/>
  <c r="U156" i="1"/>
  <c r="U171" i="1"/>
  <c r="U179" i="1"/>
  <c r="U15" i="1"/>
  <c r="U23" i="1"/>
  <c r="U31" i="1"/>
  <c r="U37" i="1"/>
  <c r="U42" i="1"/>
  <c r="U50" i="1"/>
  <c r="U58" i="1"/>
  <c r="U65" i="1"/>
  <c r="U73" i="1"/>
  <c r="U81" i="1"/>
  <c r="U89" i="1"/>
  <c r="U106" i="1"/>
  <c r="U114" i="1"/>
  <c r="U122" i="1"/>
  <c r="U136" i="1"/>
  <c r="U141" i="1"/>
  <c r="U149" i="1"/>
  <c r="U157" i="1"/>
  <c r="U164" i="1"/>
  <c r="U172" i="1"/>
  <c r="U180" i="1"/>
  <c r="U188" i="1"/>
  <c r="U8" i="1"/>
  <c r="U16" i="1"/>
  <c r="U24" i="1"/>
  <c r="U32" i="1"/>
  <c r="U38" i="1"/>
  <c r="U43" i="1"/>
  <c r="U51" i="1"/>
  <c r="U59" i="1"/>
  <c r="U66" i="1"/>
  <c r="U74" i="1"/>
  <c r="U82" i="1"/>
  <c r="U90" i="1"/>
  <c r="U107" i="1"/>
  <c r="U115" i="1"/>
  <c r="U123" i="1"/>
  <c r="U137" i="1"/>
  <c r="U142" i="1"/>
  <c r="U150" i="1"/>
  <c r="U158" i="1"/>
  <c r="U165" i="1"/>
  <c r="U173" i="1"/>
  <c r="U181" i="1"/>
  <c r="U189" i="1"/>
  <c r="U21" i="1"/>
  <c r="U35" i="1"/>
  <c r="U48" i="1"/>
  <c r="U71" i="1"/>
  <c r="U87" i="1"/>
  <c r="U112" i="1"/>
  <c r="U128" i="1"/>
  <c r="U139" i="1"/>
  <c r="U155" i="1"/>
  <c r="U178" i="1"/>
  <c r="U14" i="1"/>
  <c r="U36" i="1"/>
  <c r="U57" i="1"/>
  <c r="U80" i="1"/>
  <c r="U121" i="1"/>
  <c r="U148" i="1"/>
  <c r="U187" i="1"/>
  <c r="U9" i="1"/>
  <c r="U17" i="1"/>
  <c r="U25" i="1"/>
  <c r="U39" i="1"/>
  <c r="U44" i="1"/>
  <c r="U52" i="1"/>
  <c r="U60" i="1"/>
  <c r="U67" i="1"/>
  <c r="U75" i="1"/>
  <c r="U83" i="1"/>
  <c r="U91" i="1"/>
  <c r="U108" i="1"/>
  <c r="U116" i="1"/>
  <c r="U124" i="1"/>
  <c r="U130" i="1"/>
  <c r="U138" i="1"/>
  <c r="U143" i="1"/>
  <c r="U151" i="1"/>
  <c r="U159" i="1"/>
  <c r="U166" i="1"/>
  <c r="U174" i="1"/>
  <c r="U182" i="1"/>
  <c r="U190" i="1"/>
  <c r="U10" i="1"/>
  <c r="U18" i="1"/>
  <c r="U26" i="1"/>
  <c r="U40" i="1"/>
  <c r="U45" i="1"/>
  <c r="U53" i="1"/>
  <c r="U61" i="1"/>
  <c r="U68" i="1"/>
  <c r="U76" i="1"/>
  <c r="U84" i="1"/>
  <c r="U92" i="1"/>
  <c r="U109" i="1"/>
  <c r="U117" i="1"/>
  <c r="U125" i="1"/>
  <c r="U131" i="1"/>
  <c r="U144" i="1"/>
  <c r="U152" i="1"/>
  <c r="U160" i="1"/>
  <c r="U167" i="1"/>
  <c r="U175" i="1"/>
  <c r="U183" i="1"/>
  <c r="U191" i="1"/>
  <c r="U30" i="1"/>
  <c r="U49" i="1"/>
  <c r="U72" i="1"/>
  <c r="U105" i="1"/>
  <c r="U129" i="1"/>
  <c r="U140" i="1"/>
  <c r="U163" i="1"/>
  <c r="U11" i="1"/>
  <c r="U19" i="1"/>
  <c r="U27" i="1"/>
  <c r="U33" i="1"/>
  <c r="U41" i="1"/>
  <c r="U46" i="1"/>
  <c r="U54" i="1"/>
  <c r="U62" i="1"/>
  <c r="U69" i="1"/>
  <c r="U77" i="1"/>
  <c r="U85" i="1"/>
  <c r="U93" i="1"/>
  <c r="U110" i="1"/>
  <c r="U118" i="1"/>
  <c r="U126" i="1"/>
  <c r="U132" i="1"/>
  <c r="U145" i="1"/>
  <c r="U153" i="1"/>
  <c r="U161" i="1"/>
  <c r="U168" i="1"/>
  <c r="U176" i="1"/>
  <c r="U184" i="1"/>
  <c r="U192" i="1"/>
  <c r="K96" i="3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M39" i="3" s="1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L96" i="3"/>
  <c r="N96" i="3" s="1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O47" i="3" s="1"/>
  <c r="P47" i="3" s="1"/>
  <c r="L25" i="3"/>
  <c r="N25" i="3" s="1"/>
  <c r="K60" i="3"/>
  <c r="L62" i="3"/>
  <c r="N62" i="3" s="1"/>
  <c r="L75" i="3"/>
  <c r="K80" i="3"/>
  <c r="L12" i="3"/>
  <c r="M12" i="3" s="1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9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94" i="3"/>
  <c r="L65" i="3"/>
  <c r="N65" i="3" s="1"/>
  <c r="L71" i="3"/>
  <c r="N71" i="3" s="1"/>
  <c r="K84" i="3"/>
  <c r="K91" i="3"/>
  <c r="L16" i="3"/>
  <c r="N16" i="3" s="1"/>
  <c r="K28" i="3"/>
  <c r="O28" i="3" s="1"/>
  <c r="P28" i="3" s="1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M54" i="3" s="1"/>
  <c r="K58" i="3"/>
  <c r="K61" i="3"/>
  <c r="K67" i="3"/>
  <c r="K73" i="3"/>
  <c r="L76" i="3"/>
  <c r="K78" i="3"/>
  <c r="L81" i="3"/>
  <c r="O81" i="3" s="1"/>
  <c r="P81" i="3" s="1"/>
  <c r="L85" i="3"/>
  <c r="M85" i="3" s="1"/>
  <c r="L88" i="3"/>
  <c r="M88" i="3" s="1"/>
  <c r="L92" i="3"/>
  <c r="N92" i="3" s="1"/>
  <c r="K95" i="3"/>
  <c r="L67" i="3"/>
  <c r="N67" i="3" s="1"/>
  <c r="K70" i="3"/>
  <c r="L73" i="3"/>
  <c r="N73" i="3" s="1"/>
  <c r="L78" i="3"/>
  <c r="K82" i="3"/>
  <c r="K86" i="3"/>
  <c r="K89" i="3"/>
  <c r="K93" i="3"/>
  <c r="L95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O89" i="3" s="1"/>
  <c r="P89" i="3" s="1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N45" i="3"/>
  <c r="F16" i="4"/>
  <c r="F10" i="4"/>
  <c r="F19" i="4"/>
  <c r="F12" i="4"/>
  <c r="F20" i="4"/>
  <c r="F17" i="4"/>
  <c r="F11" i="4"/>
  <c r="F13" i="4"/>
  <c r="D6" i="4"/>
  <c r="F4" i="3" s="1"/>
  <c r="M10" i="2" s="1"/>
  <c r="F18" i="4"/>
  <c r="F14" i="4"/>
  <c r="Q104" i="1"/>
  <c r="Q7" i="1"/>
  <c r="O75" i="3" l="1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96" i="3"/>
  <c r="M47" i="3"/>
  <c r="N39" i="3"/>
  <c r="M53" i="3"/>
  <c r="O87" i="3"/>
  <c r="P87" i="3" s="1"/>
  <c r="O18" i="3"/>
  <c r="P18" i="3" s="1"/>
  <c r="O45" i="3"/>
  <c r="P45" i="3" s="1"/>
  <c r="M80" i="3"/>
  <c r="M19" i="3"/>
  <c r="O96" i="3"/>
  <c r="P96" i="3" s="1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94" i="3"/>
  <c r="P94" i="3" s="1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N94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94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K8" i="3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L8" i="3"/>
  <c r="O51" i="3"/>
  <c r="P51" i="3" s="1"/>
  <c r="M78" i="3"/>
  <c r="O32" i="3"/>
  <c r="P32" i="3" s="1"/>
  <c r="N24" i="3"/>
  <c r="M79" i="3"/>
  <c r="O59" i="3"/>
  <c r="P59" i="3" s="1"/>
  <c r="M95" i="3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95" i="3"/>
  <c r="O95" i="3"/>
  <c r="P95" i="3" s="1"/>
  <c r="N76" i="3"/>
  <c r="O76" i="3"/>
  <c r="P76" i="3" s="1"/>
  <c r="O63" i="3"/>
  <c r="P63" i="3" s="1"/>
  <c r="O71" i="3"/>
  <c r="P71" i="3" s="1"/>
  <c r="E94" i="3"/>
  <c r="E86" i="3"/>
  <c r="E78" i="3"/>
  <c r="E70" i="3"/>
  <c r="E63" i="3"/>
  <c r="E55" i="3"/>
  <c r="E47" i="3"/>
  <c r="E42" i="3"/>
  <c r="E34" i="3"/>
  <c r="E28" i="3"/>
  <c r="E20" i="3"/>
  <c r="E12" i="3"/>
  <c r="F92" i="3"/>
  <c r="F84" i="3"/>
  <c r="F76" i="3"/>
  <c r="F68" i="3"/>
  <c r="F61" i="3"/>
  <c r="F53" i="3"/>
  <c r="F45" i="3"/>
  <c r="F40" i="3"/>
  <c r="F26" i="3"/>
  <c r="F18" i="3"/>
  <c r="F10" i="3"/>
  <c r="F44" i="3"/>
  <c r="F17" i="3"/>
  <c r="F95" i="3"/>
  <c r="F56" i="3"/>
  <c r="F21" i="3"/>
  <c r="E96" i="3"/>
  <c r="F94" i="3"/>
  <c r="F63" i="3"/>
  <c r="F20" i="3"/>
  <c r="E93" i="3"/>
  <c r="E85" i="3"/>
  <c r="E77" i="3"/>
  <c r="E69" i="3"/>
  <c r="E62" i="3"/>
  <c r="E54" i="3"/>
  <c r="E46" i="3"/>
  <c r="E41" i="3"/>
  <c r="E27" i="3"/>
  <c r="E19" i="3"/>
  <c r="E11" i="3"/>
  <c r="F91" i="3"/>
  <c r="F83" i="3"/>
  <c r="F75" i="3"/>
  <c r="F67" i="3"/>
  <c r="F60" i="3"/>
  <c r="F52" i="3"/>
  <c r="F39" i="3"/>
  <c r="F33" i="3"/>
  <c r="E73" i="3"/>
  <c r="E50" i="3"/>
  <c r="E23" i="3"/>
  <c r="F64" i="3"/>
  <c r="E80" i="3"/>
  <c r="E14" i="3"/>
  <c r="F70" i="3"/>
  <c r="F12" i="3"/>
  <c r="E92" i="3"/>
  <c r="E84" i="3"/>
  <c r="E76" i="3"/>
  <c r="E68" i="3"/>
  <c r="E61" i="3"/>
  <c r="E53" i="3"/>
  <c r="E45" i="3"/>
  <c r="E40" i="3"/>
  <c r="E26" i="3"/>
  <c r="E18" i="3"/>
  <c r="E10" i="3"/>
  <c r="F90" i="3"/>
  <c r="F82" i="3"/>
  <c r="F74" i="3"/>
  <c r="F66" i="3"/>
  <c r="F59" i="3"/>
  <c r="F51" i="3"/>
  <c r="F43" i="3"/>
  <c r="F38" i="3"/>
  <c r="F32" i="3"/>
  <c r="F24" i="3"/>
  <c r="F16" i="3"/>
  <c r="F80" i="3"/>
  <c r="F49" i="3"/>
  <c r="F36" i="3"/>
  <c r="F14" i="3"/>
  <c r="E15" i="3"/>
  <c r="F71" i="3"/>
  <c r="F29" i="3"/>
  <c r="E88" i="3"/>
  <c r="E57" i="3"/>
  <c r="E30" i="3"/>
  <c r="F86" i="3"/>
  <c r="F47" i="3"/>
  <c r="E91" i="3"/>
  <c r="E83" i="3"/>
  <c r="E75" i="3"/>
  <c r="E67" i="3"/>
  <c r="E60" i="3"/>
  <c r="E52" i="3"/>
  <c r="E44" i="3"/>
  <c r="E39" i="3"/>
  <c r="E33" i="3"/>
  <c r="E25" i="3"/>
  <c r="E17" i="3"/>
  <c r="F89" i="3"/>
  <c r="F81" i="3"/>
  <c r="F73" i="3"/>
  <c r="F58" i="3"/>
  <c r="F50" i="3"/>
  <c r="F37" i="3"/>
  <c r="F31" i="3"/>
  <c r="F23" i="3"/>
  <c r="F15" i="3"/>
  <c r="F88" i="3"/>
  <c r="F22" i="3"/>
  <c r="E81" i="3"/>
  <c r="E31" i="3"/>
  <c r="F79" i="3"/>
  <c r="F48" i="3"/>
  <c r="F13" i="3"/>
  <c r="E65" i="3"/>
  <c r="E36" i="3"/>
  <c r="F78" i="3"/>
  <c r="F42" i="3"/>
  <c r="E90" i="3"/>
  <c r="E82" i="3"/>
  <c r="E74" i="3"/>
  <c r="E66" i="3"/>
  <c r="E59" i="3"/>
  <c r="E51" i="3"/>
  <c r="E43" i="3"/>
  <c r="E38" i="3"/>
  <c r="E32" i="3"/>
  <c r="E24" i="3"/>
  <c r="E16" i="3"/>
  <c r="F96" i="3"/>
  <c r="F72" i="3"/>
  <c r="F65" i="3"/>
  <c r="F57" i="3"/>
  <c r="F30" i="3"/>
  <c r="E89" i="3"/>
  <c r="E37" i="3"/>
  <c r="F87" i="3"/>
  <c r="F35" i="3"/>
  <c r="E72" i="3"/>
  <c r="E49" i="3"/>
  <c r="E22" i="3"/>
  <c r="F55" i="3"/>
  <c r="F28" i="3"/>
  <c r="E95" i="3"/>
  <c r="E87" i="3"/>
  <c r="E79" i="3"/>
  <c r="E71" i="3"/>
  <c r="E64" i="3"/>
  <c r="E56" i="3"/>
  <c r="E48" i="3"/>
  <c r="E35" i="3"/>
  <c r="E29" i="3"/>
  <c r="E21" i="3"/>
  <c r="E13" i="3"/>
  <c r="F93" i="3"/>
  <c r="F85" i="3"/>
  <c r="F77" i="3"/>
  <c r="F69" i="3"/>
  <c r="F62" i="3"/>
  <c r="F54" i="3"/>
  <c r="F46" i="3"/>
  <c r="F41" i="3"/>
  <c r="F27" i="3"/>
  <c r="F19" i="3"/>
  <c r="F11" i="3"/>
  <c r="F25" i="3"/>
  <c r="E58" i="3"/>
  <c r="F34" i="3"/>
  <c r="N8" i="3" l="1"/>
  <c r="M8" i="3"/>
  <c r="J25" i="2"/>
  <c r="K25" i="2" s="1"/>
  <c r="O8" i="3"/>
  <c r="P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H94" i="3"/>
  <c r="I94" i="3"/>
  <c r="J94" i="3" s="1"/>
  <c r="G94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96" i="3"/>
  <c r="I96" i="3"/>
  <c r="J96" i="3" s="1"/>
  <c r="G96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G95" i="3"/>
  <c r="I95" i="3"/>
  <c r="J95" i="3" s="1"/>
  <c r="H95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F9" i="3"/>
  <c r="U7" i="1"/>
  <c r="U104" i="1"/>
  <c r="E9" i="3"/>
  <c r="E8" i="3" s="1"/>
  <c r="I9" i="3" l="1"/>
  <c r="F8" i="3"/>
  <c r="H9" i="3"/>
  <c r="G9" i="3"/>
  <c r="G8" i="3" l="1"/>
  <c r="H8" i="3"/>
  <c r="M25" i="2"/>
  <c r="J9" i="3"/>
  <c r="I8" i="3"/>
  <c r="J8" i="3" s="1"/>
  <c r="N25" i="2" l="1"/>
</calcChain>
</file>

<file path=xl/sharedStrings.xml><?xml version="1.0" encoding="utf-8"?>
<sst xmlns="http://schemas.openxmlformats.org/spreadsheetml/2006/main" count="360" uniqueCount="133">
  <si>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</si>
  <si>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</si>
  <si>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</si>
  <si>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</si>
  <si>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</si>
  <si>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</si>
  <si>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</si>
  <si>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</si>
  <si>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</si>
  <si>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</si>
  <si>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</si>
  <si>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</si>
  <si>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</si>
  <si>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</si>
  <si>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</si>
  <si>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</si>
  <si>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</si>
  <si>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</si>
  <si>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</si>
  <si>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</si>
  <si>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</si>
  <si>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</si>
  <si>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</si>
  <si>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</si>
  <si>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</si>
  <si>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</si>
  <si>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</si>
  <si>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</si>
  <si>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</si>
  <si>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</si>
  <si>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</si>
  <si>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</si>
  <si>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</si>
  <si>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</si>
  <si>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</si>
  <si>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</si>
  <si>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</si>
  <si>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</si>
  <si>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</si>
  <si>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</si>
  <si>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</si>
  <si>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</si>
  <si>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</si>
  <si>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</si>
  <si>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</si>
  <si>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</si>
  <si>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Uprava za katastar i državnu imovinu</t>
  </si>
  <si>
    <t>Uprava prihoda i carina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</si>
  <si>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</si>
  <si>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</si>
  <si>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</si>
  <si>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</si>
  <si>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</si>
  <si>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</si>
  <si>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</si>
  <si>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</si>
  <si>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</si>
  <si>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</si>
  <si>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</si>
  <si>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</si>
  <si>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</si>
  <si>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</si>
  <si>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</si>
  <si>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Ministarstvo kapitalnih investicija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</si>
  <si>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</si>
  <si>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</si>
  <si>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</si>
  <si>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</si>
  <si>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</si>
  <si>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</si>
  <si>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</si>
  <si>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</si>
  <si>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</si>
  <si>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</si>
  <si>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</si>
  <si>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</si>
  <si>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</si>
  <si>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</si>
  <si>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</si>
  <si>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</si>
  <si>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</si>
  <si>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nauke i tehnološkog razvoja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</si>
  <si>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</si>
  <si>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</si>
  <si>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</si>
  <si>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</si>
  <si>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</si>
  <si>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</si>
  <si>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</si>
  <si>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</si>
  <si>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</si>
  <si>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</si>
  <si>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</si>
  <si>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</si>
  <si>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</si>
  <si>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</si>
  <si>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</si>
  <si>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</si>
  <si>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</si>
  <si>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</si>
  <si>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</si>
  <si>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</si>
  <si>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</si>
  <si>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</si>
  <si>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</si>
  <si>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</si>
  <si>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</si>
  <si>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</si>
  <si>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</si>
  <si>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</si>
  <si>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</si>
  <si>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</si>
  <si>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</si>
  <si>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</si>
  <si>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</si>
  <si>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</si>
  <si>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</si>
  <si>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</si>
  <si>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</si>
  <si>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</si>
  <si>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</si>
  <si>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Ostvarenje - 2023</t>
  </si>
  <si>
    <t>PLAN - 2023</t>
  </si>
  <si>
    <t>Org. Klas.</t>
  </si>
  <si>
    <t>Godina</t>
  </si>
  <si>
    <t>Hlookup</t>
  </si>
  <si>
    <t>UKUPNO</t>
  </si>
  <si>
    <t>Izdaci za:</t>
  </si>
  <si>
    <t xml:space="preserve">BDP - 2023 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</si>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</sst>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20</xdr:col>
      <xdr:colOff>462801</xdr:colOff>
      <xdr:row>28</xdr:row>
      <xdr:rowOff>786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200400" cy="3383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2023.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2023.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124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3</v>
      </c>
      <c r="D4" t="str">
        <f>VLOOKUP(C4,C9:D20,2,FALSE)</f>
        <v>Mart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3</v>
      </c>
      <c r="D6" t="str">
        <f>VLOOKUP(C6,E9:F20,2,FALSE)</f>
        <v>Januar - Mart</v>
      </c>
    </row>
    <row r="8" spans="2:7" x14ac:dyDescent="0.25">
      <c r="D8" t="s">
        <v>10</v>
      </c>
      <c r="E8" t="s">
        <v>11</v>
      </c>
      <c r="G8" s="144" t="s">
        <v>125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107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108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109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110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111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112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113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114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115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116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117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zoomScale="85" zoomScaleNormal="85" zoomScaleSheetLayoutView="85" workbookViewId="0">
      <selection activeCell="I29" sqref="I29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8" t="s">
        <v>0</v>
      </c>
      <c r="G2" s="3"/>
      <c r="I2" s="4"/>
      <c r="J2" s="4"/>
      <c r="K2" s="4"/>
    </row>
    <row r="3" spans="3:15" s="1" customFormat="1" x14ac:dyDescent="0.25">
      <c r="F3" s="169" t="s">
        <v>1</v>
      </c>
      <c r="G3" s="3"/>
    </row>
    <row r="4" spans="3:15" s="1" customFormat="1" x14ac:dyDescent="0.25">
      <c r="F4" s="169" t="s">
        <v>2</v>
      </c>
      <c r="G4" s="3"/>
    </row>
    <row r="5" spans="3:15" s="1" customFormat="1" x14ac:dyDescent="0.25"/>
    <row r="7" spans="3:15" s="167" customFormat="1" ht="18" x14ac:dyDescent="0.25">
      <c r="C7" s="167" t="s">
        <v>132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127</v>
      </c>
      <c r="I10" s="160" t="s">
        <v>10</v>
      </c>
      <c r="J10" s="170" t="str">
        <f>'Analitika 2023'!L4</f>
        <v>Mart</v>
      </c>
      <c r="K10" s="171"/>
      <c r="L10" s="160" t="s">
        <v>11</v>
      </c>
      <c r="M10" s="170" t="str">
        <f>IF(J10="Januar","-",'Analitika 2023'!F4)</f>
        <v>Januar - Mart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2023'!$C$9:$C$96,1)))*('Analitika 2023'!$L$9:$L$96))</f>
        <v>61935.38</v>
      </c>
      <c r="K13" s="156">
        <v>3.071622684027785E-4</v>
      </c>
      <c r="L13" s="149"/>
      <c r="M13" s="161">
        <f>IF($J$10="Januar","-",SUMPRODUCT((D13=VALUE(LEFT('Analitika 2023'!$C$9:$C$96,1)))*('Analitika 2023'!$F$9:$F$96)))</f>
        <v>204985.21000000002</v>
      </c>
      <c r="N13" s="156">
        <v>3.9109395052399834E-4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130</v>
      </c>
      <c r="F15" s="23"/>
      <c r="G15" s="23"/>
      <c r="H15" s="25"/>
      <c r="I15" s="25"/>
      <c r="J15" s="161">
        <f>SUMPRODUCT((D15=VALUE(LEFT('Analitika 2023'!$C$9:$C$96,1)))*('Analitika 2023'!$L$9:$L$96))</f>
        <v>2111804.0999999996</v>
      </c>
      <c r="K15" s="156">
        <v>1.0473279372440889E-2</v>
      </c>
      <c r="L15" s="149"/>
      <c r="M15" s="161">
        <f>IF($J$10="Januar","-",SUMPRODUCT((D15=VALUE(LEFT('Analitika 2023'!$C$9:$C$96,1)))*('Analitika 2023'!$F$9:$F$96)))</f>
        <v>3472037.87</v>
      </c>
      <c r="N15" s="156">
        <v>6.6243462489182928E-3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2023'!$C$9:$C$96,1)))*('Analitika 2023'!$L$9:$L$96))</f>
        <v>3727410.5699999989</v>
      </c>
      <c r="K17" s="156">
        <v>1.8485716660650072E-2</v>
      </c>
      <c r="L17" s="149"/>
      <c r="M17" s="161">
        <f>IF($J$10="Januar","-",SUMPRODUCT((D17=VALUE(LEFT('Analitika 2023'!$C$9:$C$96,1)))*('Analitika 2023'!$F$9:$F$96)))</f>
        <v>10061794.789999997</v>
      </c>
      <c r="N17" s="156">
        <v>1.9197029257783441E-2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2023'!$C$9:$C$96,1)))*('Analitika 2023'!$L$9:$L$96))</f>
        <v>113258386.23</v>
      </c>
      <c r="K19" s="156">
        <v>0.56169353978363923</v>
      </c>
      <c r="L19" s="149"/>
      <c r="M19" s="161">
        <f>IF($J$10="Januar","-",SUMPRODUCT((D19=VALUE(LEFT('Analitika 2023'!$C$9:$C$96,1)))*('Analitika 2023'!$F$9:$F$96)))</f>
        <v>286015442.81999993</v>
      </c>
      <c r="N19" s="156">
        <v>0.54569258652048369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2023'!$C$9:$C$96,1)))*('Analitika 2023'!$L$9:$L$96))</f>
        <v>3252017.5100000007</v>
      </c>
      <c r="K21" s="156">
        <v>1.6128052742344613E-2</v>
      </c>
      <c r="L21" s="149"/>
      <c r="M21" s="161">
        <f>IF($J$10="Januar","-",SUMPRODUCT((D21=VALUE(LEFT('Analitika 2023'!$C$9:$C$96,1)))*('Analitika 2023'!$F$9:$F$96)))</f>
        <v>8759083.5800000001</v>
      </c>
      <c r="N21" s="156">
        <v>1.6711569582371751E-2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2023'!$C$9:$C$96,1)))*('Analitika 2023'!$L$9:$L$96))</f>
        <v>79225777.260000005</v>
      </c>
      <c r="K23" s="156">
        <v>0.39291224917252254</v>
      </c>
      <c r="L23" s="149"/>
      <c r="M23" s="161">
        <f>IF($J$10="Januar","-",SUMPRODUCT((D23=VALUE(LEFT('Analitika 2023'!$C$9:$C$96,1)))*('Analitika 2023'!$F$9:$F$96)))</f>
        <v>215619564.78000003</v>
      </c>
      <c r="N23" s="156">
        <v>0.41138337443991874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118</v>
      </c>
      <c r="F25" s="152"/>
      <c r="G25" s="153"/>
      <c r="H25" s="154"/>
      <c r="I25" s="154"/>
      <c r="J25" s="164">
        <f>SUM(J13:J23)</f>
        <v>201637331.05000001</v>
      </c>
      <c r="K25" s="158">
        <f>IFERROR($J25/$J$25,0)</f>
        <v>1</v>
      </c>
      <c r="L25" s="155"/>
      <c r="M25" s="164">
        <f>SUM(M13:M23)</f>
        <v>524132909.04999995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0"/>
  <sheetViews>
    <sheetView showGridLines="0" tabSelected="1" zoomScale="85" zoomScaleNormal="85" zoomScaleSheetLayoutView="85" workbookViewId="0">
      <selection activeCell="E28" sqref="E28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128</v>
      </c>
      <c r="D4" s="165">
        <v>6174600000</v>
      </c>
      <c r="E4" s="43" t="s">
        <v>14</v>
      </c>
      <c r="F4" s="44" t="str">
        <f>Master!D6</f>
        <v>Januar - Mart</v>
      </c>
      <c r="G4" s="44"/>
      <c r="H4" s="44"/>
      <c r="I4" s="44"/>
      <c r="J4" s="44"/>
      <c r="K4" s="45" t="s">
        <v>15</v>
      </c>
      <c r="L4" s="46" t="str">
        <f>Master!D4</f>
        <v>Mart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120</v>
      </c>
      <c r="J5" s="173"/>
      <c r="K5" s="54" t="s">
        <v>16</v>
      </c>
      <c r="L5" s="176" t="s">
        <v>17</v>
      </c>
      <c r="M5" s="177"/>
      <c r="N5" s="177"/>
      <c r="O5" s="172" t="s">
        <v>120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129</v>
      </c>
      <c r="D7" s="166" t="s">
        <v>131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126</v>
      </c>
      <c r="D8" s="175"/>
      <c r="E8" s="74">
        <f>SUM(E9:E96)</f>
        <v>621519043.49999988</v>
      </c>
      <c r="F8" s="75">
        <f>SUM(F9:F96)</f>
        <v>524132909.05000001</v>
      </c>
      <c r="G8" s="76">
        <f t="shared" ref="G8" si="0">IFERROR(F8/E8,0)</f>
        <v>0.84330949233416386</v>
      </c>
      <c r="H8" s="77">
        <f t="shared" ref="H8" si="1">F8/$D$4</f>
        <v>8.4885321972273511E-2</v>
      </c>
      <c r="I8" s="75">
        <f>SUM(I9:I96)</f>
        <v>-97386134.449999869</v>
      </c>
      <c r="J8" s="78">
        <f t="shared" ref="J8:J9" si="2">IFERROR(I8/E8,0)</f>
        <v>-0.15669050766583612</v>
      </c>
      <c r="K8" s="79">
        <f t="shared" ref="K8:L8" si="3">SUM(K9:K96)</f>
        <v>213446542.07999995</v>
      </c>
      <c r="L8" s="80">
        <f t="shared" si="3"/>
        <v>201637331.04999998</v>
      </c>
      <c r="M8" s="76">
        <f>IFERROR(L8/K8,0)</f>
        <v>0.94467368309216337</v>
      </c>
      <c r="N8" s="77">
        <f>L8/$D$4</f>
        <v>3.2655934157678229E-2</v>
      </c>
      <c r="O8" s="80">
        <f t="shared" ref="O8" si="4">SUM(O9:O96)</f>
        <v>-11809211.029999975</v>
      </c>
      <c r="P8" s="78">
        <f t="shared" ref="P8:P9" si="5">IFERROR(O8/K8,0)</f>
        <v>-5.5326316907836681E-2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VLOOKUP($C9,'2023'!$C$105:$U$192,19,FALSE)</f>
        <v>266460.3</v>
      </c>
      <c r="F9" s="86">
        <f>VLOOKUP($C9,'2023'!$C$8:$U$95,19,FALSE)</f>
        <v>204985.21000000002</v>
      </c>
      <c r="G9" s="87">
        <f t="shared" ref="G9" si="6">IFERROR(F9/E9,0)</f>
        <v>0.7692898716994615</v>
      </c>
      <c r="H9" s="88">
        <f t="shared" ref="H9" si="7">F9/$D$4</f>
        <v>3.3198135911638006E-5</v>
      </c>
      <c r="I9" s="89">
        <f t="shared" ref="I9" si="8">F9-E9</f>
        <v>-61475.089999999967</v>
      </c>
      <c r="J9" s="90">
        <f t="shared" si="2"/>
        <v>-0.23071012830053847</v>
      </c>
      <c r="K9" s="91">
        <f>VLOOKUP($C9,'2023'!$C$105:$U$192,VLOOKUP($L$4,Master!$D$9:$G$20,4,FALSE),FALSE)</f>
        <v>88045.36</v>
      </c>
      <c r="L9" s="92">
        <f>VLOOKUP($C9,'2023'!$C$8:$U$95,VLOOKUP($L$4,Master!$D$9:$G$20,4,FALSE),FALSE)</f>
        <v>61935.38</v>
      </c>
      <c r="M9" s="87">
        <f>IFERROR(L9/K9,0)</f>
        <v>0.70344854061588247</v>
      </c>
      <c r="N9" s="88">
        <f>L9/$D$4</f>
        <v>1.0030670812684221E-5</v>
      </c>
      <c r="O9" s="89">
        <f>L9-K9</f>
        <v>-26109.980000000003</v>
      </c>
      <c r="P9" s="90">
        <f t="shared" si="5"/>
        <v>-0.29655145938411748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VLOOKUP($C10,'2023'!$C$105:$U$192,19,FALSE)</f>
        <v>2579628.0200000005</v>
      </c>
      <c r="F10" s="86">
        <f>VLOOKUP($C10,'2023'!$C$8:$U$95,19,FALSE)</f>
        <v>2030374.8900000001</v>
      </c>
      <c r="G10" s="87">
        <f t="shared" ref="G10:G73" si="9">IFERROR(F10/E10,0)</f>
        <v>0.7870804915508709</v>
      </c>
      <c r="H10" s="88">
        <f t="shared" ref="H10:H73" si="10">F10/$D$4</f>
        <v>3.2882695073365077E-4</v>
      </c>
      <c r="I10" s="89">
        <f t="shared" ref="I10:I73" si="11">F10-E10</f>
        <v>-549253.13000000035</v>
      </c>
      <c r="J10" s="90">
        <f t="shared" ref="J10:J73" si="12">IFERROR(I10/E10,0)</f>
        <v>-0.21291950844912913</v>
      </c>
      <c r="K10" s="91">
        <f>VLOOKUP($C10,'2023'!$C$105:$U$192,VLOOKUP($L$4,Master!$D$9:$G$20,4,FALSE),FALSE)</f>
        <v>940916.1100000001</v>
      </c>
      <c r="L10" s="92">
        <f>VLOOKUP($C10,'2023'!$C$8:$U$95,VLOOKUP($L$4,Master!$D$9:$G$20,4,FALSE),FALSE)</f>
        <v>733365.20999999985</v>
      </c>
      <c r="M10" s="92">
        <f t="shared" ref="M10:M73" si="13">IFERROR(L10/K10,0)</f>
        <v>0.7794161479496825</v>
      </c>
      <c r="N10" s="88">
        <f t="shared" ref="N10:N73" si="14">L10/$D$4</f>
        <v>1.1877129044796421E-4</v>
      </c>
      <c r="O10" s="92">
        <f t="shared" ref="O10:O73" si="15">L10-K10</f>
        <v>-207550.90000000026</v>
      </c>
      <c r="P10" s="93">
        <f t="shared" ref="P10:P73" si="16">IFERROR(O10/K10,0)</f>
        <v>-0.22058385205031747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VLOOKUP($C11,'2023'!$C$105:$U$192,19,FALSE)</f>
        <v>1794374.85</v>
      </c>
      <c r="F11" s="86">
        <f>VLOOKUP($C11,'2023'!$C$8:$U$95,19,FALSE)</f>
        <v>1433022.98</v>
      </c>
      <c r="G11" s="87">
        <f t="shared" si="9"/>
        <v>0.79861963067527386</v>
      </c>
      <c r="H11" s="88">
        <f t="shared" si="10"/>
        <v>2.3208353253652058E-4</v>
      </c>
      <c r="I11" s="89">
        <f t="shared" si="11"/>
        <v>-361351.87000000011</v>
      </c>
      <c r="J11" s="90">
        <f t="shared" si="12"/>
        <v>-0.20138036932472617</v>
      </c>
      <c r="K11" s="91">
        <f>VLOOKUP($C11,'2023'!$C$105:$U$192,VLOOKUP($L$4,Master!$D$9:$G$20,4,FALSE),FALSE)</f>
        <v>597886.29</v>
      </c>
      <c r="L11" s="92">
        <f>VLOOKUP($C11,'2023'!$C$8:$U$95,VLOOKUP($L$4,Master!$D$9:$G$20,4,FALSE),FALSE)</f>
        <v>1375558.89</v>
      </c>
      <c r="M11" s="92">
        <f t="shared" si="13"/>
        <v>2.300703182205432</v>
      </c>
      <c r="N11" s="88">
        <f t="shared" si="14"/>
        <v>2.2277700417840831E-4</v>
      </c>
      <c r="O11" s="92">
        <f t="shared" si="15"/>
        <v>777672.59999999986</v>
      </c>
      <c r="P11" s="93">
        <f t="shared" si="16"/>
        <v>1.300703182205432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VLOOKUP($C12,'2023'!$C$105:$U$192,19,FALSE)</f>
        <v>10975.26</v>
      </c>
      <c r="F12" s="86">
        <f>VLOOKUP($C12,'2023'!$C$8:$U$95,19,FALSE)</f>
        <v>8640</v>
      </c>
      <c r="G12" s="87">
        <f t="shared" si="9"/>
        <v>0.78722508623941478</v>
      </c>
      <c r="H12" s="88">
        <f t="shared" si="10"/>
        <v>1.3992809250801671E-6</v>
      </c>
      <c r="I12" s="89">
        <f t="shared" si="11"/>
        <v>-2335.2600000000002</v>
      </c>
      <c r="J12" s="90">
        <f t="shared" si="12"/>
        <v>-0.21277491376058519</v>
      </c>
      <c r="K12" s="91">
        <f>VLOOKUP($C12,'2023'!$C$105:$U$192,VLOOKUP($L$4,Master!$D$9:$G$20,4,FALSE),FALSE)</f>
        <v>3658.42</v>
      </c>
      <c r="L12" s="92">
        <f>VLOOKUP($C12,'2023'!$C$8:$U$95,VLOOKUP($L$4,Master!$D$9:$G$20,4,FALSE),FALSE)</f>
        <v>2880</v>
      </c>
      <c r="M12" s="92">
        <f t="shared" si="13"/>
        <v>0.78722508623941478</v>
      </c>
      <c r="N12" s="88">
        <f t="shared" si="14"/>
        <v>4.6642697502672237E-7</v>
      </c>
      <c r="O12" s="92">
        <f t="shared" si="15"/>
        <v>-778.42000000000007</v>
      </c>
      <c r="P12" s="93">
        <f t="shared" si="16"/>
        <v>-0.21277491376058519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VLOOKUP($C13,'2023'!$C$105:$U$192,19,FALSE)</f>
        <v>323996.03000000003</v>
      </c>
      <c r="F13" s="86">
        <f>VLOOKUP($C13,'2023'!$C$8:$U$95,19,FALSE)</f>
        <v>201437.94999999998</v>
      </c>
      <c r="G13" s="87">
        <f t="shared" si="9"/>
        <v>0.62172968600880685</v>
      </c>
      <c r="H13" s="88">
        <f t="shared" si="10"/>
        <v>3.262364363683477E-5</v>
      </c>
      <c r="I13" s="89">
        <f t="shared" si="11"/>
        <v>-122558.08000000005</v>
      </c>
      <c r="J13" s="90">
        <f t="shared" si="12"/>
        <v>-0.37827031399119315</v>
      </c>
      <c r="K13" s="91">
        <f>VLOOKUP($C13,'2023'!$C$105:$U$192,VLOOKUP($L$4,Master!$D$9:$G$20,4,FALSE),FALSE)</f>
        <v>104891.01000000001</v>
      </c>
      <c r="L13" s="92">
        <f>VLOOKUP($C13,'2023'!$C$8:$U$95,VLOOKUP($L$4,Master!$D$9:$G$20,4,FALSE),FALSE)</f>
        <v>72689.01999999999</v>
      </c>
      <c r="M13" s="92">
        <f t="shared" si="13"/>
        <v>0.69299571049987962</v>
      </c>
      <c r="N13" s="88">
        <f t="shared" si="14"/>
        <v>1.1772263790366986E-5</v>
      </c>
      <c r="O13" s="92">
        <f t="shared" si="15"/>
        <v>-32201.99000000002</v>
      </c>
      <c r="P13" s="93">
        <f t="shared" si="16"/>
        <v>-0.30700428950012032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VLOOKUP($C14,'2023'!$C$105:$U$192,19,FALSE)</f>
        <v>7178107.4500000086</v>
      </c>
      <c r="F14" s="86">
        <f>VLOOKUP($C14,'2023'!$C$8:$U$95,19,FALSE)</f>
        <v>7223578.2899999972</v>
      </c>
      <c r="G14" s="87">
        <f t="shared" si="9"/>
        <v>1.0063346558012292</v>
      </c>
      <c r="H14" s="88">
        <f t="shared" si="10"/>
        <v>1.1698860314838203E-3</v>
      </c>
      <c r="I14" s="89">
        <f t="shared" si="11"/>
        <v>45470.839999988675</v>
      </c>
      <c r="J14" s="90">
        <f t="shared" si="12"/>
        <v>6.3346558012291419E-3</v>
      </c>
      <c r="K14" s="91">
        <f>VLOOKUP($C14,'2023'!$C$105:$U$192,VLOOKUP($L$4,Master!$D$9:$G$20,4,FALSE),FALSE)</f>
        <v>2368820.4200000013</v>
      </c>
      <c r="L14" s="92">
        <f>VLOOKUP($C14,'2023'!$C$8:$U$95,VLOOKUP($L$4,Master!$D$9:$G$20,4,FALSE),FALSE)</f>
        <v>2665250.5799999991</v>
      </c>
      <c r="M14" s="92">
        <f t="shared" si="13"/>
        <v>1.1251382998462998</v>
      </c>
      <c r="N14" s="88">
        <f t="shared" si="14"/>
        <v>4.3164748809639475E-4</v>
      </c>
      <c r="O14" s="92">
        <f t="shared" si="15"/>
        <v>296430.15999999782</v>
      </c>
      <c r="P14" s="93">
        <f t="shared" si="16"/>
        <v>0.12513829984629973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VLOOKUP($C15,'2023'!$C$105:$U$192,19,FALSE)</f>
        <v>2753923.8600000003</v>
      </c>
      <c r="F15" s="86">
        <f>VLOOKUP($C15,'2023'!$C$8:$U$95,19,FALSE)</f>
        <v>2546194.39</v>
      </c>
      <c r="G15" s="87">
        <f t="shared" si="9"/>
        <v>0.92456963933636127</v>
      </c>
      <c r="H15" s="88">
        <f t="shared" si="10"/>
        <v>4.1236588442976064E-4</v>
      </c>
      <c r="I15" s="89">
        <f t="shared" si="11"/>
        <v>-207729.4700000002</v>
      </c>
      <c r="J15" s="90">
        <f t="shared" si="12"/>
        <v>-7.5430360663638743E-2</v>
      </c>
      <c r="K15" s="91">
        <f>VLOOKUP($C15,'2023'!$C$105:$U$192,VLOOKUP($L$4,Master!$D$9:$G$20,4,FALSE),FALSE)</f>
        <v>901675.2900000005</v>
      </c>
      <c r="L15" s="92">
        <f>VLOOKUP($C15,'2023'!$C$8:$U$95,VLOOKUP($L$4,Master!$D$9:$G$20,4,FALSE),FALSE)</f>
        <v>947145.85999999964</v>
      </c>
      <c r="M15" s="92">
        <f t="shared" si="13"/>
        <v>1.050428985361237</v>
      </c>
      <c r="N15" s="88">
        <f t="shared" si="14"/>
        <v>1.5339388138502894E-4</v>
      </c>
      <c r="O15" s="92">
        <f t="shared" si="15"/>
        <v>45470.569999999134</v>
      </c>
      <c r="P15" s="93">
        <f t="shared" si="16"/>
        <v>5.042898536123698E-2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VLOOKUP($C16,'2023'!$C$105:$U$192,19,FALSE)</f>
        <v>139095.27000000005</v>
      </c>
      <c r="F16" s="86">
        <f>VLOOKUP($C16,'2023'!$C$8:$U$95,19,FALSE)</f>
        <v>90584.16</v>
      </c>
      <c r="G16" s="87">
        <f t="shared" si="9"/>
        <v>0.65123824843217148</v>
      </c>
      <c r="H16" s="88">
        <f t="shared" si="10"/>
        <v>1.4670449907686329E-5</v>
      </c>
      <c r="I16" s="89">
        <f t="shared" si="11"/>
        <v>-48511.110000000044</v>
      </c>
      <c r="J16" s="90">
        <f t="shared" si="12"/>
        <v>-0.34876175156782852</v>
      </c>
      <c r="K16" s="91">
        <f>VLOOKUP($C16,'2023'!$C$105:$U$192,VLOOKUP($L$4,Master!$D$9:$G$20,4,FALSE),FALSE)</f>
        <v>47860.580000000016</v>
      </c>
      <c r="L16" s="92">
        <f>VLOOKUP($C16,'2023'!$C$8:$U$95,VLOOKUP($L$4,Master!$D$9:$G$20,4,FALSE),FALSE)</f>
        <v>42325.11</v>
      </c>
      <c r="M16" s="92">
        <f t="shared" si="13"/>
        <v>0.88434176936426567</v>
      </c>
      <c r="N16" s="88">
        <f t="shared" si="14"/>
        <v>6.854712855893499E-6</v>
      </c>
      <c r="O16" s="92">
        <f t="shared" si="15"/>
        <v>-5535.4700000000157</v>
      </c>
      <c r="P16" s="93">
        <f t="shared" si="16"/>
        <v>-0.11565823063573433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VLOOKUP($C17,'2023'!$C$105:$U$192,19,FALSE)</f>
        <v>1025512.8200000005</v>
      </c>
      <c r="F17" s="86">
        <f>VLOOKUP($C17,'2023'!$C$8:$U$95,19,FALSE)</f>
        <v>1083911.4700000002</v>
      </c>
      <c r="G17" s="87">
        <f t="shared" si="9"/>
        <v>1.056945802003723</v>
      </c>
      <c r="H17" s="88">
        <f t="shared" si="10"/>
        <v>1.7554359310724583E-4</v>
      </c>
      <c r="I17" s="89">
        <f t="shared" si="11"/>
        <v>58398.649999999674</v>
      </c>
      <c r="J17" s="90">
        <f t="shared" si="12"/>
        <v>5.6945802003723019E-2</v>
      </c>
      <c r="K17" s="91">
        <f>VLOOKUP($C17,'2023'!$C$105:$U$192,VLOOKUP($L$4,Master!$D$9:$G$20,4,FALSE),FALSE)</f>
        <v>321438.63000000018</v>
      </c>
      <c r="L17" s="92">
        <f>VLOOKUP($C17,'2023'!$C$8:$U$95,VLOOKUP($L$4,Master!$D$9:$G$20,4,FALSE),FALSE)</f>
        <v>409589.57000000007</v>
      </c>
      <c r="M17" s="92">
        <f t="shared" si="13"/>
        <v>1.2742387870431124</v>
      </c>
      <c r="N17" s="88">
        <f t="shared" si="14"/>
        <v>6.6334591714443047E-5</v>
      </c>
      <c r="O17" s="92">
        <f t="shared" si="15"/>
        <v>88150.939999999886</v>
      </c>
      <c r="P17" s="93">
        <f t="shared" si="16"/>
        <v>0.2742387870431125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VLOOKUP($C18,'2023'!$C$105:$U$192,19,FALSE)</f>
        <v>319728.03000000003</v>
      </c>
      <c r="F18" s="86">
        <f>VLOOKUP($C18,'2023'!$C$8:$U$95,19,FALSE)</f>
        <v>298416.02</v>
      </c>
      <c r="G18" s="87">
        <f t="shared" si="9"/>
        <v>0.93334331681835958</v>
      </c>
      <c r="H18" s="88">
        <f t="shared" si="10"/>
        <v>4.832961163476177E-5</v>
      </c>
      <c r="I18" s="89">
        <f t="shared" si="11"/>
        <v>-21312.010000000009</v>
      </c>
      <c r="J18" s="90">
        <f t="shared" si="12"/>
        <v>-6.6656683181640364E-2</v>
      </c>
      <c r="K18" s="91">
        <f>VLOOKUP($C18,'2023'!$C$105:$U$192,VLOOKUP($L$4,Master!$D$9:$G$20,4,FALSE),FALSE)</f>
        <v>104813.71</v>
      </c>
      <c r="L18" s="92">
        <f>VLOOKUP($C18,'2023'!$C$8:$U$95,VLOOKUP($L$4,Master!$D$9:$G$20,4,FALSE),FALSE)</f>
        <v>126018.44000000003</v>
      </c>
      <c r="M18" s="92">
        <f t="shared" si="13"/>
        <v>1.2023087437702571</v>
      </c>
      <c r="N18" s="88">
        <f t="shared" si="14"/>
        <v>2.0409166585689766E-5</v>
      </c>
      <c r="O18" s="92">
        <f t="shared" si="15"/>
        <v>21204.730000000025</v>
      </c>
      <c r="P18" s="93">
        <f t="shared" si="16"/>
        <v>0.20230874377025701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VLOOKUP($C19,'2023'!$C$105:$U$192,19,FALSE)</f>
        <v>100050</v>
      </c>
      <c r="F19" s="86">
        <f>VLOOKUP($C19,'2023'!$C$8:$U$95,19,FALSE)</f>
        <v>66065.03</v>
      </c>
      <c r="G19" s="87">
        <f t="shared" si="9"/>
        <v>0.66032013993003502</v>
      </c>
      <c r="H19" s="88">
        <f t="shared" si="10"/>
        <v>1.0699483367343634E-5</v>
      </c>
      <c r="I19" s="89">
        <f t="shared" si="11"/>
        <v>-33984.97</v>
      </c>
      <c r="J19" s="90">
        <f t="shared" si="12"/>
        <v>-0.33967986006996503</v>
      </c>
      <c r="K19" s="91">
        <f>VLOOKUP($C19,'2023'!$C$105:$U$192,VLOOKUP($L$4,Master!$D$9:$G$20,4,FALSE),FALSE)</f>
        <v>33350</v>
      </c>
      <c r="L19" s="92">
        <f>VLOOKUP($C19,'2023'!$C$8:$U$95,VLOOKUP($L$4,Master!$D$9:$G$20,4,FALSE),FALSE)</f>
        <v>14755.03</v>
      </c>
      <c r="M19" s="92">
        <f t="shared" si="13"/>
        <v>0.44242968515742132</v>
      </c>
      <c r="N19" s="88">
        <f t="shared" si="14"/>
        <v>2.3896333365724098E-6</v>
      </c>
      <c r="O19" s="92">
        <f t="shared" si="15"/>
        <v>-18594.97</v>
      </c>
      <c r="P19" s="93">
        <f t="shared" si="16"/>
        <v>-0.5575703148425788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VLOOKUP($C20,'2023'!$C$105:$U$192,19,FALSE)</f>
        <v>93150.470000000016</v>
      </c>
      <c r="F20" s="86">
        <f>VLOOKUP($C20,'2023'!$C$8:$U$95,19,FALSE)</f>
        <v>87463</v>
      </c>
      <c r="G20" s="87">
        <f t="shared" si="9"/>
        <v>0.93894319588510922</v>
      </c>
      <c r="H20" s="88">
        <f t="shared" si="10"/>
        <v>1.4164966151653549E-5</v>
      </c>
      <c r="I20" s="89">
        <f t="shared" si="11"/>
        <v>-5687.4700000000157</v>
      </c>
      <c r="J20" s="90">
        <f t="shared" si="12"/>
        <v>-6.1056804114890832E-2</v>
      </c>
      <c r="K20" s="91">
        <f>VLOOKUP($C20,'2023'!$C$105:$U$192,VLOOKUP($L$4,Master!$D$9:$G$20,4,FALSE),FALSE)</f>
        <v>32483.490000000005</v>
      </c>
      <c r="L20" s="92">
        <f>VLOOKUP($C20,'2023'!$C$8:$U$95,VLOOKUP($L$4,Master!$D$9:$G$20,4,FALSE),FALSE)</f>
        <v>37961.879999999997</v>
      </c>
      <c r="M20" s="92">
        <f t="shared" si="13"/>
        <v>1.1686515211265782</v>
      </c>
      <c r="N20" s="88">
        <f t="shared" si="14"/>
        <v>6.148071130113691E-6</v>
      </c>
      <c r="O20" s="92">
        <f t="shared" si="15"/>
        <v>5478.3899999999921</v>
      </c>
      <c r="P20" s="93">
        <f t="shared" si="16"/>
        <v>0.16865152112657819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VLOOKUP($C21,'2023'!$C$105:$U$192,19,FALSE)</f>
        <v>7568.7599999999984</v>
      </c>
      <c r="F21" s="86">
        <f>VLOOKUP($C21,'2023'!$C$8:$U$95,19,FALSE)</f>
        <v>4700</v>
      </c>
      <c r="G21" s="87">
        <f t="shared" si="9"/>
        <v>0.62097358087718479</v>
      </c>
      <c r="H21" s="88">
        <f t="shared" si="10"/>
        <v>7.6118291063388723E-7</v>
      </c>
      <c r="I21" s="89">
        <f t="shared" si="11"/>
        <v>-2868.7599999999984</v>
      </c>
      <c r="J21" s="90">
        <f t="shared" si="12"/>
        <v>-0.37902641912281521</v>
      </c>
      <c r="K21" s="91">
        <f>VLOOKUP($C21,'2023'!$C$105:$U$192,VLOOKUP($L$4,Master!$D$9:$G$20,4,FALSE),FALSE)</f>
        <v>2522.9199999999996</v>
      </c>
      <c r="L21" s="92">
        <f>VLOOKUP($C21,'2023'!$C$8:$U$95,VLOOKUP($L$4,Master!$D$9:$G$20,4,FALSE),FALSE)</f>
        <v>2350</v>
      </c>
      <c r="M21" s="92">
        <f t="shared" si="13"/>
        <v>0.93146037131577708</v>
      </c>
      <c r="N21" s="88">
        <f t="shared" si="14"/>
        <v>3.8059145531694361E-7</v>
      </c>
      <c r="O21" s="92">
        <f t="shared" si="15"/>
        <v>-172.91999999999962</v>
      </c>
      <c r="P21" s="93">
        <f t="shared" si="16"/>
        <v>-6.8539628684222906E-2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VLOOKUP($C22,'2023'!$C$105:$U$192,19,FALSE)</f>
        <v>2799.9900000000002</v>
      </c>
      <c r="F22" s="86">
        <f>VLOOKUP($C22,'2023'!$C$8:$U$95,19,FALSE)</f>
        <v>0</v>
      </c>
      <c r="G22" s="87">
        <f t="shared" si="9"/>
        <v>0</v>
      </c>
      <c r="H22" s="88">
        <f t="shared" si="10"/>
        <v>0</v>
      </c>
      <c r="I22" s="89">
        <f t="shared" si="11"/>
        <v>-2799.9900000000002</v>
      </c>
      <c r="J22" s="90">
        <f t="shared" si="12"/>
        <v>-1</v>
      </c>
      <c r="K22" s="91">
        <f>VLOOKUP($C22,'2023'!$C$105:$U$192,VLOOKUP($L$4,Master!$D$9:$G$20,4,FALSE),FALSE)</f>
        <v>933.33</v>
      </c>
      <c r="L22" s="92">
        <f>VLOOKUP($C22,'2023'!$C$8:$U$95,VLOOKUP($L$4,Master!$D$9:$G$20,4,FALSE),FALSE)</f>
        <v>0</v>
      </c>
      <c r="M22" s="92">
        <f t="shared" si="13"/>
        <v>0</v>
      </c>
      <c r="N22" s="88">
        <f t="shared" si="14"/>
        <v>0</v>
      </c>
      <c r="O22" s="92">
        <f t="shared" si="15"/>
        <v>-933.33</v>
      </c>
      <c r="P22" s="93">
        <f t="shared" si="16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VLOOKUP($C23,'2023'!$C$105:$U$192,19,FALSE)</f>
        <v>662419.6100000001</v>
      </c>
      <c r="F23" s="86">
        <f>VLOOKUP($C23,'2023'!$C$8:$U$95,19,FALSE)</f>
        <v>433040.33999999991</v>
      </c>
      <c r="G23" s="87">
        <f t="shared" si="9"/>
        <v>0.65372512145285044</v>
      </c>
      <c r="H23" s="88">
        <f t="shared" si="10"/>
        <v>7.0132533281508103E-5</v>
      </c>
      <c r="I23" s="89">
        <f t="shared" si="11"/>
        <v>-229379.27000000019</v>
      </c>
      <c r="J23" s="90">
        <f t="shared" si="12"/>
        <v>-0.34627487854714956</v>
      </c>
      <c r="K23" s="91">
        <f>VLOOKUP($C23,'2023'!$C$105:$U$192,VLOOKUP($L$4,Master!$D$9:$G$20,4,FALSE),FALSE)</f>
        <v>285560.32000000007</v>
      </c>
      <c r="L23" s="92">
        <f>VLOOKUP($C23,'2023'!$C$8:$U$95,VLOOKUP($L$4,Master!$D$9:$G$20,4,FALSE),FALSE)</f>
        <v>171976.84999999992</v>
      </c>
      <c r="M23" s="92">
        <f t="shared" si="13"/>
        <v>0.60224351198373738</v>
      </c>
      <c r="N23" s="88">
        <f t="shared" si="14"/>
        <v>2.7852306222265397E-5</v>
      </c>
      <c r="O23" s="92">
        <f t="shared" si="15"/>
        <v>-113583.47000000015</v>
      </c>
      <c r="P23" s="93">
        <f t="shared" si="16"/>
        <v>-0.39775648801626262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VLOOKUP($C24,'2023'!$C$105:$U$192,19,FALSE)</f>
        <v>3097103.7600000007</v>
      </c>
      <c r="F24" s="86">
        <f>VLOOKUP($C24,'2023'!$C$8:$U$95,19,FALSE)</f>
        <v>2703673.7399999993</v>
      </c>
      <c r="G24" s="87">
        <f t="shared" si="9"/>
        <v>0.87296840839455725</v>
      </c>
      <c r="H24" s="88">
        <f t="shared" si="10"/>
        <v>4.3787026528034194E-4</v>
      </c>
      <c r="I24" s="89">
        <f t="shared" si="11"/>
        <v>-393430.02000000142</v>
      </c>
      <c r="J24" s="90">
        <f t="shared" si="12"/>
        <v>-0.12703159160544281</v>
      </c>
      <c r="K24" s="91">
        <f>VLOOKUP($C24,'2023'!$C$105:$U$192,VLOOKUP($L$4,Master!$D$9:$G$20,4,FALSE),FALSE)</f>
        <v>1032367.9200000003</v>
      </c>
      <c r="L24" s="92">
        <f>VLOOKUP($C24,'2023'!$C$8:$U$95,VLOOKUP($L$4,Master!$D$9:$G$20,4,FALSE),FALSE)</f>
        <v>1090077.47</v>
      </c>
      <c r="M24" s="92">
        <f t="shared" si="13"/>
        <v>1.055900177525857</v>
      </c>
      <c r="N24" s="88">
        <f t="shared" si="14"/>
        <v>1.7654220030447317E-4</v>
      </c>
      <c r="O24" s="92">
        <f t="shared" si="15"/>
        <v>57709.549999999697</v>
      </c>
      <c r="P24" s="93">
        <f t="shared" si="16"/>
        <v>5.5900177525856944E-2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VLOOKUP($C25,'2023'!$C$105:$U$192,19,FALSE)</f>
        <v>105521.49</v>
      </c>
      <c r="F25" s="86">
        <f>VLOOKUP($C25,'2023'!$C$8:$U$95,19,FALSE)</f>
        <v>77066.389999999985</v>
      </c>
      <c r="G25" s="87">
        <f t="shared" si="9"/>
        <v>0.73033834150749743</v>
      </c>
      <c r="H25" s="88">
        <f t="shared" si="10"/>
        <v>1.2481195543031125E-5</v>
      </c>
      <c r="I25" s="89">
        <f t="shared" si="11"/>
        <v>-28455.10000000002</v>
      </c>
      <c r="J25" s="90">
        <f t="shared" si="12"/>
        <v>-0.26966165849250251</v>
      </c>
      <c r="K25" s="91">
        <f>VLOOKUP($C25,'2023'!$C$105:$U$192,VLOOKUP($L$4,Master!$D$9:$G$20,4,FALSE),FALSE)</f>
        <v>36012.81</v>
      </c>
      <c r="L25" s="92">
        <f>VLOOKUP($C25,'2023'!$C$8:$U$95,VLOOKUP($L$4,Master!$D$9:$G$20,4,FALSE),FALSE)</f>
        <v>32262.979999999996</v>
      </c>
      <c r="M25" s="92">
        <f t="shared" si="13"/>
        <v>0.8958751066634344</v>
      </c>
      <c r="N25" s="88">
        <f t="shared" si="14"/>
        <v>5.2251125578984867E-6</v>
      </c>
      <c r="O25" s="92">
        <f t="shared" si="15"/>
        <v>-3749.8300000000017</v>
      </c>
      <c r="P25" s="93">
        <f t="shared" si="16"/>
        <v>-0.10412489333656558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VLOOKUP($C26,'2023'!$C$105:$U$192,19,FALSE)</f>
        <v>35367558.209999986</v>
      </c>
      <c r="F26" s="86">
        <f>VLOOKUP($C26,'2023'!$C$8:$U$95,19,FALSE)</f>
        <v>25958602.909999974</v>
      </c>
      <c r="G26" s="87">
        <f t="shared" si="9"/>
        <v>0.73396649991687357</v>
      </c>
      <c r="H26" s="88">
        <f t="shared" si="10"/>
        <v>4.2040946636219311E-3</v>
      </c>
      <c r="I26" s="89">
        <f t="shared" si="11"/>
        <v>-9408955.3000000119</v>
      </c>
      <c r="J26" s="90">
        <f t="shared" si="12"/>
        <v>-0.26603350008312648</v>
      </c>
      <c r="K26" s="91">
        <f>VLOOKUP($C26,'2023'!$C$105:$U$192,VLOOKUP($L$4,Master!$D$9:$G$20,4,FALSE),FALSE)</f>
        <v>11123473.289999995</v>
      </c>
      <c r="L26" s="92">
        <f>VLOOKUP($C26,'2023'!$C$8:$U$95,VLOOKUP($L$4,Master!$D$9:$G$20,4,FALSE),FALSE)</f>
        <v>9338528.2399999965</v>
      </c>
      <c r="M26" s="92">
        <f t="shared" si="13"/>
        <v>0.83953347992441674</v>
      </c>
      <c r="N26" s="88">
        <f t="shared" si="14"/>
        <v>1.5124102354808404E-3</v>
      </c>
      <c r="O26" s="92">
        <f t="shared" si="15"/>
        <v>-1784945.0499999989</v>
      </c>
      <c r="P26" s="93">
        <f t="shared" si="16"/>
        <v>-0.16046652007558329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VLOOKUP($C27,'2023'!$C$105:$U$192,19,FALSE)</f>
        <v>15926951.729999999</v>
      </c>
      <c r="F27" s="86">
        <f>VLOOKUP($C27,'2023'!$C$8:$U$95,19,FALSE)</f>
        <v>11365331.870000001</v>
      </c>
      <c r="G27" s="87">
        <f t="shared" si="9"/>
        <v>0.71359115433195341</v>
      </c>
      <c r="H27" s="88">
        <f t="shared" si="10"/>
        <v>1.8406588070482301E-3</v>
      </c>
      <c r="I27" s="89">
        <f t="shared" si="11"/>
        <v>-4561619.8599999975</v>
      </c>
      <c r="J27" s="90">
        <f t="shared" si="12"/>
        <v>-0.28640884566804659</v>
      </c>
      <c r="K27" s="91">
        <f>VLOOKUP($C27,'2023'!$C$105:$U$192,VLOOKUP($L$4,Master!$D$9:$G$20,4,FALSE),FALSE)</f>
        <v>4779860.9999999981</v>
      </c>
      <c r="L27" s="92">
        <f>VLOOKUP($C27,'2023'!$C$8:$U$95,VLOOKUP($L$4,Master!$D$9:$G$20,4,FALSE),FALSE)</f>
        <v>4237924.2700000005</v>
      </c>
      <c r="M27" s="92">
        <f t="shared" si="13"/>
        <v>0.88662081805307769</v>
      </c>
      <c r="N27" s="88">
        <f t="shared" si="14"/>
        <v>6.8634798529459409E-4</v>
      </c>
      <c r="O27" s="92">
        <f t="shared" si="15"/>
        <v>-541936.72999999765</v>
      </c>
      <c r="P27" s="93">
        <f t="shared" si="16"/>
        <v>-0.11337918194692227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VLOOKUP($C28,'2023'!$C$105:$U$192,19,FALSE)</f>
        <v>110162.10000000002</v>
      </c>
      <c r="F28" s="86">
        <f>VLOOKUP($C28,'2023'!$C$8:$U$95,19,FALSE)</f>
        <v>96403.07</v>
      </c>
      <c r="G28" s="87">
        <f t="shared" si="9"/>
        <v>0.87510196337941981</v>
      </c>
      <c r="H28" s="88">
        <f t="shared" si="10"/>
        <v>1.5612844556732423E-5</v>
      </c>
      <c r="I28" s="89">
        <f t="shared" si="11"/>
        <v>-13759.030000000013</v>
      </c>
      <c r="J28" s="90">
        <f t="shared" si="12"/>
        <v>-0.12489803662058013</v>
      </c>
      <c r="K28" s="91">
        <f>VLOOKUP($C28,'2023'!$C$105:$U$192,VLOOKUP($L$4,Master!$D$9:$G$20,4,FALSE),FALSE)</f>
        <v>33823.770000000004</v>
      </c>
      <c r="L28" s="92">
        <f>VLOOKUP($C28,'2023'!$C$8:$U$95,VLOOKUP($L$4,Master!$D$9:$G$20,4,FALSE),FALSE)</f>
        <v>42510.210000000006</v>
      </c>
      <c r="M28" s="92">
        <f t="shared" si="13"/>
        <v>1.2568146602226777</v>
      </c>
      <c r="N28" s="88">
        <f t="shared" si="14"/>
        <v>6.8846905062676137E-6</v>
      </c>
      <c r="O28" s="92">
        <f t="shared" si="15"/>
        <v>8686.4400000000023</v>
      </c>
      <c r="P28" s="93">
        <f t="shared" si="16"/>
        <v>0.25681466022267774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VLOOKUP($C29,'2023'!$C$105:$U$192,19,FALSE)</f>
        <v>84703179.269999996</v>
      </c>
      <c r="F29" s="86">
        <f>VLOOKUP($C29,'2023'!$C$8:$U$95,19,FALSE)</f>
        <v>69570047.64000003</v>
      </c>
      <c r="G29" s="87">
        <f t="shared" si="9"/>
        <v>0.82133927249930527</v>
      </c>
      <c r="H29" s="88">
        <f t="shared" si="10"/>
        <v>1.1267134330968813E-2</v>
      </c>
      <c r="I29" s="89">
        <f t="shared" si="11"/>
        <v>-15133131.629999965</v>
      </c>
      <c r="J29" s="90">
        <f t="shared" si="12"/>
        <v>-0.17866072750069475</v>
      </c>
      <c r="K29" s="91">
        <f>VLOOKUP($C29,'2023'!$C$105:$U$192,VLOOKUP($L$4,Master!$D$9:$G$20,4,FALSE),FALSE)</f>
        <v>23045269.700000029</v>
      </c>
      <c r="L29" s="92">
        <f>VLOOKUP($C29,'2023'!$C$8:$U$95,VLOOKUP($L$4,Master!$D$9:$G$20,4,FALSE),FALSE)</f>
        <v>19064409.130000003</v>
      </c>
      <c r="M29" s="92">
        <f t="shared" si="13"/>
        <v>0.82725910254805912</v>
      </c>
      <c r="N29" s="88">
        <f t="shared" si="14"/>
        <v>3.087553708742267E-3</v>
      </c>
      <c r="O29" s="92">
        <f t="shared" si="15"/>
        <v>-3980860.5700000264</v>
      </c>
      <c r="P29" s="93">
        <f t="shared" si="16"/>
        <v>-0.17274089745194093</v>
      </c>
      <c r="Q29" s="81"/>
    </row>
    <row r="30" spans="2:17" s="82" customFormat="1" ht="12.75" x14ac:dyDescent="0.2">
      <c r="B30" s="73"/>
      <c r="C30" s="83">
        <v>40510</v>
      </c>
      <c r="D30" s="84" t="s">
        <v>40</v>
      </c>
      <c r="E30" s="85">
        <f>VLOOKUP($C30,'2023'!$C$105:$U$192,19,FALSE)</f>
        <v>677809.07</v>
      </c>
      <c r="F30" s="86">
        <f>VLOOKUP($C30,'2023'!$C$8:$U$95,19,FALSE)</f>
        <v>424627.11</v>
      </c>
      <c r="G30" s="87">
        <f t="shared" si="9"/>
        <v>0.62647009134888088</v>
      </c>
      <c r="H30" s="88">
        <f t="shared" si="10"/>
        <v>6.8769978622096979E-5</v>
      </c>
      <c r="I30" s="89">
        <f t="shared" si="11"/>
        <v>-253181.95999999996</v>
      </c>
      <c r="J30" s="90">
        <f t="shared" si="12"/>
        <v>-0.37352990865111907</v>
      </c>
      <c r="K30" s="91">
        <f>VLOOKUP($C30,'2023'!$C$105:$U$192,VLOOKUP($L$4,Master!$D$9:$G$20,4,FALSE),FALSE)</f>
        <v>220765.59999999998</v>
      </c>
      <c r="L30" s="92">
        <f>VLOOKUP($C30,'2023'!$C$8:$U$95,VLOOKUP($L$4,Master!$D$9:$G$20,4,FALSE),FALSE)</f>
        <v>191668.89999999997</v>
      </c>
      <c r="M30" s="92">
        <f t="shared" si="13"/>
        <v>0.86820093347876659</v>
      </c>
      <c r="N30" s="88">
        <f t="shared" si="14"/>
        <v>3.104150876170116E-5</v>
      </c>
      <c r="O30" s="92">
        <f t="shared" si="15"/>
        <v>-29096.700000000012</v>
      </c>
      <c r="P30" s="93">
        <f t="shared" si="16"/>
        <v>-0.13179906652123344</v>
      </c>
      <c r="Q30" s="81"/>
    </row>
    <row r="31" spans="2:17" s="82" customFormat="1" ht="12.75" x14ac:dyDescent="0.2">
      <c r="B31" s="73"/>
      <c r="C31" s="83">
        <v>40514</v>
      </c>
      <c r="D31" s="84" t="s">
        <v>41</v>
      </c>
      <c r="E31" s="85">
        <f>VLOOKUP($C31,'2023'!$C$105:$U$192,19,FALSE)</f>
        <v>102137.43</v>
      </c>
      <c r="F31" s="86">
        <f>VLOOKUP($C31,'2023'!$C$8:$U$95,19,FALSE)</f>
        <v>87772.52</v>
      </c>
      <c r="G31" s="87">
        <f t="shared" si="9"/>
        <v>0.85935704471906149</v>
      </c>
      <c r="H31" s="88">
        <f t="shared" si="10"/>
        <v>1.4215094095164059E-5</v>
      </c>
      <c r="I31" s="89">
        <f t="shared" si="11"/>
        <v>-14364.909999999989</v>
      </c>
      <c r="J31" s="90">
        <f t="shared" si="12"/>
        <v>-0.14064295528093854</v>
      </c>
      <c r="K31" s="91">
        <f>VLOOKUP($C31,'2023'!$C$105:$U$192,VLOOKUP($L$4,Master!$D$9:$G$20,4,FALSE),FALSE)</f>
        <v>34045.81</v>
      </c>
      <c r="L31" s="92">
        <f>VLOOKUP($C31,'2023'!$C$8:$U$95,VLOOKUP($L$4,Master!$D$9:$G$20,4,FALSE),FALSE)</f>
        <v>46275.3</v>
      </c>
      <c r="M31" s="92">
        <f t="shared" si="13"/>
        <v>1.3592069038745151</v>
      </c>
      <c r="N31" s="88">
        <f t="shared" si="14"/>
        <v>7.4944611796715581E-6</v>
      </c>
      <c r="O31" s="92">
        <f t="shared" si="15"/>
        <v>12229.490000000005</v>
      </c>
      <c r="P31" s="93">
        <f t="shared" si="16"/>
        <v>0.35920690387451515</v>
      </c>
      <c r="Q31" s="81"/>
    </row>
    <row r="32" spans="2:17" s="82" customFormat="1" ht="12.75" x14ac:dyDescent="0.2">
      <c r="B32" s="73"/>
      <c r="C32" s="83">
        <v>40515</v>
      </c>
      <c r="D32" s="84" t="s">
        <v>42</v>
      </c>
      <c r="E32" s="85">
        <f>VLOOKUP($C32,'2023'!$C$105:$U$192,19,FALSE)</f>
        <v>230287.53000000003</v>
      </c>
      <c r="F32" s="86">
        <f>VLOOKUP($C32,'2023'!$C$8:$U$95,19,FALSE)</f>
        <v>163210.45000000001</v>
      </c>
      <c r="G32" s="87">
        <f t="shared" si="9"/>
        <v>0.70872465391417416</v>
      </c>
      <c r="H32" s="88">
        <f t="shared" si="10"/>
        <v>2.6432554335503515E-5</v>
      </c>
      <c r="I32" s="89">
        <f t="shared" si="11"/>
        <v>-67077.080000000016</v>
      </c>
      <c r="J32" s="90">
        <f t="shared" si="12"/>
        <v>-0.29127534608582589</v>
      </c>
      <c r="K32" s="91">
        <f>VLOOKUP($C32,'2023'!$C$105:$U$192,VLOOKUP($L$4,Master!$D$9:$G$20,4,FALSE),FALSE)</f>
        <v>76429.190000000017</v>
      </c>
      <c r="L32" s="92">
        <f>VLOOKUP($C32,'2023'!$C$8:$U$95,VLOOKUP($L$4,Master!$D$9:$G$20,4,FALSE),FALSE)</f>
        <v>60907.119999999995</v>
      </c>
      <c r="M32" s="92">
        <f t="shared" si="13"/>
        <v>0.7969091390344446</v>
      </c>
      <c r="N32" s="88">
        <f t="shared" si="14"/>
        <v>9.8641401872186051E-6</v>
      </c>
      <c r="O32" s="92">
        <f t="shared" si="15"/>
        <v>-15522.070000000022</v>
      </c>
      <c r="P32" s="93">
        <f t="shared" si="16"/>
        <v>-0.20309086096555543</v>
      </c>
      <c r="Q32" s="81"/>
    </row>
    <row r="33" spans="2:17" s="82" customFormat="1" ht="12.75" x14ac:dyDescent="0.2">
      <c r="B33" s="73"/>
      <c r="C33" s="83">
        <v>40516</v>
      </c>
      <c r="D33" s="84" t="s">
        <v>43</v>
      </c>
      <c r="E33" s="85">
        <f>VLOOKUP($C33,'2023'!$C$105:$U$192,19,FALSE)</f>
        <v>176955.78000000003</v>
      </c>
      <c r="F33" s="86">
        <f>VLOOKUP($C33,'2023'!$C$8:$U$95,19,FALSE)</f>
        <v>140654.42000000001</v>
      </c>
      <c r="G33" s="87">
        <f t="shared" si="9"/>
        <v>0.79485631947145208</v>
      </c>
      <c r="H33" s="88">
        <f t="shared" si="10"/>
        <v>2.2779519321089627E-5</v>
      </c>
      <c r="I33" s="89">
        <f t="shared" si="11"/>
        <v>-36301.360000000015</v>
      </c>
      <c r="J33" s="90">
        <f t="shared" si="12"/>
        <v>-0.20514368052854792</v>
      </c>
      <c r="K33" s="91">
        <f>VLOOKUP($C33,'2023'!$C$105:$U$192,VLOOKUP($L$4,Master!$D$9:$G$20,4,FALSE),FALSE)</f>
        <v>56985.260000000009</v>
      </c>
      <c r="L33" s="92">
        <f>VLOOKUP($C33,'2023'!$C$8:$U$95,VLOOKUP($L$4,Master!$D$9:$G$20,4,FALSE),FALSE)</f>
        <v>64284.59</v>
      </c>
      <c r="M33" s="92">
        <f t="shared" si="13"/>
        <v>1.1280915450767441</v>
      </c>
      <c r="N33" s="88">
        <f t="shared" si="14"/>
        <v>1.0411134324490655E-5</v>
      </c>
      <c r="O33" s="92">
        <f t="shared" si="15"/>
        <v>7299.3299999999872</v>
      </c>
      <c r="P33" s="93">
        <f t="shared" si="16"/>
        <v>0.12809154507674417</v>
      </c>
      <c r="Q33" s="81"/>
    </row>
    <row r="34" spans="2:17" s="82" customFormat="1" ht="12.75" x14ac:dyDescent="0.2">
      <c r="B34" s="73"/>
      <c r="C34" s="83">
        <v>40519</v>
      </c>
      <c r="D34" s="84" t="s">
        <v>46</v>
      </c>
      <c r="E34" s="85">
        <f>VLOOKUP($C34,'2023'!$C$105:$U$192,19,FALSE)</f>
        <v>7194026.2299999986</v>
      </c>
      <c r="F34" s="86">
        <f>VLOOKUP($C34,'2023'!$C$8:$U$95,19,FALSE)</f>
        <v>3224114.33</v>
      </c>
      <c r="G34" s="87">
        <f t="shared" si="9"/>
        <v>0.44816549549889545</v>
      </c>
      <c r="H34" s="88">
        <f t="shared" si="10"/>
        <v>5.221576021118777E-4</v>
      </c>
      <c r="I34" s="89">
        <f t="shared" si="11"/>
        <v>-3969911.8999999985</v>
      </c>
      <c r="J34" s="90">
        <f t="shared" si="12"/>
        <v>-0.55183450450110461</v>
      </c>
      <c r="K34" s="91">
        <f>VLOOKUP($C34,'2023'!$C$105:$U$192,VLOOKUP($L$4,Master!$D$9:$G$20,4,FALSE),FALSE)</f>
        <v>2407138.9199999995</v>
      </c>
      <c r="L34" s="92">
        <f>VLOOKUP($C34,'2023'!$C$8:$U$95,VLOOKUP($L$4,Master!$D$9:$G$20,4,FALSE),FALSE)</f>
        <v>2111182.37</v>
      </c>
      <c r="M34" s="92">
        <f t="shared" si="13"/>
        <v>0.87705049029741944</v>
      </c>
      <c r="N34" s="88">
        <f t="shared" si="14"/>
        <v>3.4191403005862732E-4</v>
      </c>
      <c r="O34" s="92">
        <f t="shared" si="15"/>
        <v>-295956.54999999935</v>
      </c>
      <c r="P34" s="93">
        <f t="shared" si="16"/>
        <v>-0.12294950970258062</v>
      </c>
      <c r="Q34" s="81"/>
    </row>
    <row r="35" spans="2:17" s="82" customFormat="1" ht="12.75" x14ac:dyDescent="0.2">
      <c r="B35" s="73"/>
      <c r="C35" s="83">
        <v>40520</v>
      </c>
      <c r="D35" s="84" t="s">
        <v>47</v>
      </c>
      <c r="E35" s="85">
        <f>VLOOKUP($C35,'2023'!$C$105:$U$192,19,FALSE)</f>
        <v>4338805.9000000022</v>
      </c>
      <c r="F35" s="86">
        <f>VLOOKUP($C35,'2023'!$C$8:$U$95,19,FALSE)</f>
        <v>3883708.29</v>
      </c>
      <c r="G35" s="87">
        <f t="shared" si="9"/>
        <v>0.8951099402718149</v>
      </c>
      <c r="H35" s="88">
        <f t="shared" si="10"/>
        <v>6.2898135749684194E-4</v>
      </c>
      <c r="I35" s="89">
        <f t="shared" si="11"/>
        <v>-455097.6100000022</v>
      </c>
      <c r="J35" s="90">
        <f t="shared" si="12"/>
        <v>-0.10489005972818512</v>
      </c>
      <c r="K35" s="91">
        <f>VLOOKUP($C35,'2023'!$C$105:$U$192,VLOOKUP($L$4,Master!$D$9:$G$20,4,FALSE),FALSE)</f>
        <v>1423139.6400000006</v>
      </c>
      <c r="L35" s="92">
        <f>VLOOKUP($C35,'2023'!$C$8:$U$95,VLOOKUP($L$4,Master!$D$9:$G$20,4,FALSE),FALSE)</f>
        <v>1554244.25</v>
      </c>
      <c r="M35" s="92">
        <f t="shared" si="13"/>
        <v>1.0921235037764807</v>
      </c>
      <c r="N35" s="88">
        <f t="shared" si="14"/>
        <v>2.5171577915978363E-4</v>
      </c>
      <c r="O35" s="92">
        <f t="shared" si="15"/>
        <v>131104.6099999994</v>
      </c>
      <c r="P35" s="93">
        <f t="shared" si="16"/>
        <v>9.2123503776480681E-2</v>
      </c>
      <c r="Q35" s="81"/>
    </row>
    <row r="36" spans="2:17" s="82" customFormat="1" ht="12.75" x14ac:dyDescent="0.2">
      <c r="B36" s="73"/>
      <c r="C36" s="83">
        <v>40601</v>
      </c>
      <c r="D36" s="84" t="s">
        <v>48</v>
      </c>
      <c r="E36" s="85">
        <f>VLOOKUP($C36,'2023'!$C$105:$U$192,19,FALSE)</f>
        <v>5073017.9300000044</v>
      </c>
      <c r="F36" s="86">
        <f>VLOOKUP($C36,'2023'!$C$8:$U$95,19,FALSE)</f>
        <v>4036835.6700000004</v>
      </c>
      <c r="G36" s="87">
        <f t="shared" si="9"/>
        <v>0.79574638325790359</v>
      </c>
      <c r="H36" s="88">
        <f t="shared" si="10"/>
        <v>6.5378092022155289E-4</v>
      </c>
      <c r="I36" s="89">
        <f t="shared" si="11"/>
        <v>-1036182.260000004</v>
      </c>
      <c r="J36" s="90">
        <f t="shared" si="12"/>
        <v>-0.20425361674209638</v>
      </c>
      <c r="K36" s="91">
        <f>VLOOKUP($C36,'2023'!$C$105:$U$192,VLOOKUP($L$4,Master!$D$9:$G$20,4,FALSE),FALSE)</f>
        <v>1882628.6800000016</v>
      </c>
      <c r="L36" s="92">
        <f>VLOOKUP($C36,'2023'!$C$8:$U$95,VLOOKUP($L$4,Master!$D$9:$G$20,4,FALSE),FALSE)</f>
        <v>1533474.4700000002</v>
      </c>
      <c r="M36" s="92">
        <f t="shared" si="13"/>
        <v>0.8145389934248739</v>
      </c>
      <c r="N36" s="88">
        <f t="shared" si="14"/>
        <v>2.4835203413986332E-4</v>
      </c>
      <c r="O36" s="92">
        <f t="shared" si="15"/>
        <v>-349154.21000000136</v>
      </c>
      <c r="P36" s="93">
        <f t="shared" si="16"/>
        <v>-0.18546100657512615</v>
      </c>
      <c r="Q36" s="81"/>
    </row>
    <row r="37" spans="2:17" s="82" customFormat="1" ht="12.75" x14ac:dyDescent="0.2">
      <c r="B37" s="73"/>
      <c r="C37" s="83">
        <v>40603</v>
      </c>
      <c r="D37" s="84" t="s">
        <v>49</v>
      </c>
      <c r="E37" s="85">
        <f>VLOOKUP($C37,'2023'!$C$105:$U$192,19,FALSE)</f>
        <v>136025.94999999998</v>
      </c>
      <c r="F37" s="86">
        <f>VLOOKUP($C37,'2023'!$C$8:$U$95,19,FALSE)</f>
        <v>59064.240000000005</v>
      </c>
      <c r="G37" s="87">
        <f t="shared" si="9"/>
        <v>0.43421303067539696</v>
      </c>
      <c r="H37" s="88">
        <f t="shared" si="10"/>
        <v>9.5656787484209518E-6</v>
      </c>
      <c r="I37" s="89">
        <f t="shared" si="11"/>
        <v>-76961.709999999977</v>
      </c>
      <c r="J37" s="90">
        <f t="shared" si="12"/>
        <v>-0.56578696932460304</v>
      </c>
      <c r="K37" s="91">
        <f>VLOOKUP($C37,'2023'!$C$105:$U$192,VLOOKUP($L$4,Master!$D$9:$G$20,4,FALSE),FALSE)</f>
        <v>54003.65</v>
      </c>
      <c r="L37" s="92">
        <f>VLOOKUP($C37,'2023'!$C$8:$U$95,VLOOKUP($L$4,Master!$D$9:$G$20,4,FALSE),FALSE)</f>
        <v>25406.399999999998</v>
      </c>
      <c r="M37" s="92">
        <f t="shared" si="13"/>
        <v>0.47045708947450771</v>
      </c>
      <c r="N37" s="88">
        <f t="shared" si="14"/>
        <v>4.1146632980274026E-6</v>
      </c>
      <c r="O37" s="92">
        <f t="shared" si="15"/>
        <v>-28597.250000000004</v>
      </c>
      <c r="P37" s="93">
        <f t="shared" si="16"/>
        <v>-0.52954291052549229</v>
      </c>
      <c r="Q37" s="81"/>
    </row>
    <row r="38" spans="2:17" s="82" customFormat="1" ht="12.75" x14ac:dyDescent="0.2">
      <c r="B38" s="73"/>
      <c r="C38" s="83">
        <v>40701</v>
      </c>
      <c r="D38" s="84" t="s">
        <v>50</v>
      </c>
      <c r="E38" s="85">
        <f>VLOOKUP($C38,'2023'!$C$105:$U$192,19,FALSE)</f>
        <v>68296372.229999959</v>
      </c>
      <c r="F38" s="86">
        <f>VLOOKUP($C38,'2023'!$C$8:$U$95,19,FALSE)</f>
        <v>60097940.670000002</v>
      </c>
      <c r="G38" s="87">
        <f t="shared" si="9"/>
        <v>0.87995802277183466</v>
      </c>
      <c r="H38" s="88">
        <f t="shared" si="10"/>
        <v>9.7330905111262279E-3</v>
      </c>
      <c r="I38" s="89">
        <f t="shared" si="11"/>
        <v>-8198431.5599999577</v>
      </c>
      <c r="J38" s="90">
        <f t="shared" si="12"/>
        <v>-0.12004197722816533</v>
      </c>
      <c r="K38" s="91">
        <f>VLOOKUP($C38,'2023'!$C$105:$U$192,VLOOKUP($L$4,Master!$D$9:$G$20,4,FALSE),FALSE)</f>
        <v>22899990.429999989</v>
      </c>
      <c r="L38" s="92">
        <f>VLOOKUP($C38,'2023'!$C$8:$U$95,VLOOKUP($L$4,Master!$D$9:$G$20,4,FALSE),FALSE)</f>
        <v>22871920.680000007</v>
      </c>
      <c r="M38" s="92">
        <f t="shared" si="13"/>
        <v>0.99877424621264432</v>
      </c>
      <c r="N38" s="88">
        <f t="shared" si="14"/>
        <v>3.7041947138276177E-3</v>
      </c>
      <c r="O38" s="92">
        <f t="shared" si="15"/>
        <v>-28069.749999981374</v>
      </c>
      <c r="P38" s="93">
        <f t="shared" si="16"/>
        <v>-1.2257537873556826E-3</v>
      </c>
      <c r="Q38" s="81"/>
    </row>
    <row r="39" spans="2:17" s="82" customFormat="1" ht="12.75" x14ac:dyDescent="0.2">
      <c r="B39" s="73"/>
      <c r="C39" s="83">
        <v>40704</v>
      </c>
      <c r="D39" s="84" t="s">
        <v>51</v>
      </c>
      <c r="E39" s="85">
        <f>VLOOKUP($C39,'2023'!$C$105:$U$192,19,FALSE)</f>
        <v>376760.42000000004</v>
      </c>
      <c r="F39" s="86">
        <f>VLOOKUP($C39,'2023'!$C$8:$U$95,19,FALSE)</f>
        <v>255626.99000000005</v>
      </c>
      <c r="G39" s="87">
        <f t="shared" si="9"/>
        <v>0.67848684848583618</v>
      </c>
      <c r="H39" s="88">
        <f t="shared" si="10"/>
        <v>4.1399765166974386E-5</v>
      </c>
      <c r="I39" s="89">
        <f t="shared" si="11"/>
        <v>-121133.43</v>
      </c>
      <c r="J39" s="90">
        <f t="shared" si="12"/>
        <v>-0.32151315151416376</v>
      </c>
      <c r="K39" s="91">
        <f>VLOOKUP($C39,'2023'!$C$105:$U$192,VLOOKUP($L$4,Master!$D$9:$G$20,4,FALSE),FALSE)</f>
        <v>125620.14000000001</v>
      </c>
      <c r="L39" s="92">
        <f>VLOOKUP($C39,'2023'!$C$8:$U$95,VLOOKUP($L$4,Master!$D$9:$G$20,4,FALSE),FALSE)</f>
        <v>133224.41999999998</v>
      </c>
      <c r="M39" s="92">
        <f t="shared" si="13"/>
        <v>1.0605339239392662</v>
      </c>
      <c r="N39" s="88">
        <f t="shared" si="14"/>
        <v>2.1576202507044989E-5</v>
      </c>
      <c r="O39" s="92">
        <f t="shared" si="15"/>
        <v>7604.2799999999697</v>
      </c>
      <c r="P39" s="93">
        <f t="shared" si="16"/>
        <v>6.0533923939266182E-2</v>
      </c>
      <c r="Q39" s="81"/>
    </row>
    <row r="40" spans="2:17" s="82" customFormat="1" ht="12.75" x14ac:dyDescent="0.2">
      <c r="B40" s="73"/>
      <c r="C40" s="83">
        <v>40705</v>
      </c>
      <c r="D40" s="84" t="s">
        <v>52</v>
      </c>
      <c r="E40" s="85">
        <f>VLOOKUP($C40,'2023'!$C$105:$U$192,19,FALSE)</f>
        <v>188401.87000000002</v>
      </c>
      <c r="F40" s="86">
        <f>VLOOKUP($C40,'2023'!$C$8:$U$95,19,FALSE)</f>
        <v>138756.15000000002</v>
      </c>
      <c r="G40" s="87">
        <f t="shared" si="9"/>
        <v>0.73649030129053394</v>
      </c>
      <c r="H40" s="88">
        <f t="shared" si="10"/>
        <v>2.2472087260713247E-5</v>
      </c>
      <c r="I40" s="89">
        <f t="shared" si="11"/>
        <v>-49645.72</v>
      </c>
      <c r="J40" s="90">
        <f t="shared" si="12"/>
        <v>-0.26350969870946606</v>
      </c>
      <c r="K40" s="91">
        <f>VLOOKUP($C40,'2023'!$C$105:$U$192,VLOOKUP($L$4,Master!$D$9:$G$20,4,FALSE),FALSE)</f>
        <v>62801.290000000008</v>
      </c>
      <c r="L40" s="92">
        <f>VLOOKUP($C40,'2023'!$C$8:$U$95,VLOOKUP($L$4,Master!$D$9:$G$20,4,FALSE),FALSE)</f>
        <v>52058.599999999991</v>
      </c>
      <c r="M40" s="92">
        <f t="shared" si="13"/>
        <v>0.82894157110466971</v>
      </c>
      <c r="N40" s="88">
        <f t="shared" si="14"/>
        <v>8.4310886535160157E-6</v>
      </c>
      <c r="O40" s="92">
        <f t="shared" si="15"/>
        <v>-10742.690000000017</v>
      </c>
      <c r="P40" s="93">
        <f t="shared" si="16"/>
        <v>-0.17105842889533027</v>
      </c>
      <c r="Q40" s="81"/>
    </row>
    <row r="41" spans="2:17" s="82" customFormat="1" ht="12.75" x14ac:dyDescent="0.2">
      <c r="B41" s="73"/>
      <c r="C41" s="83">
        <v>40709</v>
      </c>
      <c r="D41" s="84" t="s">
        <v>53</v>
      </c>
      <c r="E41" s="85">
        <f>VLOOKUP($C41,'2023'!$C$105:$U$192,19,FALSE)</f>
        <v>177096.41000000003</v>
      </c>
      <c r="F41" s="86">
        <f>VLOOKUP($C41,'2023'!$C$8:$U$95,19,FALSE)</f>
        <v>124595.92000000001</v>
      </c>
      <c r="G41" s="87">
        <f t="shared" si="9"/>
        <v>0.70354853607704404</v>
      </c>
      <c r="H41" s="88">
        <f t="shared" si="10"/>
        <v>2.0178784050788716E-5</v>
      </c>
      <c r="I41" s="89">
        <f t="shared" si="11"/>
        <v>-52500.49000000002</v>
      </c>
      <c r="J41" s="90">
        <f t="shared" si="12"/>
        <v>-0.2964514639229559</v>
      </c>
      <c r="K41" s="91">
        <f>VLOOKUP($C41,'2023'!$C$105:$U$192,VLOOKUP($L$4,Master!$D$9:$G$20,4,FALSE),FALSE)</f>
        <v>58826.470000000008</v>
      </c>
      <c r="L41" s="92">
        <f>VLOOKUP($C41,'2023'!$C$8:$U$95,VLOOKUP($L$4,Master!$D$9:$G$20,4,FALSE),FALSE)</f>
        <v>51966.69</v>
      </c>
      <c r="M41" s="92">
        <f t="shared" si="13"/>
        <v>0.88338956935542778</v>
      </c>
      <c r="N41" s="88">
        <f t="shared" si="14"/>
        <v>8.4162034787678558E-6</v>
      </c>
      <c r="O41" s="92">
        <f t="shared" si="15"/>
        <v>-6859.7800000000061</v>
      </c>
      <c r="P41" s="93">
        <f t="shared" si="16"/>
        <v>-0.11661043064457216</v>
      </c>
      <c r="Q41" s="81"/>
    </row>
    <row r="42" spans="2:17" s="82" customFormat="1" ht="12.75" x14ac:dyDescent="0.2">
      <c r="B42" s="73"/>
      <c r="C42" s="83">
        <v>40710</v>
      </c>
      <c r="D42" s="84" t="s">
        <v>54</v>
      </c>
      <c r="E42" s="85">
        <f>VLOOKUP($C42,'2023'!$C$105:$U$192,19,FALSE)</f>
        <v>88571.140000000029</v>
      </c>
      <c r="F42" s="86">
        <f>VLOOKUP($C42,'2023'!$C$8:$U$95,19,FALSE)</f>
        <v>63187.44</v>
      </c>
      <c r="G42" s="87">
        <f t="shared" si="9"/>
        <v>0.71340890497739984</v>
      </c>
      <c r="H42" s="88">
        <f t="shared" si="10"/>
        <v>1.0233446701000874E-5</v>
      </c>
      <c r="I42" s="89">
        <f t="shared" si="11"/>
        <v>-25383.700000000026</v>
      </c>
      <c r="J42" s="90">
        <f t="shared" si="12"/>
        <v>-0.28659109502260011</v>
      </c>
      <c r="K42" s="91">
        <f>VLOOKUP($C42,'2023'!$C$105:$U$192,VLOOKUP($L$4,Master!$D$9:$G$20,4,FALSE),FALSE)</f>
        <v>29573.48000000001</v>
      </c>
      <c r="L42" s="92">
        <f>VLOOKUP($C42,'2023'!$C$8:$U$95,VLOOKUP($L$4,Master!$D$9:$G$20,4,FALSE),FALSE)</f>
        <v>28359.57</v>
      </c>
      <c r="M42" s="92">
        <f t="shared" si="13"/>
        <v>0.95895275091061283</v>
      </c>
      <c r="N42" s="88">
        <f t="shared" si="14"/>
        <v>4.5929404333883978E-6</v>
      </c>
      <c r="O42" s="92">
        <f t="shared" si="15"/>
        <v>-1213.9100000000108</v>
      </c>
      <c r="P42" s="93">
        <f t="shared" si="16"/>
        <v>-4.1047249089387193E-2</v>
      </c>
      <c r="Q42" s="81"/>
    </row>
    <row r="43" spans="2:17" s="82" customFormat="1" ht="12.75" x14ac:dyDescent="0.2">
      <c r="B43" s="73"/>
      <c r="C43" s="83">
        <v>40801</v>
      </c>
      <c r="D43" s="84" t="s">
        <v>57</v>
      </c>
      <c r="E43" s="85">
        <f>VLOOKUP($C43,'2023'!$C$105:$U$192,19,FALSE)</f>
        <v>5493527.950000003</v>
      </c>
      <c r="F43" s="86">
        <f>VLOOKUP($C43,'2023'!$C$8:$U$95,19,FALSE)</f>
        <v>3309124.169999999</v>
      </c>
      <c r="G43" s="87">
        <f t="shared" si="9"/>
        <v>0.60236776805695458</v>
      </c>
      <c r="H43" s="88">
        <f t="shared" si="10"/>
        <v>5.359252696530948E-4</v>
      </c>
      <c r="I43" s="89">
        <f t="shared" si="11"/>
        <v>-2184403.780000004</v>
      </c>
      <c r="J43" s="90">
        <f t="shared" si="12"/>
        <v>-0.39763223194304542</v>
      </c>
      <c r="K43" s="91">
        <f>VLOOKUP($C43,'2023'!$C$105:$U$192,VLOOKUP($L$4,Master!$D$9:$G$20,4,FALSE),FALSE)</f>
        <v>2217387.2400000016</v>
      </c>
      <c r="L43" s="92">
        <f>VLOOKUP($C43,'2023'!$C$8:$U$95,VLOOKUP($L$4,Master!$D$9:$G$20,4,FALSE),FALSE)</f>
        <v>1774964.0399999996</v>
      </c>
      <c r="M43" s="92">
        <f t="shared" si="13"/>
        <v>0.80047544604793441</v>
      </c>
      <c r="N43" s="88">
        <f t="shared" si="14"/>
        <v>2.8746219026333682E-4</v>
      </c>
      <c r="O43" s="92">
        <f t="shared" si="15"/>
        <v>-442423.20000000205</v>
      </c>
      <c r="P43" s="93">
        <f t="shared" si="16"/>
        <v>-0.19952455395206556</v>
      </c>
      <c r="Q43" s="81"/>
    </row>
    <row r="44" spans="2:17" s="82" customFormat="1" ht="12.75" x14ac:dyDescent="0.2">
      <c r="B44" s="73"/>
      <c r="C44" s="83">
        <v>40802</v>
      </c>
      <c r="D44" s="84" t="s">
        <v>55</v>
      </c>
      <c r="E44" s="85">
        <f>VLOOKUP($C44,'2023'!$C$105:$U$192,19,FALSE)</f>
        <v>526040.25000000012</v>
      </c>
      <c r="F44" s="86">
        <f>VLOOKUP($C44,'2023'!$C$8:$U$95,19,FALSE)</f>
        <v>451675.74000000011</v>
      </c>
      <c r="G44" s="87">
        <f t="shared" si="9"/>
        <v>0.85863342206228521</v>
      </c>
      <c r="H44" s="88">
        <f t="shared" si="10"/>
        <v>7.3150607326790423E-5</v>
      </c>
      <c r="I44" s="89">
        <f t="shared" si="11"/>
        <v>-74364.510000000009</v>
      </c>
      <c r="J44" s="90">
        <f t="shared" si="12"/>
        <v>-0.14136657793771482</v>
      </c>
      <c r="K44" s="91">
        <f>VLOOKUP($C44,'2023'!$C$105:$U$192,VLOOKUP($L$4,Master!$D$9:$G$20,4,FALSE),FALSE)</f>
        <v>176566.75000000003</v>
      </c>
      <c r="L44" s="92">
        <f>VLOOKUP($C44,'2023'!$C$8:$U$95,VLOOKUP($L$4,Master!$D$9:$G$20,4,FALSE),FALSE)</f>
        <v>186530.48</v>
      </c>
      <c r="M44" s="92">
        <f t="shared" si="13"/>
        <v>1.0564303868083882</v>
      </c>
      <c r="N44" s="88">
        <f t="shared" si="14"/>
        <v>3.0209322061348105E-5</v>
      </c>
      <c r="O44" s="92">
        <f t="shared" si="15"/>
        <v>9963.7299999999814</v>
      </c>
      <c r="P44" s="93">
        <f t="shared" si="16"/>
        <v>5.6430386808388217E-2</v>
      </c>
      <c r="Q44" s="81"/>
    </row>
    <row r="45" spans="2:17" s="82" customFormat="1" ht="12.75" x14ac:dyDescent="0.2">
      <c r="B45" s="73"/>
      <c r="C45" s="83">
        <v>40817</v>
      </c>
      <c r="D45" s="84" t="s">
        <v>56</v>
      </c>
      <c r="E45" s="85">
        <f>VLOOKUP($C45,'2023'!$C$105:$U$192,19,FALSE)</f>
        <v>258168.63000000006</v>
      </c>
      <c r="F45" s="86">
        <f>VLOOKUP($C45,'2023'!$C$8:$U$95,19,FALSE)</f>
        <v>137035.97000000003</v>
      </c>
      <c r="G45" s="87">
        <f t="shared" si="9"/>
        <v>0.53080023703886869</v>
      </c>
      <c r="H45" s="88">
        <f t="shared" si="10"/>
        <v>2.2193497554497463E-5</v>
      </c>
      <c r="I45" s="89">
        <f t="shared" si="11"/>
        <v>-121132.66000000003</v>
      </c>
      <c r="J45" s="90">
        <f t="shared" si="12"/>
        <v>-0.46919976296113125</v>
      </c>
      <c r="K45" s="91">
        <f>VLOOKUP($C45,'2023'!$C$105:$U$192,VLOOKUP($L$4,Master!$D$9:$G$20,4,FALSE),FALSE)</f>
        <v>90291.21</v>
      </c>
      <c r="L45" s="92">
        <f>VLOOKUP($C45,'2023'!$C$8:$U$95,VLOOKUP($L$4,Master!$D$9:$G$20,4,FALSE),FALSE)</f>
        <v>64632.480000000003</v>
      </c>
      <c r="M45" s="92">
        <f t="shared" si="13"/>
        <v>0.7158225036523489</v>
      </c>
      <c r="N45" s="88">
        <f t="shared" si="14"/>
        <v>1.0467476435720533E-5</v>
      </c>
      <c r="O45" s="92">
        <f t="shared" si="15"/>
        <v>-25658.730000000003</v>
      </c>
      <c r="P45" s="93">
        <f t="shared" si="16"/>
        <v>-0.28417749634765116</v>
      </c>
      <c r="Q45" s="81"/>
    </row>
    <row r="46" spans="2:17" s="82" customFormat="1" ht="12.75" x14ac:dyDescent="0.2">
      <c r="B46" s="73"/>
      <c r="C46" s="83">
        <v>40901</v>
      </c>
      <c r="D46" s="84" t="s">
        <v>58</v>
      </c>
      <c r="E46" s="85">
        <f>VLOOKUP($C46,'2023'!$C$105:$U$192,19,FALSE)</f>
        <v>2834669.4400000004</v>
      </c>
      <c r="F46" s="86">
        <f>VLOOKUP($C46,'2023'!$C$8:$U$95,19,FALSE)</f>
        <v>1452144.04</v>
      </c>
      <c r="G46" s="87">
        <f t="shared" si="9"/>
        <v>0.512279851579449</v>
      </c>
      <c r="H46" s="88">
        <f t="shared" si="10"/>
        <v>2.3518026106954297E-4</v>
      </c>
      <c r="I46" s="89">
        <f t="shared" si="11"/>
        <v>-1382525.4000000004</v>
      </c>
      <c r="J46" s="90">
        <f t="shared" si="12"/>
        <v>-0.487720148420551</v>
      </c>
      <c r="K46" s="91">
        <f>VLOOKUP($C46,'2023'!$C$105:$U$192,VLOOKUP($L$4,Master!$D$9:$G$20,4,FALSE),FALSE)</f>
        <v>978549.23999999987</v>
      </c>
      <c r="L46" s="92">
        <f>VLOOKUP($C46,'2023'!$C$8:$U$95,VLOOKUP($L$4,Master!$D$9:$G$20,4,FALSE),FALSE)</f>
        <v>785526.71000000008</v>
      </c>
      <c r="M46" s="92">
        <f t="shared" si="13"/>
        <v>0.80274622664874806</v>
      </c>
      <c r="N46" s="88">
        <f t="shared" si="14"/>
        <v>1.2721904414860882E-4</v>
      </c>
      <c r="O46" s="92">
        <f t="shared" si="15"/>
        <v>-193022.5299999998</v>
      </c>
      <c r="P46" s="93">
        <f t="shared" si="16"/>
        <v>-0.19725377335125191</v>
      </c>
      <c r="Q46" s="81"/>
    </row>
    <row r="47" spans="2:17" s="82" customFormat="1" ht="12.75" x14ac:dyDescent="0.2">
      <c r="B47" s="73"/>
      <c r="C47" s="83">
        <v>40904</v>
      </c>
      <c r="D47" s="84" t="s">
        <v>59</v>
      </c>
      <c r="E47" s="85">
        <f>VLOOKUP($C47,'2023'!$C$105:$U$192,19,FALSE)</f>
        <v>226423.59</v>
      </c>
      <c r="F47" s="86">
        <f>VLOOKUP($C47,'2023'!$C$8:$U$95,19,FALSE)</f>
        <v>182047.75</v>
      </c>
      <c r="G47" s="87">
        <f t="shared" si="9"/>
        <v>0.80401406054907976</v>
      </c>
      <c r="H47" s="88">
        <f t="shared" si="10"/>
        <v>2.9483326855180903E-5</v>
      </c>
      <c r="I47" s="89">
        <f t="shared" si="11"/>
        <v>-44375.839999999997</v>
      </c>
      <c r="J47" s="90">
        <f t="shared" si="12"/>
        <v>-0.19598593945092027</v>
      </c>
      <c r="K47" s="91">
        <f>VLOOKUP($C47,'2023'!$C$105:$U$192,VLOOKUP($L$4,Master!$D$9:$G$20,4,FALSE),FALSE)</f>
        <v>75474.53</v>
      </c>
      <c r="L47" s="92">
        <f>VLOOKUP($C47,'2023'!$C$8:$U$95,VLOOKUP($L$4,Master!$D$9:$G$20,4,FALSE),FALSE)</f>
        <v>87736.62</v>
      </c>
      <c r="M47" s="92">
        <f t="shared" si="13"/>
        <v>1.1624665963471386</v>
      </c>
      <c r="N47" s="88">
        <f t="shared" si="14"/>
        <v>1.4209279953357302E-5</v>
      </c>
      <c r="O47" s="92">
        <f t="shared" si="15"/>
        <v>12262.089999999997</v>
      </c>
      <c r="P47" s="93">
        <f t="shared" si="16"/>
        <v>0.16246659634713853</v>
      </c>
      <c r="Q47" s="81"/>
    </row>
    <row r="48" spans="2:17" s="82" customFormat="1" ht="12.75" x14ac:dyDescent="0.2">
      <c r="B48" s="73"/>
      <c r="C48" s="83">
        <v>40911</v>
      </c>
      <c r="D48" s="84" t="s">
        <v>60</v>
      </c>
      <c r="E48" s="85">
        <f>VLOOKUP($C48,'2023'!$C$105:$U$192,19,FALSE)</f>
        <v>177770.13000000006</v>
      </c>
      <c r="F48" s="86">
        <f>VLOOKUP($C48,'2023'!$C$8:$U$95,19,FALSE)</f>
        <v>131748.01999999999</v>
      </c>
      <c r="G48" s="87">
        <f t="shared" si="9"/>
        <v>0.74111449431915222</v>
      </c>
      <c r="H48" s="88">
        <f t="shared" si="10"/>
        <v>2.1337093900819485E-5</v>
      </c>
      <c r="I48" s="89">
        <f t="shared" si="11"/>
        <v>-46022.110000000073</v>
      </c>
      <c r="J48" s="90">
        <f t="shared" si="12"/>
        <v>-0.25888550568084784</v>
      </c>
      <c r="K48" s="91">
        <f>VLOOKUP($C48,'2023'!$C$105:$U$192,VLOOKUP($L$4,Master!$D$9:$G$20,4,FALSE),FALSE)</f>
        <v>58655.750000000022</v>
      </c>
      <c r="L48" s="92">
        <f>VLOOKUP($C48,'2023'!$C$8:$U$95,VLOOKUP($L$4,Master!$D$9:$G$20,4,FALSE),FALSE)</f>
        <v>48792.6</v>
      </c>
      <c r="M48" s="92">
        <f t="shared" si="13"/>
        <v>0.83184683513551494</v>
      </c>
      <c r="N48" s="88">
        <f t="shared" si="14"/>
        <v>7.9021475075308514E-6</v>
      </c>
      <c r="O48" s="92">
        <f t="shared" si="15"/>
        <v>-9863.1500000000233</v>
      </c>
      <c r="P48" s="93">
        <f t="shared" si="16"/>
        <v>-0.16815316486448506</v>
      </c>
      <c r="Q48" s="81"/>
    </row>
    <row r="49" spans="2:17" s="82" customFormat="1" ht="12.75" x14ac:dyDescent="0.2">
      <c r="B49" s="73"/>
      <c r="C49" s="83">
        <v>40912</v>
      </c>
      <c r="D49" s="84" t="s">
        <v>61</v>
      </c>
      <c r="E49" s="85">
        <f>VLOOKUP($C49,'2023'!$C$105:$U$192,19,FALSE)</f>
        <v>629717.81999999983</v>
      </c>
      <c r="F49" s="86">
        <f>VLOOKUP($C49,'2023'!$C$8:$U$95,19,FALSE)</f>
        <v>601708.16</v>
      </c>
      <c r="G49" s="87">
        <f t="shared" si="9"/>
        <v>0.955520299552584</v>
      </c>
      <c r="H49" s="88">
        <f t="shared" si="10"/>
        <v>9.7448929485310801E-5</v>
      </c>
      <c r="I49" s="89">
        <f t="shared" si="11"/>
        <v>-28009.6599999998</v>
      </c>
      <c r="J49" s="90">
        <f t="shared" si="12"/>
        <v>-4.4479700447415969E-2</v>
      </c>
      <c r="K49" s="91">
        <f>VLOOKUP($C49,'2023'!$C$105:$U$192,VLOOKUP($L$4,Master!$D$9:$G$20,4,FALSE),FALSE)</f>
        <v>209906.71999999994</v>
      </c>
      <c r="L49" s="92">
        <f>VLOOKUP($C49,'2023'!$C$8:$U$95,VLOOKUP($L$4,Master!$D$9:$G$20,4,FALSE),FALSE)</f>
        <v>206465.78999999998</v>
      </c>
      <c r="M49" s="92">
        <f t="shared" si="13"/>
        <v>0.98360733758309427</v>
      </c>
      <c r="N49" s="88">
        <f t="shared" si="14"/>
        <v>3.3437921484792536E-5</v>
      </c>
      <c r="O49" s="92">
        <f t="shared" si="15"/>
        <v>-3440.9299999999639</v>
      </c>
      <c r="P49" s="93">
        <f t="shared" si="16"/>
        <v>-1.639266241690578E-2</v>
      </c>
      <c r="Q49" s="81"/>
    </row>
    <row r="50" spans="2:17" s="82" customFormat="1" ht="12.75" x14ac:dyDescent="0.2">
      <c r="B50" s="73"/>
      <c r="C50" s="83">
        <v>40913</v>
      </c>
      <c r="D50" s="84" t="s">
        <v>62</v>
      </c>
      <c r="E50" s="85">
        <f>VLOOKUP($C50,'2023'!$C$105:$U$192,19,FALSE)</f>
        <v>102532.34</v>
      </c>
      <c r="F50" s="86">
        <f>VLOOKUP($C50,'2023'!$C$8:$U$95,19,FALSE)</f>
        <v>88699.65</v>
      </c>
      <c r="G50" s="87">
        <f t="shared" si="9"/>
        <v>0.86508949273955904</v>
      </c>
      <c r="H50" s="88">
        <f t="shared" si="10"/>
        <v>1.4365246331746185E-5</v>
      </c>
      <c r="I50" s="89">
        <f t="shared" si="11"/>
        <v>-13832.690000000002</v>
      </c>
      <c r="J50" s="90">
        <f t="shared" si="12"/>
        <v>-0.13491050726044099</v>
      </c>
      <c r="K50" s="91">
        <f>VLOOKUP($C50,'2023'!$C$105:$U$192,VLOOKUP($L$4,Master!$D$9:$G$20,4,FALSE),FALSE)</f>
        <v>35395.78</v>
      </c>
      <c r="L50" s="92">
        <f>VLOOKUP($C50,'2023'!$C$8:$U$95,VLOOKUP($L$4,Master!$D$9:$G$20,4,FALSE),FALSE)</f>
        <v>32084.169999999991</v>
      </c>
      <c r="M50" s="92">
        <f t="shared" si="13"/>
        <v>0.90644054178209921</v>
      </c>
      <c r="N50" s="88">
        <f t="shared" si="14"/>
        <v>5.1961535969941356E-6</v>
      </c>
      <c r="O50" s="92">
        <f t="shared" si="15"/>
        <v>-3311.6100000000079</v>
      </c>
      <c r="P50" s="93">
        <f t="shared" si="16"/>
        <v>-9.3559458217900779E-2</v>
      </c>
      <c r="Q50" s="81"/>
    </row>
    <row r="51" spans="2:17" s="82" customFormat="1" ht="12.75" x14ac:dyDescent="0.2">
      <c r="B51" s="73"/>
      <c r="C51" s="83">
        <v>41001</v>
      </c>
      <c r="D51" s="84" t="s">
        <v>63</v>
      </c>
      <c r="E51" s="85">
        <f>VLOOKUP($C51,'2023'!$C$105:$U$192,19,FALSE)</f>
        <v>1716983.8299999987</v>
      </c>
      <c r="F51" s="86">
        <f>VLOOKUP($C51,'2023'!$C$8:$U$95,19,FALSE)</f>
        <v>1345360.83</v>
      </c>
      <c r="G51" s="87">
        <f t="shared" si="9"/>
        <v>0.78356057086454978</v>
      </c>
      <c r="H51" s="88">
        <f t="shared" si="10"/>
        <v>2.1788631328345157E-4</v>
      </c>
      <c r="I51" s="89">
        <f t="shared" si="11"/>
        <v>-371622.9999999986</v>
      </c>
      <c r="J51" s="90">
        <f t="shared" si="12"/>
        <v>-0.21643942913545022</v>
      </c>
      <c r="K51" s="91">
        <f>VLOOKUP($C51,'2023'!$C$105:$U$192,VLOOKUP($L$4,Master!$D$9:$G$20,4,FALSE),FALSE)</f>
        <v>583438.16999999958</v>
      </c>
      <c r="L51" s="92">
        <f>VLOOKUP($C51,'2023'!$C$8:$U$95,VLOOKUP($L$4,Master!$D$9:$G$20,4,FALSE),FALSE)</f>
        <v>794599.39000000013</v>
      </c>
      <c r="M51" s="92">
        <f t="shared" si="13"/>
        <v>1.3619256175851517</v>
      </c>
      <c r="N51" s="88">
        <f t="shared" si="14"/>
        <v>1.2868839924853434E-4</v>
      </c>
      <c r="O51" s="92">
        <f t="shared" si="15"/>
        <v>211161.22000000055</v>
      </c>
      <c r="P51" s="93">
        <f t="shared" si="16"/>
        <v>0.36192561758515168</v>
      </c>
      <c r="Q51" s="81"/>
    </row>
    <row r="52" spans="2:17" s="82" customFormat="1" ht="12.75" x14ac:dyDescent="0.2">
      <c r="B52" s="73"/>
      <c r="C52" s="83">
        <v>41002</v>
      </c>
      <c r="D52" s="84" t="s">
        <v>64</v>
      </c>
      <c r="E52" s="85">
        <f>VLOOKUP($C52,'2023'!$C$105:$U$192,19,FALSE)</f>
        <v>301245.35000000009</v>
      </c>
      <c r="F52" s="86">
        <f>VLOOKUP($C52,'2023'!$C$8:$U$95,19,FALSE)</f>
        <v>236272.41000000003</v>
      </c>
      <c r="G52" s="87">
        <f t="shared" si="9"/>
        <v>0.78431886168533371</v>
      </c>
      <c r="H52" s="88">
        <f t="shared" si="10"/>
        <v>3.8265217180060252E-5</v>
      </c>
      <c r="I52" s="89">
        <f t="shared" si="11"/>
        <v>-64972.940000000061</v>
      </c>
      <c r="J52" s="90">
        <f t="shared" si="12"/>
        <v>-0.21568113831466623</v>
      </c>
      <c r="K52" s="91">
        <f>VLOOKUP($C52,'2023'!$C$105:$U$192,VLOOKUP($L$4,Master!$D$9:$G$20,4,FALSE),FALSE)</f>
        <v>99794.510000000024</v>
      </c>
      <c r="L52" s="92">
        <f>VLOOKUP($C52,'2023'!$C$8:$U$95,VLOOKUP($L$4,Master!$D$9:$G$20,4,FALSE),FALSE)</f>
        <v>105453.67000000001</v>
      </c>
      <c r="M52" s="92">
        <f t="shared" si="13"/>
        <v>1.0567081295353822</v>
      </c>
      <c r="N52" s="88">
        <f t="shared" si="14"/>
        <v>1.7078623716516052E-5</v>
      </c>
      <c r="O52" s="92">
        <f t="shared" si="15"/>
        <v>5659.1599999999889</v>
      </c>
      <c r="P52" s="93">
        <f t="shared" si="16"/>
        <v>5.670812953538213E-2</v>
      </c>
      <c r="Q52" s="81"/>
    </row>
    <row r="53" spans="2:17" s="82" customFormat="1" ht="12.75" x14ac:dyDescent="0.2">
      <c r="B53" s="73"/>
      <c r="C53" s="83">
        <v>41003</v>
      </c>
      <c r="D53" s="84" t="s">
        <v>65</v>
      </c>
      <c r="E53" s="85">
        <f>VLOOKUP($C53,'2023'!$C$105:$U$192,19,FALSE)</f>
        <v>18314681.600000005</v>
      </c>
      <c r="F53" s="86">
        <f>VLOOKUP($C53,'2023'!$C$8:$U$95,19,FALSE)</f>
        <v>11834480.630000001</v>
      </c>
      <c r="G53" s="87">
        <f t="shared" si="9"/>
        <v>0.64617452208396553</v>
      </c>
      <c r="H53" s="88">
        <f t="shared" si="10"/>
        <v>1.9166392365497361E-3</v>
      </c>
      <c r="I53" s="89">
        <f t="shared" si="11"/>
        <v>-6480200.9700000044</v>
      </c>
      <c r="J53" s="90">
        <f t="shared" si="12"/>
        <v>-0.35382547791603447</v>
      </c>
      <c r="K53" s="91">
        <f>VLOOKUP($C53,'2023'!$C$105:$U$192,VLOOKUP($L$4,Master!$D$9:$G$20,4,FALSE),FALSE)</f>
        <v>6172162.6900000013</v>
      </c>
      <c r="L53" s="92">
        <f>VLOOKUP($C53,'2023'!$C$8:$U$95,VLOOKUP($L$4,Master!$D$9:$G$20,4,FALSE),FALSE)</f>
        <v>9155901.6700000018</v>
      </c>
      <c r="M53" s="92">
        <f t="shared" si="13"/>
        <v>1.4834187188283594</v>
      </c>
      <c r="N53" s="88">
        <f t="shared" si="14"/>
        <v>1.4828331665209086E-3</v>
      </c>
      <c r="O53" s="92">
        <f t="shared" si="15"/>
        <v>2983738.9800000004</v>
      </c>
      <c r="P53" s="93">
        <f t="shared" si="16"/>
        <v>0.4834187188283593</v>
      </c>
      <c r="Q53" s="81"/>
    </row>
    <row r="54" spans="2:17" s="82" customFormat="1" ht="12.75" x14ac:dyDescent="0.2">
      <c r="B54" s="73"/>
      <c r="C54" s="83">
        <v>41005</v>
      </c>
      <c r="D54" s="84" t="s">
        <v>66</v>
      </c>
      <c r="E54" s="85">
        <f>VLOOKUP($C54,'2023'!$C$105:$U$192,19,FALSE)</f>
        <v>7577221.1800000016</v>
      </c>
      <c r="F54" s="86">
        <f>VLOOKUP($C54,'2023'!$C$8:$U$95,19,FALSE)</f>
        <v>5459755.6600000001</v>
      </c>
      <c r="G54" s="87">
        <f t="shared" si="9"/>
        <v>0.72054854019715964</v>
      </c>
      <c r="H54" s="88">
        <f t="shared" si="10"/>
        <v>8.8422823502737021E-4</v>
      </c>
      <c r="I54" s="89">
        <f t="shared" si="11"/>
        <v>-2117465.5200000014</v>
      </c>
      <c r="J54" s="90">
        <f t="shared" si="12"/>
        <v>-0.27945145980284042</v>
      </c>
      <c r="K54" s="91">
        <f>VLOOKUP($C54,'2023'!$C$105:$U$192,VLOOKUP($L$4,Master!$D$9:$G$20,4,FALSE),FALSE)</f>
        <v>3621674.2200000007</v>
      </c>
      <c r="L54" s="92">
        <f>VLOOKUP($C54,'2023'!$C$8:$U$95,VLOOKUP($L$4,Master!$D$9:$G$20,4,FALSE),FALSE)</f>
        <v>4562694.42</v>
      </c>
      <c r="M54" s="92">
        <f t="shared" si="13"/>
        <v>1.2598301621949859</v>
      </c>
      <c r="N54" s="88">
        <f t="shared" si="14"/>
        <v>7.3894574871246721E-4</v>
      </c>
      <c r="O54" s="92">
        <f t="shared" si="15"/>
        <v>941020.19999999925</v>
      </c>
      <c r="P54" s="93">
        <f t="shared" si="16"/>
        <v>0.25983016219498589</v>
      </c>
      <c r="Q54" s="81"/>
    </row>
    <row r="55" spans="2:17" s="82" customFormat="1" ht="38.25" x14ac:dyDescent="0.2">
      <c r="B55" s="73"/>
      <c r="C55" s="83">
        <v>41007</v>
      </c>
      <c r="D55" s="84" t="s">
        <v>67</v>
      </c>
      <c r="E55" s="85">
        <f>VLOOKUP($C55,'2023'!$C$105:$U$192,19,FALSE)</f>
        <v>15472.719999999998</v>
      </c>
      <c r="F55" s="86">
        <f>VLOOKUP($C55,'2023'!$C$8:$U$95,19,FALSE)</f>
        <v>4130.5599999999995</v>
      </c>
      <c r="G55" s="87">
        <f t="shared" si="9"/>
        <v>0.26695758728911273</v>
      </c>
      <c r="H55" s="88">
        <f t="shared" si="10"/>
        <v>6.6895993262721466E-7</v>
      </c>
      <c r="I55" s="89">
        <f t="shared" si="11"/>
        <v>-11342.159999999998</v>
      </c>
      <c r="J55" s="90">
        <f t="shared" si="12"/>
        <v>-0.73304241271088733</v>
      </c>
      <c r="K55" s="91">
        <f>VLOOKUP($C55,'2023'!$C$105:$U$192,VLOOKUP($L$4,Master!$D$9:$G$20,4,FALSE),FALSE)</f>
        <v>4794.0999999999995</v>
      </c>
      <c r="L55" s="92">
        <f>VLOOKUP($C55,'2023'!$C$8:$U$95,VLOOKUP($L$4,Master!$D$9:$G$20,4,FALSE),FALSE)</f>
        <v>1394.59</v>
      </c>
      <c r="M55" s="92">
        <f t="shared" si="13"/>
        <v>0.29089714440666653</v>
      </c>
      <c r="N55" s="88">
        <f t="shared" si="14"/>
        <v>2.2585916496615164E-7</v>
      </c>
      <c r="O55" s="92">
        <f t="shared" si="15"/>
        <v>-3399.5099999999993</v>
      </c>
      <c r="P55" s="93">
        <f t="shared" si="16"/>
        <v>-0.70910285559333341</v>
      </c>
      <c r="Q55" s="81"/>
    </row>
    <row r="56" spans="2:17" s="82" customFormat="1" ht="12.75" x14ac:dyDescent="0.2">
      <c r="B56" s="73"/>
      <c r="C56" s="83">
        <v>41008</v>
      </c>
      <c r="D56" s="84" t="s">
        <v>68</v>
      </c>
      <c r="E56" s="85">
        <f>VLOOKUP($C56,'2023'!$C$105:$U$192,19,FALSE)</f>
        <v>142775.63</v>
      </c>
      <c r="F56" s="86">
        <f>VLOOKUP($C56,'2023'!$C$8:$U$95,19,FALSE)</f>
        <v>30864.36</v>
      </c>
      <c r="G56" s="87">
        <f t="shared" si="9"/>
        <v>0.21617386664656987</v>
      </c>
      <c r="H56" s="88">
        <f t="shared" si="10"/>
        <v>4.9986007190749197E-6</v>
      </c>
      <c r="I56" s="89">
        <f t="shared" si="11"/>
        <v>-111911.27</v>
      </c>
      <c r="J56" s="90">
        <f t="shared" si="12"/>
        <v>-0.7838261333534301</v>
      </c>
      <c r="K56" s="91">
        <f>VLOOKUP($C56,'2023'!$C$105:$U$192,VLOOKUP($L$4,Master!$D$9:$G$20,4,FALSE),FALSE)</f>
        <v>74423.649999999994</v>
      </c>
      <c r="L56" s="92">
        <f>VLOOKUP($C56,'2023'!$C$8:$U$95,VLOOKUP($L$4,Master!$D$9:$G$20,4,FALSE),FALSE)</f>
        <v>21771.93</v>
      </c>
      <c r="M56" s="92">
        <f t="shared" si="13"/>
        <v>0.29254047604491318</v>
      </c>
      <c r="N56" s="88">
        <f t="shared" si="14"/>
        <v>3.5260470313866488E-6</v>
      </c>
      <c r="O56" s="92">
        <f t="shared" si="15"/>
        <v>-52651.719999999994</v>
      </c>
      <c r="P56" s="93">
        <f t="shared" si="16"/>
        <v>-0.70745952395508682</v>
      </c>
      <c r="Q56" s="81"/>
    </row>
    <row r="57" spans="2:17" s="82" customFormat="1" ht="12.75" x14ac:dyDescent="0.2">
      <c r="B57" s="73"/>
      <c r="C57" s="83">
        <v>41101</v>
      </c>
      <c r="D57" s="84" t="s">
        <v>69</v>
      </c>
      <c r="E57" s="85">
        <f>VLOOKUP($C57,'2023'!$C$105:$U$192,19,FALSE)</f>
        <v>13500280.160000004</v>
      </c>
      <c r="F57" s="86">
        <f>VLOOKUP($C57,'2023'!$C$8:$U$95,19,FALSE)</f>
        <v>4508661.67</v>
      </c>
      <c r="G57" s="87">
        <f t="shared" si="9"/>
        <v>0.33396800781651326</v>
      </c>
      <c r="H57" s="88">
        <f t="shared" si="10"/>
        <v>7.3019493894341334E-4</v>
      </c>
      <c r="I57" s="89">
        <f t="shared" si="11"/>
        <v>-8991618.4900000039</v>
      </c>
      <c r="J57" s="90">
        <f t="shared" si="12"/>
        <v>-0.66603199218348674</v>
      </c>
      <c r="K57" s="91">
        <f>VLOOKUP($C57,'2023'!$C$105:$U$192,VLOOKUP($L$4,Master!$D$9:$G$20,4,FALSE),FALSE)</f>
        <v>4499426.7200000016</v>
      </c>
      <c r="L57" s="92">
        <f>VLOOKUP($C57,'2023'!$C$8:$U$95,VLOOKUP($L$4,Master!$D$9:$G$20,4,FALSE),FALSE)</f>
        <v>3509263.3399999994</v>
      </c>
      <c r="M57" s="92">
        <f t="shared" si="13"/>
        <v>0.77993565811424037</v>
      </c>
      <c r="N57" s="88">
        <f t="shared" si="14"/>
        <v>5.683385709195736E-4</v>
      </c>
      <c r="O57" s="92">
        <f t="shared" si="15"/>
        <v>-990163.38000000222</v>
      </c>
      <c r="P57" s="93">
        <f t="shared" si="16"/>
        <v>-0.22006434188575957</v>
      </c>
      <c r="Q57" s="81"/>
    </row>
    <row r="58" spans="2:17" s="82" customFormat="1" ht="12.75" x14ac:dyDescent="0.2">
      <c r="B58" s="73"/>
      <c r="C58" s="83">
        <v>41103</v>
      </c>
      <c r="D58" s="84" t="s">
        <v>70</v>
      </c>
      <c r="E58" s="85">
        <f>VLOOKUP($C58,'2023'!$C$105:$U$192,19,FALSE)</f>
        <v>1452675.27</v>
      </c>
      <c r="F58" s="86">
        <f>VLOOKUP($C58,'2023'!$C$8:$U$95,19,FALSE)</f>
        <v>1080911.2100000002</v>
      </c>
      <c r="G58" s="87">
        <f t="shared" si="9"/>
        <v>0.74408316319723689</v>
      </c>
      <c r="H58" s="88">
        <f t="shared" si="10"/>
        <v>1.7505768956693554E-4</v>
      </c>
      <c r="I58" s="89">
        <f t="shared" si="11"/>
        <v>-371764.05999999982</v>
      </c>
      <c r="J58" s="90">
        <f t="shared" si="12"/>
        <v>-0.25591683680276311</v>
      </c>
      <c r="K58" s="91">
        <f>VLOOKUP($C58,'2023'!$C$105:$U$192,VLOOKUP($L$4,Master!$D$9:$G$20,4,FALSE),FALSE)</f>
        <v>484225.08999999997</v>
      </c>
      <c r="L58" s="92">
        <f>VLOOKUP($C58,'2023'!$C$8:$U$95,VLOOKUP($L$4,Master!$D$9:$G$20,4,FALSE),FALSE)</f>
        <v>480714.04000000015</v>
      </c>
      <c r="M58" s="92">
        <f t="shared" si="13"/>
        <v>0.99274913656374186</v>
      </c>
      <c r="N58" s="88">
        <f t="shared" si="14"/>
        <v>7.7853470670164899E-5</v>
      </c>
      <c r="O58" s="92">
        <f t="shared" si="15"/>
        <v>-3511.0499999998137</v>
      </c>
      <c r="P58" s="93">
        <f t="shared" si="16"/>
        <v>-7.2508634362581544E-3</v>
      </c>
      <c r="Q58" s="81"/>
    </row>
    <row r="59" spans="2:17" s="82" customFormat="1" ht="12.75" x14ac:dyDescent="0.2">
      <c r="B59" s="73"/>
      <c r="C59" s="83">
        <v>41104</v>
      </c>
      <c r="D59" s="84" t="s">
        <v>71</v>
      </c>
      <c r="E59" s="85">
        <f>VLOOKUP($C59,'2023'!$C$105:$U$192,19,FALSE)</f>
        <v>139133.41999999998</v>
      </c>
      <c r="F59" s="86">
        <f>VLOOKUP($C59,'2023'!$C$8:$U$95,19,FALSE)</f>
        <v>31593.550000000003</v>
      </c>
      <c r="G59" s="87">
        <f t="shared" si="9"/>
        <v>0.22707376847345523</v>
      </c>
      <c r="H59" s="88">
        <f t="shared" si="10"/>
        <v>5.1166958183526066E-6</v>
      </c>
      <c r="I59" s="89">
        <f t="shared" si="11"/>
        <v>-107539.86999999998</v>
      </c>
      <c r="J59" s="90">
        <f t="shared" si="12"/>
        <v>-0.77292623152654472</v>
      </c>
      <c r="K59" s="91">
        <f>VLOOKUP($C59,'2023'!$C$105:$U$192,VLOOKUP($L$4,Master!$D$9:$G$20,4,FALSE),FALSE)</f>
        <v>46271.14</v>
      </c>
      <c r="L59" s="92">
        <f>VLOOKUP($C59,'2023'!$C$8:$U$95,VLOOKUP($L$4,Master!$D$9:$G$20,4,FALSE),FALSE)</f>
        <v>12357.6</v>
      </c>
      <c r="M59" s="92">
        <f t="shared" si="13"/>
        <v>0.2670692790365658</v>
      </c>
      <c r="N59" s="88">
        <f t="shared" si="14"/>
        <v>2.0013604120104947E-6</v>
      </c>
      <c r="O59" s="92">
        <f t="shared" si="15"/>
        <v>-33913.54</v>
      </c>
      <c r="P59" s="93">
        <f t="shared" si="16"/>
        <v>-0.73293072096343426</v>
      </c>
      <c r="Q59" s="81"/>
    </row>
    <row r="60" spans="2:17" s="82" customFormat="1" ht="12.75" x14ac:dyDescent="0.2">
      <c r="B60" s="73"/>
      <c r="C60" s="83">
        <v>41107</v>
      </c>
      <c r="D60" s="84" t="s">
        <v>72</v>
      </c>
      <c r="E60" s="85">
        <f>VLOOKUP($C60,'2023'!$C$105:$U$192,19,FALSE)</f>
        <v>868881.4700000002</v>
      </c>
      <c r="F60" s="86">
        <f>VLOOKUP($C60,'2023'!$C$8:$U$95,19,FALSE)</f>
        <v>450567.23</v>
      </c>
      <c r="G60" s="87">
        <f t="shared" si="9"/>
        <v>0.51856006320401782</v>
      </c>
      <c r="H60" s="88">
        <f t="shared" si="10"/>
        <v>7.2971079908010239E-5</v>
      </c>
      <c r="I60" s="89">
        <f t="shared" si="11"/>
        <v>-418314.24000000022</v>
      </c>
      <c r="J60" s="90">
        <f t="shared" si="12"/>
        <v>-0.48143993679598224</v>
      </c>
      <c r="K60" s="91">
        <f>VLOOKUP($C60,'2023'!$C$105:$U$192,VLOOKUP($L$4,Master!$D$9:$G$20,4,FALSE),FALSE)</f>
        <v>282960.49000000005</v>
      </c>
      <c r="L60" s="92">
        <f>VLOOKUP($C60,'2023'!$C$8:$U$95,VLOOKUP($L$4,Master!$D$9:$G$20,4,FALSE),FALSE)</f>
        <v>206137.56</v>
      </c>
      <c r="M60" s="92">
        <f t="shared" si="13"/>
        <v>0.72850297933821062</v>
      </c>
      <c r="N60" s="88">
        <f t="shared" si="14"/>
        <v>3.3384763385482463E-5</v>
      </c>
      <c r="O60" s="92">
        <f t="shared" si="15"/>
        <v>-76822.930000000051</v>
      </c>
      <c r="P60" s="93">
        <f t="shared" si="16"/>
        <v>-0.27149702066178932</v>
      </c>
      <c r="Q60" s="81"/>
    </row>
    <row r="61" spans="2:17" s="82" customFormat="1" ht="12.75" x14ac:dyDescent="0.2">
      <c r="B61" s="73"/>
      <c r="C61" s="83">
        <v>41301</v>
      </c>
      <c r="D61" s="84" t="s">
        <v>73</v>
      </c>
      <c r="E61" s="85">
        <f>VLOOKUP($C61,'2023'!$C$105:$U$192,19,FALSE)</f>
        <v>1026362.2400000005</v>
      </c>
      <c r="F61" s="86">
        <f>VLOOKUP($C61,'2023'!$C$8:$U$95,19,FALSE)</f>
        <v>377620.35</v>
      </c>
      <c r="G61" s="87">
        <f t="shared" si="9"/>
        <v>0.36792112500163665</v>
      </c>
      <c r="H61" s="88">
        <f t="shared" si="10"/>
        <v>6.1157054707997271E-5</v>
      </c>
      <c r="I61" s="89">
        <f t="shared" si="11"/>
        <v>-648741.89000000048</v>
      </c>
      <c r="J61" s="90">
        <f t="shared" si="12"/>
        <v>-0.63207887499836335</v>
      </c>
      <c r="K61" s="91">
        <f>VLOOKUP($C61,'2023'!$C$105:$U$192,VLOOKUP($L$4,Master!$D$9:$G$20,4,FALSE),FALSE)</f>
        <v>311849.28000000026</v>
      </c>
      <c r="L61" s="92">
        <f>VLOOKUP($C61,'2023'!$C$8:$U$95,VLOOKUP($L$4,Master!$D$9:$G$20,4,FALSE),FALSE)</f>
        <v>155790.09999999998</v>
      </c>
      <c r="M61" s="92">
        <f t="shared" si="13"/>
        <v>0.49956857363916263</v>
      </c>
      <c r="N61" s="88">
        <f t="shared" si="14"/>
        <v>2.5230800375732837E-5</v>
      </c>
      <c r="O61" s="92">
        <f t="shared" si="15"/>
        <v>-156059.18000000028</v>
      </c>
      <c r="P61" s="93">
        <f t="shared" si="16"/>
        <v>-0.50043142636083737</v>
      </c>
      <c r="Q61" s="81"/>
    </row>
    <row r="62" spans="2:17" s="82" customFormat="1" ht="12.75" x14ac:dyDescent="0.2">
      <c r="B62" s="73"/>
      <c r="C62" s="83">
        <v>41401</v>
      </c>
      <c r="D62" s="84" t="s">
        <v>74</v>
      </c>
      <c r="E62" s="85">
        <f>VLOOKUP($C62,'2023'!$C$105:$U$192,19,FALSE)</f>
        <v>480553.35</v>
      </c>
      <c r="F62" s="86">
        <f>VLOOKUP($C62,'2023'!$C$8:$U$95,19,FALSE)</f>
        <v>449909.85</v>
      </c>
      <c r="G62" s="87">
        <f t="shared" si="9"/>
        <v>0.93623288652550229</v>
      </c>
      <c r="H62" s="88">
        <f t="shared" si="10"/>
        <v>7.2864614711884163E-5</v>
      </c>
      <c r="I62" s="89">
        <f t="shared" si="11"/>
        <v>-30643.5</v>
      </c>
      <c r="J62" s="90">
        <f t="shared" si="12"/>
        <v>-6.3767113474497678E-2</v>
      </c>
      <c r="K62" s="91">
        <f>VLOOKUP($C62,'2023'!$C$105:$U$192,VLOOKUP($L$4,Master!$D$9:$G$20,4,FALSE),FALSE)</f>
        <v>155901.96</v>
      </c>
      <c r="L62" s="92">
        <f>VLOOKUP($C62,'2023'!$C$8:$U$95,VLOOKUP($L$4,Master!$D$9:$G$20,4,FALSE),FALSE)</f>
        <v>218637.13</v>
      </c>
      <c r="M62" s="92">
        <f t="shared" si="13"/>
        <v>1.4024014194561762</v>
      </c>
      <c r="N62" s="88">
        <f t="shared" si="14"/>
        <v>3.540911638000842E-5</v>
      </c>
      <c r="O62" s="92">
        <f t="shared" si="15"/>
        <v>62735.170000000013</v>
      </c>
      <c r="P62" s="93">
        <f t="shared" si="16"/>
        <v>0.4024014194561763</v>
      </c>
      <c r="Q62" s="81"/>
    </row>
    <row r="63" spans="2:17" s="82" customFormat="1" ht="12.75" x14ac:dyDescent="0.2">
      <c r="B63" s="73"/>
      <c r="C63" s="83">
        <v>41501</v>
      </c>
      <c r="D63" s="84" t="s">
        <v>75</v>
      </c>
      <c r="E63" s="85">
        <f>VLOOKUP($C63,'2023'!$C$105:$U$192,19,FALSE)</f>
        <v>2255919.5899999985</v>
      </c>
      <c r="F63" s="86">
        <f>VLOOKUP($C63,'2023'!$C$8:$U$95,19,FALSE)</f>
        <v>2851177.81</v>
      </c>
      <c r="G63" s="87">
        <f t="shared" si="9"/>
        <v>1.2638649988406732</v>
      </c>
      <c r="H63" s="88">
        <f t="shared" si="10"/>
        <v>4.6175911152139412E-4</v>
      </c>
      <c r="I63" s="89">
        <f t="shared" si="11"/>
        <v>595258.2200000016</v>
      </c>
      <c r="J63" s="90">
        <f t="shared" si="12"/>
        <v>0.26386499884067321</v>
      </c>
      <c r="K63" s="91">
        <f>VLOOKUP($C63,'2023'!$C$105:$U$192,VLOOKUP($L$4,Master!$D$9:$G$20,4,FALSE),FALSE)</f>
        <v>775016.57999999949</v>
      </c>
      <c r="L63" s="92">
        <f>VLOOKUP($C63,'2023'!$C$8:$U$95,VLOOKUP($L$4,Master!$D$9:$G$20,4,FALSE),FALSE)</f>
        <v>678693.93</v>
      </c>
      <c r="M63" s="92">
        <f t="shared" si="13"/>
        <v>0.8757153685666963</v>
      </c>
      <c r="N63" s="88">
        <f t="shared" si="14"/>
        <v>1.0991706831211739E-4</v>
      </c>
      <c r="O63" s="92">
        <f t="shared" si="15"/>
        <v>-96322.649999999441</v>
      </c>
      <c r="P63" s="93">
        <f t="shared" si="16"/>
        <v>-0.12428463143330366</v>
      </c>
      <c r="Q63" s="81"/>
    </row>
    <row r="64" spans="2:17" s="82" customFormat="1" ht="12.75" x14ac:dyDescent="0.2">
      <c r="B64" s="73"/>
      <c r="C64" s="83">
        <v>41504</v>
      </c>
      <c r="D64" s="84" t="s">
        <v>76</v>
      </c>
      <c r="E64" s="85">
        <f>VLOOKUP($C64,'2023'!$C$105:$U$192,19,FALSE)</f>
        <v>481853.11000000022</v>
      </c>
      <c r="F64" s="86">
        <f>VLOOKUP($C64,'2023'!$C$8:$U$95,19,FALSE)</f>
        <v>614430.41</v>
      </c>
      <c r="G64" s="87">
        <f t="shared" si="9"/>
        <v>1.2751404883533901</v>
      </c>
      <c r="H64" s="88">
        <f t="shared" si="10"/>
        <v>9.9509346354419726E-5</v>
      </c>
      <c r="I64" s="89">
        <f t="shared" si="11"/>
        <v>132577.29999999981</v>
      </c>
      <c r="J64" s="90">
        <f t="shared" si="12"/>
        <v>0.27514048835339</v>
      </c>
      <c r="K64" s="91">
        <f>VLOOKUP($C64,'2023'!$C$105:$U$192,VLOOKUP($L$4,Master!$D$9:$G$20,4,FALSE),FALSE)</f>
        <v>160617.71000000005</v>
      </c>
      <c r="L64" s="92">
        <f>VLOOKUP($C64,'2023'!$C$8:$U$95,VLOOKUP($L$4,Master!$D$9:$G$20,4,FALSE),FALSE)</f>
        <v>426650.96</v>
      </c>
      <c r="M64" s="92">
        <f t="shared" si="13"/>
        <v>2.6563133044295046</v>
      </c>
      <c r="N64" s="88">
        <f t="shared" si="14"/>
        <v>6.9097748842030261E-5</v>
      </c>
      <c r="O64" s="92">
        <f t="shared" si="15"/>
        <v>266033.25</v>
      </c>
      <c r="P64" s="93">
        <f t="shared" si="16"/>
        <v>1.6563133044295049</v>
      </c>
      <c r="Q64" s="81"/>
    </row>
    <row r="65" spans="2:17" s="82" customFormat="1" ht="12.75" x14ac:dyDescent="0.2">
      <c r="B65" s="73"/>
      <c r="C65" s="83">
        <v>41506</v>
      </c>
      <c r="D65" s="84" t="s">
        <v>77</v>
      </c>
      <c r="E65" s="85">
        <f>VLOOKUP($C65,'2023'!$C$105:$U$192,19,FALSE)</f>
        <v>31236131.480000056</v>
      </c>
      <c r="F65" s="86">
        <f>VLOOKUP($C65,'2023'!$C$8:$U$95,19,FALSE)</f>
        <v>3801023.79</v>
      </c>
      <c r="G65" s="87">
        <f t="shared" si="9"/>
        <v>0.12168676497067918</v>
      </c>
      <c r="H65" s="88">
        <f t="shared" si="10"/>
        <v>6.1559028762996797E-4</v>
      </c>
      <c r="I65" s="89">
        <f t="shared" si="11"/>
        <v>-27435107.690000057</v>
      </c>
      <c r="J65" s="90">
        <f t="shared" si="12"/>
        <v>-0.8783132350293209</v>
      </c>
      <c r="K65" s="91">
        <f>VLOOKUP($C65,'2023'!$C$105:$U$192,VLOOKUP($L$4,Master!$D$9:$G$20,4,FALSE),FALSE)</f>
        <v>10268312.150000013</v>
      </c>
      <c r="L65" s="92">
        <f>VLOOKUP($C65,'2023'!$C$8:$U$95,VLOOKUP($L$4,Master!$D$9:$G$20,4,FALSE),FALSE)</f>
        <v>2673483.5499999998</v>
      </c>
      <c r="M65" s="92">
        <f t="shared" si="13"/>
        <v>0.26036251245050007</v>
      </c>
      <c r="N65" s="88">
        <f t="shared" si="14"/>
        <v>4.3298084896187602E-4</v>
      </c>
      <c r="O65" s="92">
        <f t="shared" si="15"/>
        <v>-7594828.6000000136</v>
      </c>
      <c r="P65" s="93">
        <f t="shared" si="16"/>
        <v>-0.73963748754949987</v>
      </c>
      <c r="Q65" s="81"/>
    </row>
    <row r="66" spans="2:17" s="82" customFormat="1" ht="12.75" x14ac:dyDescent="0.2">
      <c r="B66" s="73"/>
      <c r="C66" s="83">
        <v>41510</v>
      </c>
      <c r="D66" s="84" t="s">
        <v>78</v>
      </c>
      <c r="E66" s="85">
        <f>VLOOKUP($C66,'2023'!$C$105:$U$192,19,FALSE)</f>
        <v>445103.14</v>
      </c>
      <c r="F66" s="86">
        <f>VLOOKUP($C66,'2023'!$C$8:$U$95,19,FALSE)</f>
        <v>351962.68000000005</v>
      </c>
      <c r="G66" s="87">
        <f t="shared" si="9"/>
        <v>0.79074409585158179</v>
      </c>
      <c r="H66" s="88">
        <f t="shared" si="10"/>
        <v>5.7001697275936912E-5</v>
      </c>
      <c r="I66" s="89">
        <f t="shared" si="11"/>
        <v>-93140.459999999963</v>
      </c>
      <c r="J66" s="90">
        <f t="shared" si="12"/>
        <v>-0.20925590414841819</v>
      </c>
      <c r="K66" s="91">
        <f>VLOOKUP($C66,'2023'!$C$105:$U$192,VLOOKUP($L$4,Master!$D$9:$G$20,4,FALSE),FALSE)</f>
        <v>143151.66000000003</v>
      </c>
      <c r="L66" s="92">
        <f>VLOOKUP($C66,'2023'!$C$8:$U$95,VLOOKUP($L$4,Master!$D$9:$G$20,4,FALSE),FALSE)</f>
        <v>160551.29</v>
      </c>
      <c r="M66" s="92">
        <f t="shared" si="13"/>
        <v>1.1215468266312802</v>
      </c>
      <c r="N66" s="88">
        <f t="shared" si="14"/>
        <v>2.6001893240047941E-5</v>
      </c>
      <c r="O66" s="92">
        <f t="shared" si="15"/>
        <v>17399.629999999976</v>
      </c>
      <c r="P66" s="93">
        <f t="shared" si="16"/>
        <v>0.12154682663128022</v>
      </c>
      <c r="Q66" s="81"/>
    </row>
    <row r="67" spans="2:17" s="82" customFormat="1" ht="12.75" x14ac:dyDescent="0.2">
      <c r="B67" s="73"/>
      <c r="C67" s="83">
        <v>41601</v>
      </c>
      <c r="D67" s="84" t="s">
        <v>79</v>
      </c>
      <c r="E67" s="85">
        <f>VLOOKUP($C67,'2023'!$C$105:$U$192,19,FALSE)</f>
        <v>54166983.259999886</v>
      </c>
      <c r="F67" s="86">
        <f>VLOOKUP($C67,'2023'!$C$8:$U$95,19,FALSE)</f>
        <v>57268082.669999972</v>
      </c>
      <c r="G67" s="87">
        <f t="shared" si="9"/>
        <v>1.0572507314116959</v>
      </c>
      <c r="H67" s="88">
        <f t="shared" si="10"/>
        <v>9.2747842240792876E-3</v>
      </c>
      <c r="I67" s="89">
        <f t="shared" si="11"/>
        <v>3101099.4100000858</v>
      </c>
      <c r="J67" s="90">
        <f t="shared" si="12"/>
        <v>5.7250731411695982E-2</v>
      </c>
      <c r="K67" s="91">
        <f>VLOOKUP($C67,'2023'!$C$105:$U$192,VLOOKUP($L$4,Master!$D$9:$G$20,4,FALSE),FALSE)</f>
        <v>17930813.45999996</v>
      </c>
      <c r="L67" s="92">
        <f>VLOOKUP($C67,'2023'!$C$8:$U$95,VLOOKUP($L$4,Master!$D$9:$G$20,4,FALSE),FALSE)</f>
        <v>20993933.589999989</v>
      </c>
      <c r="M67" s="92">
        <f t="shared" si="13"/>
        <v>1.1708299590999167</v>
      </c>
      <c r="N67" s="88">
        <f t="shared" si="14"/>
        <v>3.4000475480193029E-3</v>
      </c>
      <c r="O67" s="92">
        <f t="shared" si="15"/>
        <v>3063120.1300000288</v>
      </c>
      <c r="P67" s="93">
        <f t="shared" si="16"/>
        <v>0.17082995909991669</v>
      </c>
      <c r="Q67" s="81"/>
    </row>
    <row r="68" spans="2:17" s="82" customFormat="1" ht="12.75" x14ac:dyDescent="0.2">
      <c r="B68" s="73"/>
      <c r="C68" s="83">
        <v>41603</v>
      </c>
      <c r="D68" s="84" t="s">
        <v>44</v>
      </c>
      <c r="E68" s="85">
        <f>VLOOKUP($C68,'2023'!$C$105:$U$192,19,FALSE)</f>
        <v>16676.820000000003</v>
      </c>
      <c r="F68" s="86">
        <f>VLOOKUP($C68,'2023'!$C$8:$U$95,19,FALSE)</f>
        <v>10741.59</v>
      </c>
      <c r="G68" s="87">
        <f t="shared" si="9"/>
        <v>0.64410301244481849</v>
      </c>
      <c r="H68" s="88">
        <f t="shared" si="10"/>
        <v>1.7396414342629482E-6</v>
      </c>
      <c r="I68" s="89">
        <f t="shared" si="11"/>
        <v>-5935.2300000000032</v>
      </c>
      <c r="J68" s="90">
        <f t="shared" si="12"/>
        <v>-0.35589698755518151</v>
      </c>
      <c r="K68" s="91">
        <f>VLOOKUP($C68,'2023'!$C$105:$U$192,VLOOKUP($L$4,Master!$D$9:$G$20,4,FALSE),FALSE)</f>
        <v>5680.1500000000005</v>
      </c>
      <c r="L68" s="92">
        <f>VLOOKUP($C68,'2023'!$C$8:$U$95,VLOOKUP($L$4,Master!$D$9:$G$20,4,FALSE),FALSE)</f>
        <v>4960.37</v>
      </c>
      <c r="M68" s="92">
        <f t="shared" si="13"/>
        <v>0.87328151545293686</v>
      </c>
      <c r="N68" s="88">
        <f t="shared" si="14"/>
        <v>8.0335082434489681E-7</v>
      </c>
      <c r="O68" s="92">
        <f t="shared" si="15"/>
        <v>-719.78000000000065</v>
      </c>
      <c r="P68" s="93">
        <f t="shared" si="16"/>
        <v>-0.12671848454706311</v>
      </c>
      <c r="Q68" s="81"/>
    </row>
    <row r="69" spans="2:17" s="82" customFormat="1" ht="12.75" x14ac:dyDescent="0.2">
      <c r="B69" s="73"/>
      <c r="C69" s="83">
        <v>41604</v>
      </c>
      <c r="D69" s="84" t="s">
        <v>45</v>
      </c>
      <c r="E69" s="85">
        <f>VLOOKUP($C69,'2023'!$C$105:$U$192,19,FALSE)</f>
        <v>73672.56</v>
      </c>
      <c r="F69" s="86">
        <f>VLOOKUP($C69,'2023'!$C$8:$U$95,19,FALSE)</f>
        <v>66718.930000000008</v>
      </c>
      <c r="G69" s="87">
        <f t="shared" si="9"/>
        <v>0.90561438342851142</v>
      </c>
      <c r="H69" s="88">
        <f t="shared" si="10"/>
        <v>1.0805384964208208E-5</v>
      </c>
      <c r="I69" s="89">
        <f t="shared" si="11"/>
        <v>-6953.6299999999901</v>
      </c>
      <c r="J69" s="90">
        <f t="shared" si="12"/>
        <v>-9.4385616571488626E-2</v>
      </c>
      <c r="K69" s="91">
        <f>VLOOKUP($C69,'2023'!$C$105:$U$192,VLOOKUP($L$4,Master!$D$9:$G$20,4,FALSE),FALSE)</f>
        <v>24557.52</v>
      </c>
      <c r="L69" s="92">
        <f>VLOOKUP($C69,'2023'!$C$8:$U$95,VLOOKUP($L$4,Master!$D$9:$G$20,4,FALSE),FALSE)</f>
        <v>27270.970000000005</v>
      </c>
      <c r="M69" s="92">
        <f t="shared" si="13"/>
        <v>1.1104936491958473</v>
      </c>
      <c r="N69" s="88">
        <f t="shared" si="14"/>
        <v>4.4166375149807283E-6</v>
      </c>
      <c r="O69" s="92">
        <f t="shared" si="15"/>
        <v>2713.4500000000044</v>
      </c>
      <c r="P69" s="93">
        <f t="shared" si="16"/>
        <v>0.11049364919584731</v>
      </c>
      <c r="Q69" s="81"/>
    </row>
    <row r="70" spans="2:17" s="82" customFormat="1" ht="12.75" x14ac:dyDescent="0.2">
      <c r="B70" s="73"/>
      <c r="C70" s="83">
        <v>41801</v>
      </c>
      <c r="D70" s="84" t="s">
        <v>80</v>
      </c>
      <c r="E70" s="85">
        <f>VLOOKUP($C70,'2023'!$C$105:$U$192,19,FALSE)</f>
        <v>446581.44999999984</v>
      </c>
      <c r="F70" s="86">
        <f>VLOOKUP($C70,'2023'!$C$8:$U$95,19,FALSE)</f>
        <v>363650.1100000001</v>
      </c>
      <c r="G70" s="87">
        <f t="shared" si="9"/>
        <v>0.81429739188674366</v>
      </c>
      <c r="H70" s="88">
        <f t="shared" si="10"/>
        <v>5.8894521102581559E-5</v>
      </c>
      <c r="I70" s="89">
        <f t="shared" si="11"/>
        <v>-82931.339999999735</v>
      </c>
      <c r="J70" s="90">
        <f t="shared" si="12"/>
        <v>-0.18570260811325631</v>
      </c>
      <c r="K70" s="91">
        <f>VLOOKUP($C70,'2023'!$C$105:$U$192,VLOOKUP($L$4,Master!$D$9:$G$20,4,FALSE),FALSE)</f>
        <v>141377.34999999998</v>
      </c>
      <c r="L70" s="92">
        <f>VLOOKUP($C70,'2023'!$C$8:$U$95,VLOOKUP($L$4,Master!$D$9:$G$20,4,FALSE),FALSE)</f>
        <v>135580.76000000004</v>
      </c>
      <c r="M70" s="92">
        <f t="shared" si="13"/>
        <v>0.95899916075665625</v>
      </c>
      <c r="N70" s="88">
        <f t="shared" si="14"/>
        <v>2.1957820749522243E-5</v>
      </c>
      <c r="O70" s="92">
        <f t="shared" si="15"/>
        <v>-5796.5899999999383</v>
      </c>
      <c r="P70" s="93">
        <f t="shared" si="16"/>
        <v>-4.100083924334371E-2</v>
      </c>
      <c r="Q70" s="81"/>
    </row>
    <row r="71" spans="2:17" s="82" customFormat="1" ht="12.75" x14ac:dyDescent="0.2">
      <c r="B71" s="73"/>
      <c r="C71" s="83">
        <v>41901</v>
      </c>
      <c r="D71" s="84" t="s">
        <v>81</v>
      </c>
      <c r="E71" s="85">
        <f>VLOOKUP($C71,'2023'!$C$105:$U$192,19,FALSE)</f>
        <v>3777806.91</v>
      </c>
      <c r="F71" s="86">
        <f>VLOOKUP($C71,'2023'!$C$8:$U$95,19,FALSE)</f>
        <v>200824.21000000002</v>
      </c>
      <c r="G71" s="87">
        <f t="shared" si="9"/>
        <v>5.3158939772281803E-2</v>
      </c>
      <c r="H71" s="88">
        <f t="shared" si="10"/>
        <v>3.2524246105010857E-5</v>
      </c>
      <c r="I71" s="89">
        <f t="shared" si="11"/>
        <v>-3576982.7</v>
      </c>
      <c r="J71" s="90">
        <f t="shared" si="12"/>
        <v>-0.94684106022771819</v>
      </c>
      <c r="K71" s="91">
        <f>VLOOKUP($C71,'2023'!$C$105:$U$192,VLOOKUP($L$4,Master!$D$9:$G$20,4,FALSE),FALSE)</f>
        <v>3192724.66</v>
      </c>
      <c r="L71" s="92">
        <f>VLOOKUP($C71,'2023'!$C$8:$U$95,VLOOKUP($L$4,Master!$D$9:$G$20,4,FALSE),FALSE)</f>
        <v>65572.91</v>
      </c>
      <c r="M71" s="92">
        <f t="shared" si="13"/>
        <v>2.0538228937035868E-2</v>
      </c>
      <c r="N71" s="88">
        <f t="shared" si="14"/>
        <v>1.0619782657985943E-5</v>
      </c>
      <c r="O71" s="92">
        <f t="shared" si="15"/>
        <v>-3127151.75</v>
      </c>
      <c r="P71" s="93">
        <f t="shared" si="16"/>
        <v>-0.97946177106296406</v>
      </c>
      <c r="Q71" s="81"/>
    </row>
    <row r="72" spans="2:17" s="82" customFormat="1" ht="12.75" x14ac:dyDescent="0.2">
      <c r="B72" s="73"/>
      <c r="C72" s="83">
        <v>42001</v>
      </c>
      <c r="D72" s="84" t="s">
        <v>82</v>
      </c>
      <c r="E72" s="85">
        <f>VLOOKUP($C72,'2023'!$C$105:$U$192,19,FALSE)</f>
        <v>2523216.1900000004</v>
      </c>
      <c r="F72" s="86">
        <f>VLOOKUP($C72,'2023'!$C$8:$U$95,19,FALSE)</f>
        <v>1938097.0999999999</v>
      </c>
      <c r="G72" s="87">
        <f t="shared" si="9"/>
        <v>0.76810584351870359</v>
      </c>
      <c r="H72" s="88">
        <f t="shared" si="10"/>
        <v>3.1388221099342464E-4</v>
      </c>
      <c r="I72" s="89">
        <f t="shared" si="11"/>
        <v>-585119.09000000055</v>
      </c>
      <c r="J72" s="90">
        <f t="shared" si="12"/>
        <v>-0.23189415648129638</v>
      </c>
      <c r="K72" s="91">
        <f>VLOOKUP($C72,'2023'!$C$105:$U$192,VLOOKUP($L$4,Master!$D$9:$G$20,4,FALSE),FALSE)</f>
        <v>1886619.3300000005</v>
      </c>
      <c r="L72" s="92">
        <f>VLOOKUP($C72,'2023'!$C$8:$U$95,VLOOKUP($L$4,Master!$D$9:$G$20,4,FALSE),FALSE)</f>
        <v>1599399.47</v>
      </c>
      <c r="M72" s="92">
        <f t="shared" si="13"/>
        <v>0.84775950535818978</v>
      </c>
      <c r="N72" s="88">
        <f t="shared" si="14"/>
        <v>2.590288391150844E-4</v>
      </c>
      <c r="O72" s="92">
        <f t="shared" si="15"/>
        <v>-287219.86000000057</v>
      </c>
      <c r="P72" s="93">
        <f t="shared" si="16"/>
        <v>-0.15224049464181016</v>
      </c>
      <c r="Q72" s="81"/>
    </row>
    <row r="73" spans="2:17" s="82" customFormat="1" ht="12.75" x14ac:dyDescent="0.2">
      <c r="B73" s="73"/>
      <c r="C73" s="83">
        <v>42002</v>
      </c>
      <c r="D73" s="84" t="s">
        <v>83</v>
      </c>
      <c r="E73" s="85">
        <f>VLOOKUP($C73,'2023'!$C$105:$U$192,19,FALSE)</f>
        <v>406032.49999999988</v>
      </c>
      <c r="F73" s="86">
        <f>VLOOKUP($C73,'2023'!$C$8:$U$95,19,FALSE)</f>
        <v>281490.77999999997</v>
      </c>
      <c r="G73" s="87">
        <f t="shared" si="9"/>
        <v>0.69327154845979089</v>
      </c>
      <c r="H73" s="88">
        <f t="shared" si="10"/>
        <v>4.5588504518511317E-5</v>
      </c>
      <c r="I73" s="89">
        <f t="shared" si="11"/>
        <v>-124541.71999999991</v>
      </c>
      <c r="J73" s="90">
        <f t="shared" si="12"/>
        <v>-0.30672845154020911</v>
      </c>
      <c r="K73" s="91">
        <f>VLOOKUP($C73,'2023'!$C$105:$U$192,VLOOKUP($L$4,Master!$D$9:$G$20,4,FALSE),FALSE)</f>
        <v>135344.17999999996</v>
      </c>
      <c r="L73" s="92">
        <f>VLOOKUP($C73,'2023'!$C$8:$U$95,VLOOKUP($L$4,Master!$D$9:$G$20,4,FALSE),FALSE)</f>
        <v>116313.61</v>
      </c>
      <c r="M73" s="92">
        <f t="shared" si="13"/>
        <v>0.85939129410662529</v>
      </c>
      <c r="N73" s="88">
        <f t="shared" si="14"/>
        <v>1.8837432384284003E-5</v>
      </c>
      <c r="O73" s="92">
        <f t="shared" si="15"/>
        <v>-19030.569999999963</v>
      </c>
      <c r="P73" s="93">
        <f t="shared" si="16"/>
        <v>-0.14060870589337471</v>
      </c>
      <c r="Q73" s="81"/>
    </row>
    <row r="74" spans="2:17" s="82" customFormat="1" ht="12.75" x14ac:dyDescent="0.2">
      <c r="B74" s="73"/>
      <c r="C74" s="83">
        <v>42004</v>
      </c>
      <c r="D74" s="84" t="s">
        <v>84</v>
      </c>
      <c r="E74" s="85">
        <f>VLOOKUP($C74,'2023'!$C$105:$U$192,19,FALSE)</f>
        <v>1576190.3900000001</v>
      </c>
      <c r="F74" s="86">
        <f>VLOOKUP($C74,'2023'!$C$8:$U$95,19,FALSE)</f>
        <v>1275872.74</v>
      </c>
      <c r="G74" s="87">
        <f t="shared" ref="G74:G96" si="17">IFERROR(F74/E74,0)</f>
        <v>0.80946613308561022</v>
      </c>
      <c r="H74" s="88">
        <f t="shared" ref="H74:H96" si="18">F74/$D$4</f>
        <v>2.0663245230460273E-4</v>
      </c>
      <c r="I74" s="89">
        <f t="shared" ref="I74:I96" si="19">F74-E74</f>
        <v>-300317.65000000014</v>
      </c>
      <c r="J74" s="90">
        <f t="shared" ref="J74:J96" si="20">IFERROR(I74/E74,0)</f>
        <v>-0.19053386691438978</v>
      </c>
      <c r="K74" s="91">
        <f>VLOOKUP($C74,'2023'!$C$105:$U$192,VLOOKUP($L$4,Master!$D$9:$G$20,4,FALSE),FALSE)</f>
        <v>533190.87</v>
      </c>
      <c r="L74" s="92">
        <f>VLOOKUP($C74,'2023'!$C$8:$U$95,VLOOKUP($L$4,Master!$D$9:$G$20,4,FALSE),FALSE)</f>
        <v>491069.1999999999</v>
      </c>
      <c r="M74" s="92">
        <f t="shared" ref="M74:M96" si="21">IFERROR(L74/K74,0)</f>
        <v>0.92100076657351593</v>
      </c>
      <c r="N74" s="88">
        <f t="shared" ref="N74:N96" si="22">L74/$D$4</f>
        <v>7.9530528293330718E-5</v>
      </c>
      <c r="O74" s="92">
        <f t="shared" ref="O74:O96" si="23">L74-K74</f>
        <v>-42121.6700000001</v>
      </c>
      <c r="P74" s="93">
        <f t="shared" ref="P74:P96" si="24">IFERROR(O74/K74,0)</f>
        <v>-7.8999233426484031E-2</v>
      </c>
      <c r="Q74" s="81"/>
    </row>
    <row r="75" spans="2:17" s="82" customFormat="1" ht="12.75" x14ac:dyDescent="0.2">
      <c r="B75" s="73"/>
      <c r="C75" s="83">
        <v>42101</v>
      </c>
      <c r="D75" s="84" t="s">
        <v>85</v>
      </c>
      <c r="E75" s="85">
        <f>VLOOKUP($C75,'2023'!$C$105:$U$192,19,FALSE)</f>
        <v>1474381.0099999998</v>
      </c>
      <c r="F75" s="86">
        <f>VLOOKUP($C75,'2023'!$C$8:$U$95,19,FALSE)</f>
        <v>382242.51</v>
      </c>
      <c r="G75" s="87">
        <f t="shared" si="17"/>
        <v>0.2592562623958376</v>
      </c>
      <c r="H75" s="88">
        <f t="shared" si="18"/>
        <v>6.1905631134000582E-5</v>
      </c>
      <c r="I75" s="89">
        <f t="shared" si="19"/>
        <v>-1092138.4999999998</v>
      </c>
      <c r="J75" s="90">
        <f t="shared" si="20"/>
        <v>-0.74074373760416234</v>
      </c>
      <c r="K75" s="91">
        <f>VLOOKUP($C75,'2023'!$C$105:$U$192,VLOOKUP($L$4,Master!$D$9:$G$20,4,FALSE),FALSE)</f>
        <v>491182.56999999995</v>
      </c>
      <c r="L75" s="92">
        <f>VLOOKUP($C75,'2023'!$C$8:$U$95,VLOOKUP($L$4,Master!$D$9:$G$20,4,FALSE),FALSE)</f>
        <v>180119.86000000002</v>
      </c>
      <c r="M75" s="92">
        <f t="shared" si="21"/>
        <v>0.36670653846694934</v>
      </c>
      <c r="N75" s="88">
        <f t="shared" si="22"/>
        <v>2.9171097722929421E-5</v>
      </c>
      <c r="O75" s="92">
        <f t="shared" si="23"/>
        <v>-311062.70999999996</v>
      </c>
      <c r="P75" s="93">
        <f t="shared" si="24"/>
        <v>-0.63329346153305077</v>
      </c>
      <c r="Q75" s="81"/>
    </row>
    <row r="76" spans="2:17" s="82" customFormat="1" ht="12.75" x14ac:dyDescent="0.2">
      <c r="B76" s="73"/>
      <c r="C76" s="83">
        <v>50201</v>
      </c>
      <c r="D76" s="84" t="s">
        <v>86</v>
      </c>
      <c r="E76" s="85">
        <f>VLOOKUP($C76,'2023'!$C$105:$U$192,19,FALSE)</f>
        <v>205780.65000000005</v>
      </c>
      <c r="F76" s="86">
        <f>VLOOKUP($C76,'2023'!$C$8:$U$95,19,FALSE)</f>
        <v>155356.64000000001</v>
      </c>
      <c r="G76" s="87">
        <f t="shared" si="17"/>
        <v>0.75496233489397557</v>
      </c>
      <c r="H76" s="88">
        <f t="shared" si="18"/>
        <v>2.5160599876915106E-5</v>
      </c>
      <c r="I76" s="89">
        <f t="shared" si="19"/>
        <v>-50424.010000000038</v>
      </c>
      <c r="J76" s="90">
        <f t="shared" si="20"/>
        <v>-0.24503766510602443</v>
      </c>
      <c r="K76" s="91">
        <f>VLOOKUP($C76,'2023'!$C$105:$U$192,VLOOKUP($L$4,Master!$D$9:$G$20,4,FALSE),FALSE)</f>
        <v>68593.370000000024</v>
      </c>
      <c r="L76" s="92">
        <f>VLOOKUP($C76,'2023'!$C$8:$U$95,VLOOKUP($L$4,Master!$D$9:$G$20,4,FALSE),FALSE)</f>
        <v>54627.22</v>
      </c>
      <c r="M76" s="92">
        <f t="shared" si="21"/>
        <v>0.79639212944341387</v>
      </c>
      <c r="N76" s="88">
        <f t="shared" si="22"/>
        <v>8.8470864509441903E-6</v>
      </c>
      <c r="O76" s="92">
        <f t="shared" si="23"/>
        <v>-13966.150000000023</v>
      </c>
      <c r="P76" s="93">
        <f t="shared" si="24"/>
        <v>-0.20360787055658613</v>
      </c>
      <c r="Q76" s="81"/>
    </row>
    <row r="77" spans="2:17" s="82" customFormat="1" ht="12.75" x14ac:dyDescent="0.2">
      <c r="B77" s="73"/>
      <c r="C77" s="83">
        <v>50301</v>
      </c>
      <c r="D77" s="84" t="s">
        <v>87</v>
      </c>
      <c r="E77" s="85">
        <f>VLOOKUP($C77,'2023'!$C$105:$U$192,19,FALSE)</f>
        <v>592807.49</v>
      </c>
      <c r="F77" s="86">
        <f>VLOOKUP($C77,'2023'!$C$8:$U$95,19,FALSE)</f>
        <v>485920.1100000001</v>
      </c>
      <c r="G77" s="87">
        <f t="shared" si="17"/>
        <v>0.81969293269219679</v>
      </c>
      <c r="H77" s="88">
        <f t="shared" si="18"/>
        <v>7.8696613545816752E-5</v>
      </c>
      <c r="I77" s="89">
        <f t="shared" si="19"/>
        <v>-106887.37999999989</v>
      </c>
      <c r="J77" s="90">
        <f t="shared" si="20"/>
        <v>-0.18030706730780324</v>
      </c>
      <c r="K77" s="91">
        <f>VLOOKUP($C77,'2023'!$C$105:$U$192,VLOOKUP($L$4,Master!$D$9:$G$20,4,FALSE),FALSE)</f>
        <v>211208.45</v>
      </c>
      <c r="L77" s="92">
        <f>VLOOKUP($C77,'2023'!$C$8:$U$95,VLOOKUP($L$4,Master!$D$9:$G$20,4,FALSE),FALSE)</f>
        <v>187108.01000000004</v>
      </c>
      <c r="M77" s="92">
        <f t="shared" si="21"/>
        <v>0.88589263355703818</v>
      </c>
      <c r="N77" s="88">
        <f t="shared" si="22"/>
        <v>3.0302855245683937E-5</v>
      </c>
      <c r="O77" s="92">
        <f t="shared" si="23"/>
        <v>-24100.439999999973</v>
      </c>
      <c r="P77" s="93">
        <f t="shared" si="24"/>
        <v>-0.11410736644296178</v>
      </c>
      <c r="Q77" s="81"/>
    </row>
    <row r="78" spans="2:17" s="82" customFormat="1" ht="12.75" x14ac:dyDescent="0.2">
      <c r="B78" s="73"/>
      <c r="C78" s="83">
        <v>50401</v>
      </c>
      <c r="D78" s="84" t="s">
        <v>88</v>
      </c>
      <c r="E78" s="85">
        <f>VLOOKUP($C78,'2023'!$C$105:$U$192,19,FALSE)</f>
        <v>545492.49</v>
      </c>
      <c r="F78" s="86">
        <f>VLOOKUP($C78,'2023'!$C$8:$U$95,19,FALSE)</f>
        <v>546348.16</v>
      </c>
      <c r="G78" s="87">
        <f t="shared" si="17"/>
        <v>1.0015686192123379</v>
      </c>
      <c r="H78" s="88">
        <f t="shared" si="18"/>
        <v>8.8483166520908241E-5</v>
      </c>
      <c r="I78" s="89">
        <f t="shared" si="19"/>
        <v>855.67000000004191</v>
      </c>
      <c r="J78" s="90">
        <f t="shared" si="20"/>
        <v>1.5686192123379038E-3</v>
      </c>
      <c r="K78" s="91">
        <f>VLOOKUP($C78,'2023'!$C$105:$U$192,VLOOKUP($L$4,Master!$D$9:$G$20,4,FALSE),FALSE)</f>
        <v>181830.83</v>
      </c>
      <c r="L78" s="92">
        <f>VLOOKUP($C78,'2023'!$C$8:$U$95,VLOOKUP($L$4,Master!$D$9:$G$20,4,FALSE),FALSE)</f>
        <v>253740.51</v>
      </c>
      <c r="M78" s="92">
        <f t="shared" si="21"/>
        <v>1.395475728730931</v>
      </c>
      <c r="N78" s="88">
        <f t="shared" si="22"/>
        <v>4.1094242542027013E-5</v>
      </c>
      <c r="O78" s="92">
        <f t="shared" si="23"/>
        <v>71909.680000000022</v>
      </c>
      <c r="P78" s="93">
        <f t="shared" si="24"/>
        <v>0.39547572873093101</v>
      </c>
      <c r="Q78" s="81"/>
    </row>
    <row r="79" spans="2:17" s="82" customFormat="1" ht="12.75" x14ac:dyDescent="0.2">
      <c r="B79" s="73"/>
      <c r="C79" s="83">
        <v>50801</v>
      </c>
      <c r="D79" s="84" t="s">
        <v>89</v>
      </c>
      <c r="E79" s="85">
        <f>VLOOKUP($C79,'2023'!$C$105:$U$192,19,FALSE)</f>
        <v>52000</v>
      </c>
      <c r="F79" s="86">
        <f>VLOOKUP($C79,'2023'!$C$8:$U$95,19,FALSE)</f>
        <v>52000</v>
      </c>
      <c r="G79" s="87">
        <f t="shared" si="17"/>
        <v>1</v>
      </c>
      <c r="H79" s="88">
        <f t="shared" si="18"/>
        <v>8.4215981602047101E-6</v>
      </c>
      <c r="I79" s="89">
        <f t="shared" si="19"/>
        <v>0</v>
      </c>
      <c r="J79" s="90">
        <f t="shared" si="20"/>
        <v>0</v>
      </c>
      <c r="K79" s="91">
        <f>VLOOKUP($C79,'2023'!$C$105:$U$192,VLOOKUP($L$4,Master!$D$9:$G$20,4,FALSE),FALSE)</f>
        <v>16000</v>
      </c>
      <c r="L79" s="92">
        <f>VLOOKUP($C79,'2023'!$C$8:$U$95,VLOOKUP($L$4,Master!$D$9:$G$20,4,FALSE),FALSE)</f>
        <v>16000</v>
      </c>
      <c r="M79" s="92">
        <f t="shared" si="21"/>
        <v>1</v>
      </c>
      <c r="N79" s="88">
        <f t="shared" si="22"/>
        <v>2.5912609723706798E-6</v>
      </c>
      <c r="O79" s="92">
        <f t="shared" si="23"/>
        <v>0</v>
      </c>
      <c r="P79" s="93">
        <f t="shared" si="24"/>
        <v>0</v>
      </c>
      <c r="Q79" s="81"/>
    </row>
    <row r="80" spans="2:17" s="82" customFormat="1" ht="12.75" x14ac:dyDescent="0.2">
      <c r="B80" s="73"/>
      <c r="C80" s="83">
        <v>50901</v>
      </c>
      <c r="D80" s="84" t="s">
        <v>90</v>
      </c>
      <c r="E80" s="85">
        <f>VLOOKUP($C80,'2023'!$C$105:$U$192,19,FALSE)</f>
        <v>2543540.2799999993</v>
      </c>
      <c r="F80" s="86">
        <f>VLOOKUP($C80,'2023'!$C$8:$U$95,19,FALSE)</f>
        <v>2110100.9800000004</v>
      </c>
      <c r="G80" s="87">
        <f t="shared" si="17"/>
        <v>0.82959212267713767</v>
      </c>
      <c r="H80" s="88">
        <f t="shared" si="18"/>
        <v>3.4173889482719537E-4</v>
      </c>
      <c r="I80" s="89">
        <f t="shared" si="19"/>
        <v>-433439.29999999888</v>
      </c>
      <c r="J80" s="90">
        <f t="shared" si="20"/>
        <v>-0.17040787732286236</v>
      </c>
      <c r="K80" s="91">
        <f>VLOOKUP($C80,'2023'!$C$105:$U$192,VLOOKUP($L$4,Master!$D$9:$G$20,4,FALSE),FALSE)</f>
        <v>847846.75999999978</v>
      </c>
      <c r="L80" s="92">
        <f>VLOOKUP($C80,'2023'!$C$8:$U$95,VLOOKUP($L$4,Master!$D$9:$G$20,4,FALSE),FALSE)</f>
        <v>892223.08000000031</v>
      </c>
      <c r="M80" s="92">
        <f t="shared" si="21"/>
        <v>1.0523400242751419</v>
      </c>
      <c r="N80" s="88">
        <f t="shared" si="22"/>
        <v>1.4449892786577272E-4</v>
      </c>
      <c r="O80" s="92">
        <f t="shared" si="23"/>
        <v>44376.320000000531</v>
      </c>
      <c r="P80" s="93">
        <f t="shared" si="24"/>
        <v>5.2340024275142061E-2</v>
      </c>
      <c r="Q80" s="81"/>
    </row>
    <row r="81" spans="2:17" s="82" customFormat="1" ht="25.5" x14ac:dyDescent="0.2">
      <c r="B81" s="73"/>
      <c r="C81" s="83">
        <v>51001</v>
      </c>
      <c r="D81" s="84" t="s">
        <v>91</v>
      </c>
      <c r="E81" s="85">
        <f>VLOOKUP($C81,'2023'!$C$105:$U$192,19,FALSE)</f>
        <v>197924.48999999996</v>
      </c>
      <c r="F81" s="86">
        <f>VLOOKUP($C81,'2023'!$C$8:$U$95,19,FALSE)</f>
        <v>165215.12000000002</v>
      </c>
      <c r="G81" s="87">
        <f t="shared" si="17"/>
        <v>0.83473813675104103</v>
      </c>
      <c r="H81" s="88">
        <f t="shared" si="18"/>
        <v>2.6757218281346165E-5</v>
      </c>
      <c r="I81" s="89">
        <f t="shared" si="19"/>
        <v>-32709.369999999937</v>
      </c>
      <c r="J81" s="90">
        <f t="shared" si="20"/>
        <v>-0.16526186324895895</v>
      </c>
      <c r="K81" s="91">
        <f>VLOOKUP($C81,'2023'!$C$105:$U$192,VLOOKUP($L$4,Master!$D$9:$G$20,4,FALSE),FALSE)</f>
        <v>65974.829999999987</v>
      </c>
      <c r="L81" s="92">
        <f>VLOOKUP($C81,'2023'!$C$8:$U$95,VLOOKUP($L$4,Master!$D$9:$G$20,4,FALSE),FALSE)</f>
        <v>53600.87000000001</v>
      </c>
      <c r="M81" s="92">
        <f t="shared" si="21"/>
        <v>0.81244423062552829</v>
      </c>
      <c r="N81" s="88">
        <f t="shared" si="22"/>
        <v>8.6808651572571515E-6</v>
      </c>
      <c r="O81" s="92">
        <f t="shared" si="23"/>
        <v>-12373.959999999977</v>
      </c>
      <c r="P81" s="93">
        <f t="shared" si="24"/>
        <v>-0.18755576937447174</v>
      </c>
      <c r="Q81" s="81"/>
    </row>
    <row r="82" spans="2:17" s="82" customFormat="1" ht="12.75" x14ac:dyDescent="0.2">
      <c r="B82" s="73"/>
      <c r="C82" s="83">
        <v>51101</v>
      </c>
      <c r="D82" s="84" t="s">
        <v>92</v>
      </c>
      <c r="E82" s="85">
        <f>VLOOKUP($C82,'2023'!$C$105:$U$192,19,FALSE)</f>
        <v>55000.01</v>
      </c>
      <c r="F82" s="86">
        <f>VLOOKUP($C82,'2023'!$C$8:$U$95,19,FALSE)</f>
        <v>55000.01</v>
      </c>
      <c r="G82" s="87">
        <f t="shared" si="17"/>
        <v>1</v>
      </c>
      <c r="H82" s="88">
        <f t="shared" si="18"/>
        <v>8.9074612120623206E-6</v>
      </c>
      <c r="I82" s="89">
        <f t="shared" si="19"/>
        <v>0</v>
      </c>
      <c r="J82" s="90">
        <f t="shared" si="20"/>
        <v>0</v>
      </c>
      <c r="K82" s="91">
        <f>VLOOKUP($C82,'2023'!$C$105:$U$192,VLOOKUP($L$4,Master!$D$9:$G$20,4,FALSE),FALSE)</f>
        <v>18333.330000000002</v>
      </c>
      <c r="L82" s="92">
        <f>VLOOKUP($C82,'2023'!$C$8:$U$95,VLOOKUP($L$4,Master!$D$9:$G$20,4,FALSE),FALSE)</f>
        <v>18333.330000000002</v>
      </c>
      <c r="M82" s="92">
        <f t="shared" si="21"/>
        <v>1</v>
      </c>
      <c r="N82" s="88">
        <f t="shared" si="22"/>
        <v>2.969152657662035E-6</v>
      </c>
      <c r="O82" s="92">
        <f t="shared" si="23"/>
        <v>0</v>
      </c>
      <c r="P82" s="93">
        <f t="shared" si="24"/>
        <v>0</v>
      </c>
      <c r="Q82" s="81"/>
    </row>
    <row r="83" spans="2:17" s="82" customFormat="1" ht="12.75" x14ac:dyDescent="0.2">
      <c r="B83" s="73"/>
      <c r="C83" s="83">
        <v>51301</v>
      </c>
      <c r="D83" s="84" t="s">
        <v>93</v>
      </c>
      <c r="E83" s="85">
        <f>VLOOKUP($C83,'2023'!$C$105:$U$192,19,FALSE)</f>
        <v>100961.17</v>
      </c>
      <c r="F83" s="86">
        <f>VLOOKUP($C83,'2023'!$C$8:$U$95,19,FALSE)</f>
        <v>73950.900000000009</v>
      </c>
      <c r="G83" s="87">
        <f t="shared" si="17"/>
        <v>0.73246873030492821</v>
      </c>
      <c r="H83" s="88">
        <f t="shared" si="18"/>
        <v>1.1976630065105433E-5</v>
      </c>
      <c r="I83" s="89">
        <f t="shared" si="19"/>
        <v>-27010.26999999999</v>
      </c>
      <c r="J83" s="90">
        <f t="shared" si="20"/>
        <v>-0.26753126969507179</v>
      </c>
      <c r="K83" s="91">
        <f>VLOOKUP($C83,'2023'!$C$105:$U$192,VLOOKUP($L$4,Master!$D$9:$G$20,4,FALSE),FALSE)</f>
        <v>33658.17</v>
      </c>
      <c r="L83" s="92">
        <f>VLOOKUP($C83,'2023'!$C$8:$U$95,VLOOKUP($L$4,Master!$D$9:$G$20,4,FALSE),FALSE)</f>
        <v>29065.48</v>
      </c>
      <c r="M83" s="92">
        <f t="shared" si="21"/>
        <v>0.86354902836369296</v>
      </c>
      <c r="N83" s="88">
        <f t="shared" si="22"/>
        <v>4.7072652479512845E-6</v>
      </c>
      <c r="O83" s="92">
        <f t="shared" si="23"/>
        <v>-4592.6899999999987</v>
      </c>
      <c r="P83" s="93">
        <f t="shared" si="24"/>
        <v>-0.13645097163630698</v>
      </c>
      <c r="Q83" s="81"/>
    </row>
    <row r="84" spans="2:17" s="82" customFormat="1" ht="12.75" x14ac:dyDescent="0.2">
      <c r="B84" s="73"/>
      <c r="C84" s="83">
        <v>51401</v>
      </c>
      <c r="D84" s="84" t="s">
        <v>94</v>
      </c>
      <c r="E84" s="85">
        <f>VLOOKUP($C84,'2023'!$C$105:$U$192,19,FALSE)</f>
        <v>19680.93</v>
      </c>
      <c r="F84" s="86">
        <f>VLOOKUP($C84,'2023'!$C$8:$U$95,19,FALSE)</f>
        <v>14637.950000000003</v>
      </c>
      <c r="G84" s="87">
        <f t="shared" si="17"/>
        <v>0.7437631250149257</v>
      </c>
      <c r="H84" s="88">
        <f t="shared" si="18"/>
        <v>2.3706717844070876E-6</v>
      </c>
      <c r="I84" s="89">
        <f t="shared" si="19"/>
        <v>-5042.9799999999977</v>
      </c>
      <c r="J84" s="90">
        <f t="shared" si="20"/>
        <v>-0.25623687498507425</v>
      </c>
      <c r="K84" s="91">
        <f>VLOOKUP($C84,'2023'!$C$105:$U$192,VLOOKUP($L$4,Master!$D$9:$G$20,4,FALSE),FALSE)</f>
        <v>6560.3099999999995</v>
      </c>
      <c r="L84" s="92">
        <f>VLOOKUP($C84,'2023'!$C$8:$U$95,VLOOKUP($L$4,Master!$D$9:$G$20,4,FALSE),FALSE)</f>
        <v>5895.1400000000012</v>
      </c>
      <c r="M84" s="92">
        <f t="shared" si="21"/>
        <v>0.89860692558735822</v>
      </c>
      <c r="N84" s="88">
        <f t="shared" si="22"/>
        <v>9.5474038804133088E-7</v>
      </c>
      <c r="O84" s="92">
        <f t="shared" si="23"/>
        <v>-665.16999999999825</v>
      </c>
      <c r="P84" s="93">
        <f t="shared" si="24"/>
        <v>-0.10139307441264182</v>
      </c>
      <c r="Q84" s="81"/>
    </row>
    <row r="85" spans="2:17" s="82" customFormat="1" ht="12.75" x14ac:dyDescent="0.2">
      <c r="B85" s="73"/>
      <c r="C85" s="83">
        <v>51601</v>
      </c>
      <c r="D85" s="84" t="s">
        <v>95</v>
      </c>
      <c r="E85" s="85">
        <f>VLOOKUP($C85,'2023'!$C$105:$U$192,19,FALSE)</f>
        <v>139373.5</v>
      </c>
      <c r="F85" s="86">
        <f>VLOOKUP($C85,'2023'!$C$8:$U$95,19,FALSE)</f>
        <v>101830.13</v>
      </c>
      <c r="G85" s="87">
        <f t="shared" si="17"/>
        <v>0.73062763007314879</v>
      </c>
      <c r="H85" s="88">
        <f t="shared" si="18"/>
        <v>1.6491777605027046E-5</v>
      </c>
      <c r="I85" s="89">
        <f t="shared" si="19"/>
        <v>-37543.369999999995</v>
      </c>
      <c r="J85" s="90">
        <f t="shared" si="20"/>
        <v>-0.26937236992685121</v>
      </c>
      <c r="K85" s="91">
        <f>VLOOKUP($C85,'2023'!$C$105:$U$192,VLOOKUP($L$4,Master!$D$9:$G$20,4,FALSE),FALSE)</f>
        <v>46524.5</v>
      </c>
      <c r="L85" s="92">
        <f>VLOOKUP($C85,'2023'!$C$8:$U$95,VLOOKUP($L$4,Master!$D$9:$G$20,4,FALSE),FALSE)</f>
        <v>38266.670000000006</v>
      </c>
      <c r="M85" s="92">
        <f t="shared" si="21"/>
        <v>0.82250577652634649</v>
      </c>
      <c r="N85" s="88">
        <f t="shared" si="22"/>
        <v>6.1974330320992466E-6</v>
      </c>
      <c r="O85" s="92">
        <f t="shared" si="23"/>
        <v>-8257.8299999999945</v>
      </c>
      <c r="P85" s="93">
        <f t="shared" si="24"/>
        <v>-0.17749422347365354</v>
      </c>
      <c r="Q85" s="81"/>
    </row>
    <row r="86" spans="2:17" s="82" customFormat="1" ht="12.75" x14ac:dyDescent="0.2">
      <c r="B86" s="73"/>
      <c r="C86" s="83">
        <v>51801</v>
      </c>
      <c r="D86" s="84" t="s">
        <v>96</v>
      </c>
      <c r="E86" s="85">
        <f>VLOOKUP($C86,'2023'!$C$105:$U$192,19,FALSE)</f>
        <v>4300875</v>
      </c>
      <c r="F86" s="86">
        <f>VLOOKUP($C86,'2023'!$C$8:$U$95,19,FALSE)</f>
        <v>4300875</v>
      </c>
      <c r="G86" s="87">
        <f t="shared" si="17"/>
        <v>1</v>
      </c>
      <c r="H86" s="88">
        <f t="shared" si="18"/>
        <v>6.9654309590904675E-4</v>
      </c>
      <c r="I86" s="89">
        <f t="shared" si="19"/>
        <v>0</v>
      </c>
      <c r="J86" s="90">
        <f t="shared" si="20"/>
        <v>0</v>
      </c>
      <c r="K86" s="91">
        <f>VLOOKUP($C86,'2023'!$C$105:$U$192,VLOOKUP($L$4,Master!$D$9:$G$20,4,FALSE),FALSE)</f>
        <v>1433625</v>
      </c>
      <c r="L86" s="92">
        <f>VLOOKUP($C86,'2023'!$C$8:$U$95,VLOOKUP($L$4,Master!$D$9:$G$20,4,FALSE),FALSE)</f>
        <v>1433625</v>
      </c>
      <c r="M86" s="92">
        <f t="shared" si="21"/>
        <v>1</v>
      </c>
      <c r="N86" s="88">
        <f t="shared" si="22"/>
        <v>2.3218103196968225E-4</v>
      </c>
      <c r="O86" s="92">
        <f t="shared" si="23"/>
        <v>0</v>
      </c>
      <c r="P86" s="93">
        <f t="shared" si="24"/>
        <v>0</v>
      </c>
      <c r="Q86" s="81"/>
    </row>
    <row r="87" spans="2:17" s="82" customFormat="1" ht="25.5" x14ac:dyDescent="0.2">
      <c r="B87" s="73"/>
      <c r="C87" s="83">
        <v>51901</v>
      </c>
      <c r="D87" s="84" t="s">
        <v>97</v>
      </c>
      <c r="E87" s="85">
        <f>VLOOKUP($C87,'2023'!$C$105:$U$192,19,FALSE)</f>
        <v>114641.70000000001</v>
      </c>
      <c r="F87" s="86">
        <f>VLOOKUP($C87,'2023'!$C$8:$U$95,19,FALSE)</f>
        <v>101649.81</v>
      </c>
      <c r="G87" s="87">
        <f t="shared" si="17"/>
        <v>0.88667395895210899</v>
      </c>
      <c r="H87" s="88">
        <f t="shared" si="18"/>
        <v>1.6462574093868428E-5</v>
      </c>
      <c r="I87" s="89">
        <f t="shared" si="19"/>
        <v>-12991.890000000014</v>
      </c>
      <c r="J87" s="90">
        <f t="shared" si="20"/>
        <v>-0.11332604104789105</v>
      </c>
      <c r="K87" s="91">
        <f>VLOOKUP($C87,'2023'!$C$105:$U$192,VLOOKUP($L$4,Master!$D$9:$G$20,4,FALSE),FALSE)</f>
        <v>38213.9</v>
      </c>
      <c r="L87" s="92">
        <f>VLOOKUP($C87,'2023'!$C$8:$U$95,VLOOKUP($L$4,Master!$D$9:$G$20,4,FALSE),FALSE)</f>
        <v>38153.240000000005</v>
      </c>
      <c r="M87" s="92">
        <f t="shared" si="21"/>
        <v>0.99841261949186044</v>
      </c>
      <c r="N87" s="88">
        <f t="shared" si="22"/>
        <v>6.1790626113432455E-6</v>
      </c>
      <c r="O87" s="92">
        <f t="shared" si="23"/>
        <v>-60.659999999996217</v>
      </c>
      <c r="P87" s="93">
        <f t="shared" si="24"/>
        <v>-1.5873805081396092E-3</v>
      </c>
      <c r="Q87" s="81"/>
    </row>
    <row r="88" spans="2:17" s="82" customFormat="1" ht="12.75" x14ac:dyDescent="0.2">
      <c r="B88" s="73"/>
      <c r="C88" s="83">
        <v>52001</v>
      </c>
      <c r="D88" s="84" t="s">
        <v>98</v>
      </c>
      <c r="E88" s="85">
        <f>VLOOKUP($C88,'2023'!$C$105:$U$192,19,FALSE)</f>
        <v>477731.85</v>
      </c>
      <c r="F88" s="86">
        <f>VLOOKUP($C88,'2023'!$C$8:$U$95,19,FALSE)</f>
        <v>390544.45000000007</v>
      </c>
      <c r="G88" s="87">
        <f t="shared" si="17"/>
        <v>0.8174972005739205</v>
      </c>
      <c r="H88" s="88">
        <f t="shared" si="18"/>
        <v>6.3250161953810788E-5</v>
      </c>
      <c r="I88" s="89">
        <f t="shared" si="19"/>
        <v>-87187.399999999907</v>
      </c>
      <c r="J88" s="90">
        <f t="shared" si="20"/>
        <v>-0.18250279942607953</v>
      </c>
      <c r="K88" s="91">
        <f>VLOOKUP($C88,'2023'!$C$105:$U$192,VLOOKUP($L$4,Master!$D$9:$G$20,4,FALSE),FALSE)</f>
        <v>145827.23000000001</v>
      </c>
      <c r="L88" s="92">
        <f>VLOOKUP($C88,'2023'!$C$8:$U$95,VLOOKUP($L$4,Master!$D$9:$G$20,4,FALSE),FALSE)</f>
        <v>168229.90000000002</v>
      </c>
      <c r="M88" s="92">
        <f t="shared" si="21"/>
        <v>1.1536247379861773</v>
      </c>
      <c r="N88" s="88">
        <f t="shared" si="22"/>
        <v>2.7245473390988895E-5</v>
      </c>
      <c r="O88" s="92">
        <f t="shared" si="23"/>
        <v>22402.670000000013</v>
      </c>
      <c r="P88" s="93">
        <f t="shared" si="24"/>
        <v>0.15362473798617729</v>
      </c>
      <c r="Q88" s="81"/>
    </row>
    <row r="89" spans="2:17" s="82" customFormat="1" ht="12.75" x14ac:dyDescent="0.2">
      <c r="B89" s="73"/>
      <c r="C89" s="83">
        <v>52301</v>
      </c>
      <c r="D89" s="84" t="s">
        <v>99</v>
      </c>
      <c r="E89" s="85">
        <f>VLOOKUP($C89,'2023'!$C$105:$U$192,19,FALSE)</f>
        <v>118847.31000000003</v>
      </c>
      <c r="F89" s="86">
        <f>VLOOKUP($C89,'2023'!$C$8:$U$95,19,FALSE)</f>
        <v>78585.050000000017</v>
      </c>
      <c r="G89" s="87">
        <f t="shared" si="17"/>
        <v>0.66122699790176154</v>
      </c>
      <c r="H89" s="88">
        <f t="shared" si="18"/>
        <v>1.2727148317299909E-5</v>
      </c>
      <c r="I89" s="89">
        <f t="shared" si="19"/>
        <v>-40262.260000000009</v>
      </c>
      <c r="J89" s="90">
        <f t="shared" si="20"/>
        <v>-0.33877300209823846</v>
      </c>
      <c r="K89" s="91">
        <f>VLOOKUP($C89,'2023'!$C$105:$U$192,VLOOKUP($L$4,Master!$D$9:$G$20,4,FALSE),FALSE)</f>
        <v>39615.770000000011</v>
      </c>
      <c r="L89" s="92">
        <f>VLOOKUP($C89,'2023'!$C$8:$U$95,VLOOKUP($L$4,Master!$D$9:$G$20,4,FALSE),FALSE)</f>
        <v>26622.280000000006</v>
      </c>
      <c r="M89" s="92">
        <f t="shared" si="21"/>
        <v>0.67201218100771487</v>
      </c>
      <c r="N89" s="88">
        <f t="shared" si="22"/>
        <v>4.3115796974702827E-6</v>
      </c>
      <c r="O89" s="92">
        <f t="shared" si="23"/>
        <v>-12993.490000000005</v>
      </c>
      <c r="P89" s="93">
        <f t="shared" si="24"/>
        <v>-0.32798781899228518</v>
      </c>
      <c r="Q89" s="81"/>
    </row>
    <row r="90" spans="2:17" s="82" customFormat="1" ht="12.75" x14ac:dyDescent="0.2">
      <c r="B90" s="73"/>
      <c r="C90" s="83">
        <v>52401</v>
      </c>
      <c r="D90" s="84" t="s">
        <v>100</v>
      </c>
      <c r="E90" s="85">
        <f>VLOOKUP($C90,'2023'!$C$105:$U$192,19,FALSE)</f>
        <v>38499.99</v>
      </c>
      <c r="F90" s="86">
        <f>VLOOKUP($C90,'2023'!$C$8:$U$95,19,FALSE)</f>
        <v>66436.289999999994</v>
      </c>
      <c r="G90" s="87">
        <f t="shared" si="17"/>
        <v>1.7256183702904857</v>
      </c>
      <c r="H90" s="88">
        <f t="shared" si="18"/>
        <v>1.0759610339131279E-5</v>
      </c>
      <c r="I90" s="89">
        <f t="shared" si="19"/>
        <v>27936.299999999996</v>
      </c>
      <c r="J90" s="90">
        <f t="shared" si="20"/>
        <v>0.7256183702904857</v>
      </c>
      <c r="K90" s="91">
        <f>VLOOKUP($C90,'2023'!$C$105:$U$192,VLOOKUP($L$4,Master!$D$9:$G$20,4,FALSE),FALSE)</f>
        <v>12833.33</v>
      </c>
      <c r="L90" s="92">
        <f>VLOOKUP($C90,'2023'!$C$8:$U$95,VLOOKUP($L$4,Master!$D$9:$G$20,4,FALSE),FALSE)</f>
        <v>12833.33</v>
      </c>
      <c r="M90" s="92">
        <f t="shared" si="21"/>
        <v>1</v>
      </c>
      <c r="N90" s="88">
        <f t="shared" si="22"/>
        <v>2.0784066984096135E-6</v>
      </c>
      <c r="O90" s="92">
        <f t="shared" si="23"/>
        <v>0</v>
      </c>
      <c r="P90" s="93">
        <f t="shared" si="24"/>
        <v>0</v>
      </c>
      <c r="Q90" s="81"/>
    </row>
    <row r="91" spans="2:17" s="82" customFormat="1" ht="12.75" x14ac:dyDescent="0.2">
      <c r="B91" s="73"/>
      <c r="C91" s="83">
        <v>52601</v>
      </c>
      <c r="D91" s="84" t="s">
        <v>101</v>
      </c>
      <c r="E91" s="85">
        <f>VLOOKUP($C91,'2023'!$C$105:$U$192,19,FALSE)</f>
        <v>705904.01</v>
      </c>
      <c r="F91" s="86">
        <f>VLOOKUP($C91,'2023'!$C$8:$U$95,19,FALSE)</f>
        <v>60632.979999999996</v>
      </c>
      <c r="G91" s="87">
        <f t="shared" si="17"/>
        <v>8.589408636451859E-2</v>
      </c>
      <c r="H91" s="88">
        <f t="shared" si="18"/>
        <v>9.8197421695332481E-6</v>
      </c>
      <c r="I91" s="89">
        <f t="shared" si="19"/>
        <v>-645271.03</v>
      </c>
      <c r="J91" s="90">
        <f t="shared" si="20"/>
        <v>-0.91410591363548144</v>
      </c>
      <c r="K91" s="91">
        <f>VLOOKUP($C91,'2023'!$C$105:$U$192,VLOOKUP($L$4,Master!$D$9:$G$20,4,FALSE),FALSE)</f>
        <v>605767.67000000004</v>
      </c>
      <c r="L91" s="92">
        <f>VLOOKUP($C91,'2023'!$C$8:$U$95,VLOOKUP($L$4,Master!$D$9:$G$20,4,FALSE),FALSE)</f>
        <v>23693.449999999997</v>
      </c>
      <c r="M91" s="92">
        <f t="shared" si="21"/>
        <v>3.9113097600603206E-2</v>
      </c>
      <c r="N91" s="88">
        <f t="shared" si="22"/>
        <v>3.8372445178635051E-6</v>
      </c>
      <c r="O91" s="92">
        <f t="shared" si="23"/>
        <v>-582074.22000000009</v>
      </c>
      <c r="P91" s="93">
        <f t="shared" si="24"/>
        <v>-0.96088690239939689</v>
      </c>
      <c r="Q91" s="81"/>
    </row>
    <row r="92" spans="2:17" s="82" customFormat="1" ht="12.75" x14ac:dyDescent="0.2">
      <c r="B92" s="73"/>
      <c r="C92" s="94">
        <v>60101</v>
      </c>
      <c r="D92" s="95" t="s">
        <v>102</v>
      </c>
      <c r="E92" s="96">
        <f>VLOOKUP($C92,'2023'!$C$105:$U$192,19,FALSE)</f>
        <v>134239490.11999997</v>
      </c>
      <c r="F92" s="97">
        <f>VLOOKUP($C92,'2023'!$C$8:$U$95,19,FALSE)</f>
        <v>130260269.29000005</v>
      </c>
      <c r="G92" s="98">
        <f t="shared" si="17"/>
        <v>0.97035730077309734</v>
      </c>
      <c r="H92" s="99">
        <f t="shared" si="18"/>
        <v>2.109614700385451E-2</v>
      </c>
      <c r="I92" s="100">
        <f t="shared" si="19"/>
        <v>-3979220.8299999237</v>
      </c>
      <c r="J92" s="101">
        <f t="shared" si="20"/>
        <v>-2.9642699226902609E-2</v>
      </c>
      <c r="K92" s="102">
        <f>VLOOKUP($C92,'2023'!$C$105:$U$192,VLOOKUP($L$4,Master!$D$9:$G$20,4,FALSE),FALSE)</f>
        <v>44700880.859999992</v>
      </c>
      <c r="L92" s="104">
        <f>VLOOKUP($C92,'2023'!$C$8:$U$95,VLOOKUP($L$4,Master!$D$9:$G$20,4,FALSE),FALSE)</f>
        <v>43991542.100000016</v>
      </c>
      <c r="M92" s="103">
        <f t="shared" si="21"/>
        <v>0.98413143664390923</v>
      </c>
      <c r="N92" s="99">
        <f t="shared" si="22"/>
        <v>7.1245978848832343E-3</v>
      </c>
      <c r="O92" s="104">
        <f t="shared" si="23"/>
        <v>-709338.75999997556</v>
      </c>
      <c r="P92" s="105">
        <f t="shared" si="24"/>
        <v>-1.5868563356090781E-2</v>
      </c>
      <c r="Q92" s="81"/>
    </row>
    <row r="93" spans="2:17" s="82" customFormat="1" ht="12.75" x14ac:dyDescent="0.2">
      <c r="B93" s="73"/>
      <c r="C93" s="94">
        <v>60201</v>
      </c>
      <c r="D93" s="95" t="s">
        <v>103</v>
      </c>
      <c r="E93" s="96">
        <f>VLOOKUP($C93,'2023'!$C$105:$U$192,19,FALSE)</f>
        <v>65528078.399999969</v>
      </c>
      <c r="F93" s="97">
        <f>VLOOKUP($C93,'2023'!$C$8:$U$95,19,FALSE)</f>
        <v>73742685.36999999</v>
      </c>
      <c r="G93" s="98">
        <f t="shared" si="17"/>
        <v>1.1253601077671771</v>
      </c>
      <c r="H93" s="99">
        <f t="shared" si="18"/>
        <v>1.1942908912318206E-2</v>
      </c>
      <c r="I93" s="100">
        <f t="shared" si="19"/>
        <v>8214606.9700000212</v>
      </c>
      <c r="J93" s="101">
        <f t="shared" si="20"/>
        <v>0.12536010776717701</v>
      </c>
      <c r="K93" s="102">
        <f>VLOOKUP($C93,'2023'!$C$105:$U$192,VLOOKUP($L$4,Master!$D$9:$G$20,4,FALSE),FALSE)</f>
        <v>29851916.939999983</v>
      </c>
      <c r="L93" s="104">
        <f>VLOOKUP($C93,'2023'!$C$8:$U$95,VLOOKUP($L$4,Master!$D$9:$G$20,4,FALSE),FALSE)</f>
        <v>29872846.719999984</v>
      </c>
      <c r="M93" s="104">
        <f t="shared" si="21"/>
        <v>1.0007011201338283</v>
      </c>
      <c r="N93" s="99">
        <f t="shared" si="22"/>
        <v>4.8380213649467149E-3</v>
      </c>
      <c r="O93" s="104">
        <f t="shared" si="23"/>
        <v>20929.780000001192</v>
      </c>
      <c r="P93" s="105">
        <f t="shared" si="24"/>
        <v>7.0112013382820314E-4</v>
      </c>
      <c r="Q93" s="81"/>
    </row>
    <row r="94" spans="2:17" s="82" customFormat="1" ht="12.75" x14ac:dyDescent="0.2">
      <c r="B94" s="73"/>
      <c r="C94" s="94">
        <v>60301</v>
      </c>
      <c r="D94" s="95" t="s">
        <v>104</v>
      </c>
      <c r="E94" s="96">
        <f>VLOOKUP($C94,'2023'!$C$105:$U$192,19,FALSE)</f>
        <v>12719712.360000001</v>
      </c>
      <c r="F94" s="97">
        <f>VLOOKUP($C94,'2023'!$C$8:$U$95,19,FALSE)</f>
        <v>11514178.59</v>
      </c>
      <c r="G94" s="98">
        <f t="shared" si="17"/>
        <v>0.90522318933947954</v>
      </c>
      <c r="H94" s="99">
        <f t="shared" si="18"/>
        <v>1.8647651005733164E-3</v>
      </c>
      <c r="I94" s="100">
        <f t="shared" si="19"/>
        <v>-1205533.7700000014</v>
      </c>
      <c r="J94" s="101">
        <f t="shared" si="20"/>
        <v>-9.4776810660520419E-2</v>
      </c>
      <c r="K94" s="102">
        <f>VLOOKUP($C94,'2023'!$C$105:$U$192,VLOOKUP($L$4,Master!$D$9:$G$20,4,FALSE),FALSE)</f>
        <v>3903479.870000001</v>
      </c>
      <c r="L94" s="104">
        <f>VLOOKUP($C94,'2023'!$C$8:$U$95,VLOOKUP($L$4,Master!$D$9:$G$20,4,FALSE),FALSE)</f>
        <v>5312532.67</v>
      </c>
      <c r="M94" s="104">
        <f t="shared" si="21"/>
        <v>1.3609735023431793</v>
      </c>
      <c r="N94" s="99">
        <f t="shared" si="22"/>
        <v>8.6038491076345029E-4</v>
      </c>
      <c r="O94" s="104">
        <f t="shared" si="23"/>
        <v>1409052.7999999989</v>
      </c>
      <c r="P94" s="105">
        <f t="shared" si="24"/>
        <v>0.36097350234317938</v>
      </c>
      <c r="Q94" s="81"/>
    </row>
    <row r="95" spans="2:17" s="82" customFormat="1" ht="12.75" x14ac:dyDescent="0.2">
      <c r="B95" s="73"/>
      <c r="C95" s="94">
        <v>60501</v>
      </c>
      <c r="D95" s="95" t="s">
        <v>105</v>
      </c>
      <c r="E95" s="96">
        <f>VLOOKUP($C95,'2023'!$C$105:$U$192,19,FALSE)</f>
        <v>260187.66</v>
      </c>
      <c r="F95" s="97">
        <f>VLOOKUP($C95,'2023'!$C$8:$U$95,19,FALSE)</f>
        <v>39516.839999999997</v>
      </c>
      <c r="G95" s="98">
        <f t="shared" si="17"/>
        <v>0.15187822512412771</v>
      </c>
      <c r="H95" s="99">
        <f t="shared" si="18"/>
        <v>6.3999028277135352E-6</v>
      </c>
      <c r="I95" s="100">
        <f t="shared" si="19"/>
        <v>-220670.82</v>
      </c>
      <c r="J95" s="101">
        <f t="shared" si="20"/>
        <v>-0.84812177487587226</v>
      </c>
      <c r="K95" s="102">
        <f>VLOOKUP($C95,'2023'!$C$105:$U$192,VLOOKUP($L$4,Master!$D$9:$G$20,4,FALSE),FALSE)</f>
        <v>41729.220000000008</v>
      </c>
      <c r="L95" s="104">
        <f>VLOOKUP($C95,'2023'!$C$8:$U$95,VLOOKUP($L$4,Master!$D$9:$G$20,4,FALSE),FALSE)</f>
        <v>14999.04</v>
      </c>
      <c r="M95" s="104">
        <f t="shared" si="21"/>
        <v>0.35943734390434323</v>
      </c>
      <c r="N95" s="99">
        <f t="shared" si="22"/>
        <v>2.4291516859391702E-6</v>
      </c>
      <c r="O95" s="104">
        <f t="shared" si="23"/>
        <v>-26730.180000000008</v>
      </c>
      <c r="P95" s="105">
        <f t="shared" si="24"/>
        <v>-0.64056265609565677</v>
      </c>
      <c r="Q95" s="81"/>
    </row>
    <row r="96" spans="2:17" s="82" customFormat="1" ht="13.5" thickBot="1" x14ac:dyDescent="0.25">
      <c r="B96" s="73"/>
      <c r="C96" s="94">
        <v>60601</v>
      </c>
      <c r="D96" s="95" t="s">
        <v>106</v>
      </c>
      <c r="E96" s="96">
        <f>VLOOKUP($C96,'2023'!$C$105:$U$192,19,FALSE)</f>
        <v>272314.14000000013</v>
      </c>
      <c r="F96" s="97">
        <f>VLOOKUP($C96,'2023'!$C$8:$U$95,19,FALSE)</f>
        <v>62914.689999999995</v>
      </c>
      <c r="G96" s="98">
        <f t="shared" si="17"/>
        <v>0.23103717640222415</v>
      </c>
      <c r="H96" s="99">
        <f t="shared" si="18"/>
        <v>1.0189273799112492E-5</v>
      </c>
      <c r="I96" s="100">
        <f t="shared" si="19"/>
        <v>-209399.45000000013</v>
      </c>
      <c r="J96" s="101">
        <f t="shared" si="20"/>
        <v>-0.76896282359777579</v>
      </c>
      <c r="K96" s="102">
        <f>VLOOKUP($C96,'2023'!$C$105:$U$192,VLOOKUP($L$4,Master!$D$9:$G$20,4,FALSE),FALSE)</f>
        <v>90771.380000000034</v>
      </c>
      <c r="L96" s="104">
        <f>VLOOKUP($C96,'2023'!$C$8:$U$95,VLOOKUP($L$4,Master!$D$9:$G$20,4,FALSE),FALSE)</f>
        <v>33856.729999999996</v>
      </c>
      <c r="M96" s="104">
        <f t="shared" si="21"/>
        <v>0.37298904125948051</v>
      </c>
      <c r="N96" s="99">
        <f t="shared" si="22"/>
        <v>5.4832264438182226E-6</v>
      </c>
      <c r="O96" s="104">
        <f t="shared" si="23"/>
        <v>-56914.650000000038</v>
      </c>
      <c r="P96" s="105">
        <f t="shared" si="24"/>
        <v>-0.62701095874051949</v>
      </c>
      <c r="Q96" s="81"/>
    </row>
    <row r="97" spans="2:17" ht="16.5" thickTop="1" thickBot="1" x14ac:dyDescent="0.25">
      <c r="B97" s="106"/>
      <c r="C97" s="107"/>
      <c r="D97" s="108"/>
      <c r="E97" s="109"/>
      <c r="F97" s="109"/>
      <c r="G97" s="110"/>
      <c r="H97" s="110"/>
      <c r="I97" s="109"/>
      <c r="J97" s="110"/>
      <c r="K97" s="111"/>
      <c r="L97" s="109"/>
      <c r="M97" s="109"/>
      <c r="N97" s="110"/>
      <c r="O97" s="109"/>
      <c r="P97" s="110"/>
      <c r="Q97" s="112"/>
    </row>
    <row r="98" spans="2:17" ht="15.75" thickTop="1" x14ac:dyDescent="0.2"/>
    <row r="99" spans="2:17" x14ac:dyDescent="0.2">
      <c r="E99" s="118"/>
      <c r="F99" s="118"/>
      <c r="G99" s="119"/>
      <c r="H99" s="119"/>
      <c r="I99" s="120"/>
      <c r="J99" s="119"/>
      <c r="K99" s="118"/>
      <c r="L99" s="118"/>
      <c r="M99" s="118"/>
      <c r="N99" s="119"/>
      <c r="O99" s="120"/>
      <c r="P99" s="119"/>
    </row>
    <row r="100" spans="2:17" x14ac:dyDescent="0.2">
      <c r="E100" s="121"/>
      <c r="F100" s="121"/>
    </row>
  </sheetData>
  <sheetProtection algorithmName="SHA-512" hashValue="qhaiWnUdEsbs/jLB3EA+o8U5tHH9HVJfa77YOPjlQJSV/R2b26CkEs2BkEA+F5qAzaz9RBfXjrK3Iw6EuGqghA==" saltValue="bLpqt0q2Yc8slcPHM/TuPg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95"/>
  <sheetViews>
    <sheetView showGridLines="0" zoomScale="70" zoomScaleNormal="70" workbookViewId="0">
      <selection activeCell="F30" sqref="F30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121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107</v>
      </c>
      <c r="G5" s="125" t="s">
        <v>108</v>
      </c>
      <c r="H5" s="125" t="s">
        <v>109</v>
      </c>
      <c r="I5" s="125" t="s">
        <v>110</v>
      </c>
      <c r="J5" s="125" t="s">
        <v>111</v>
      </c>
      <c r="K5" s="125" t="s">
        <v>112</v>
      </c>
      <c r="L5" s="125" t="s">
        <v>113</v>
      </c>
      <c r="M5" s="125" t="s">
        <v>114</v>
      </c>
      <c r="N5" s="125" t="s">
        <v>115</v>
      </c>
      <c r="O5" s="125" t="s">
        <v>116</v>
      </c>
      <c r="P5" s="125" t="s">
        <v>117</v>
      </c>
      <c r="Q5" s="125" t="s">
        <v>118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123</v>
      </c>
      <c r="D6" s="127" t="s">
        <v>119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126</v>
      </c>
      <c r="D7" s="185"/>
      <c r="E7" s="132">
        <f t="shared" ref="E7:Q7" si="0">SUM(E8:E95)</f>
        <v>144637076.27000001</v>
      </c>
      <c r="F7" s="132">
        <f t="shared" si="0"/>
        <v>177858501.72999999</v>
      </c>
      <c r="G7" s="132">
        <f t="shared" si="0"/>
        <v>201637331.04999998</v>
      </c>
      <c r="H7" s="132">
        <f t="shared" si="0"/>
        <v>0</v>
      </c>
      <c r="I7" s="132">
        <f t="shared" si="0"/>
        <v>0</v>
      </c>
      <c r="J7" s="132">
        <f t="shared" si="0"/>
        <v>0</v>
      </c>
      <c r="K7" s="132">
        <f t="shared" si="0"/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524132909.05000001</v>
      </c>
      <c r="R7" s="133"/>
      <c r="S7" s="134"/>
      <c r="T7" s="131"/>
      <c r="U7" s="132">
        <f>SUM(U8:U95)</f>
        <v>524132909.05000001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49109.360000000008</v>
      </c>
      <c r="F8" s="137">
        <v>93940.47</v>
      </c>
      <c r="G8" s="137">
        <v>61935.38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f>SUM(E8:P8)</f>
        <v>204985.21000000002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204985.21000000002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549329.93000000005</v>
      </c>
      <c r="F9" s="137">
        <v>747679.75</v>
      </c>
      <c r="G9" s="137">
        <v>733365.20999999985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f t="shared" ref="Q9:Q66" si="1">SUM(E9:P9)</f>
        <v>2030374.8900000001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2030374.8900000001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13044.650000000001</v>
      </c>
      <c r="F10" s="137">
        <v>44419.439999999995</v>
      </c>
      <c r="G10" s="137">
        <v>1375558.89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f t="shared" si="1"/>
        <v>1433022.98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1433022.98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2405</v>
      </c>
      <c r="F11" s="137">
        <v>3355</v>
      </c>
      <c r="G11" s="137">
        <v>2880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f t="shared" si="1"/>
        <v>8640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8640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61189.1</v>
      </c>
      <c r="F12" s="137">
        <v>67559.83</v>
      </c>
      <c r="G12" s="137">
        <v>72689.01999999999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f t="shared" si="1"/>
        <v>201437.94999999998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201437.94999999998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2020524.81</v>
      </c>
      <c r="F13" s="137">
        <v>2537802.899999998</v>
      </c>
      <c r="G13" s="137">
        <v>2665250.5799999991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f t="shared" si="1"/>
        <v>7223578.2899999972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7223578.2899999972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733739.73000000033</v>
      </c>
      <c r="F14" s="137">
        <v>865308.80000000016</v>
      </c>
      <c r="G14" s="137">
        <v>947145.85999999964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f t="shared" si="1"/>
        <v>2546194.39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2546194.39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12693.16</v>
      </c>
      <c r="F15" s="137">
        <v>35565.89</v>
      </c>
      <c r="G15" s="137">
        <v>42325.11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f t="shared" si="1"/>
        <v>90584.16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90584.16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218200.68000000005</v>
      </c>
      <c r="F16" s="137">
        <v>456121.22000000009</v>
      </c>
      <c r="G16" s="137">
        <v>409589.57000000007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f t="shared" si="1"/>
        <v>1083911.4700000002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1083911.4700000002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71935.460000000006</v>
      </c>
      <c r="F17" s="137">
        <v>100462.12</v>
      </c>
      <c r="G17" s="137">
        <v>126018.44000000003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f t="shared" si="1"/>
        <v>298416.02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298416.02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20500</v>
      </c>
      <c r="F18" s="137">
        <v>30810</v>
      </c>
      <c r="G18" s="137">
        <v>14755.03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f t="shared" si="1"/>
        <v>66065.03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66065.03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22355.64</v>
      </c>
      <c r="F19" s="137">
        <v>27145.480000000007</v>
      </c>
      <c r="G19" s="137">
        <v>37961.879999999997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f t="shared" si="1"/>
        <v>87463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87463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2350</v>
      </c>
      <c r="G20" s="137">
        <v>2350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f t="shared" si="1"/>
        <v>4700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4700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116525.11</v>
      </c>
      <c r="F22" s="137">
        <v>144538.38</v>
      </c>
      <c r="G22" s="137">
        <v>171976.84999999992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f t="shared" si="1"/>
        <v>433040.33999999991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433040.33999999991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542257.44999999984</v>
      </c>
      <c r="F23" s="137">
        <v>1071338.8199999998</v>
      </c>
      <c r="G23" s="137">
        <v>1090077.47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f t="shared" si="1"/>
        <v>2703673.7399999993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2703673.7399999993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10212.49</v>
      </c>
      <c r="F24" s="137">
        <v>34590.92</v>
      </c>
      <c r="G24" s="137">
        <v>32262.979999999996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f t="shared" si="1"/>
        <v>77066.389999999985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77066.389999999985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6423218.3999999939</v>
      </c>
      <c r="F25" s="137">
        <v>10196856.269999987</v>
      </c>
      <c r="G25" s="137">
        <v>9338528.2399999965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f t="shared" si="1"/>
        <v>25958602.909999974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25958602.909999974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2730721.2400000012</v>
      </c>
      <c r="F26" s="137">
        <v>4396686.3600000003</v>
      </c>
      <c r="G26" s="137">
        <v>4237924.2700000005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f t="shared" si="1"/>
        <v>11365331.870000001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11365331.870000001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24702.109999999997</v>
      </c>
      <c r="F27" s="137">
        <v>29190.750000000004</v>
      </c>
      <c r="G27" s="137">
        <v>42510.210000000006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f t="shared" si="1"/>
        <v>96403.07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96403.07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36410754.12000002</v>
      </c>
      <c r="F28" s="137">
        <v>14094884.39000001</v>
      </c>
      <c r="G28" s="137">
        <v>19064409.130000003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f t="shared" si="1"/>
        <v>69570047.64000003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69570047.64000003</v>
      </c>
      <c r="V28" s="133"/>
    </row>
    <row r="29" spans="2:22" x14ac:dyDescent="0.2">
      <c r="B29" s="131"/>
      <c r="C29" s="135">
        <v>40510</v>
      </c>
      <c r="D29" s="136" t="s">
        <v>40</v>
      </c>
      <c r="E29" s="137">
        <v>97401.420000000013</v>
      </c>
      <c r="F29" s="137">
        <v>135556.79</v>
      </c>
      <c r="G29" s="137">
        <v>191668.89999999997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f t="shared" si="1"/>
        <v>424627.11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424627.11</v>
      </c>
      <c r="V29" s="133"/>
    </row>
    <row r="30" spans="2:22" x14ac:dyDescent="0.2">
      <c r="B30" s="131"/>
      <c r="C30" s="135">
        <v>40514</v>
      </c>
      <c r="D30" s="136" t="s">
        <v>41</v>
      </c>
      <c r="E30" s="137">
        <v>11837.41</v>
      </c>
      <c r="F30" s="137">
        <v>29659.81</v>
      </c>
      <c r="G30" s="137">
        <v>46275.3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f t="shared" si="1"/>
        <v>87772.52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87772.52</v>
      </c>
      <c r="V30" s="133"/>
    </row>
    <row r="31" spans="2:22" x14ac:dyDescent="0.2">
      <c r="B31" s="131"/>
      <c r="C31" s="135">
        <v>40515</v>
      </c>
      <c r="D31" s="136" t="s">
        <v>42</v>
      </c>
      <c r="E31" s="137">
        <v>46075.960000000006</v>
      </c>
      <c r="F31" s="137">
        <v>56227.369999999995</v>
      </c>
      <c r="G31" s="137">
        <v>60907.119999999995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f t="shared" si="1"/>
        <v>163210.45000000001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163210.45000000001</v>
      </c>
      <c r="V31" s="133"/>
    </row>
    <row r="32" spans="2:22" x14ac:dyDescent="0.2">
      <c r="B32" s="131"/>
      <c r="C32" s="135">
        <v>40516</v>
      </c>
      <c r="D32" s="136" t="s">
        <v>43</v>
      </c>
      <c r="E32" s="137">
        <v>30178.740000000005</v>
      </c>
      <c r="F32" s="137">
        <v>46191.090000000004</v>
      </c>
      <c r="G32" s="137">
        <v>64284.59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f t="shared" si="1"/>
        <v>140654.42000000001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140654.42000000001</v>
      </c>
      <c r="V32" s="133"/>
    </row>
    <row r="33" spans="2:22" x14ac:dyDescent="0.2">
      <c r="B33" s="131"/>
      <c r="C33" s="135">
        <v>40519</v>
      </c>
      <c r="D33" s="136" t="s">
        <v>46</v>
      </c>
      <c r="E33" s="137">
        <v>369004.75000000006</v>
      </c>
      <c r="F33" s="137">
        <v>743927.20999999973</v>
      </c>
      <c r="G33" s="137">
        <v>2111182.37</v>
      </c>
      <c r="H33" s="137">
        <v>0</v>
      </c>
      <c r="I33" s="137">
        <v>0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f t="shared" si="1"/>
        <v>3224114.33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3224114.33</v>
      </c>
      <c r="V33" s="133"/>
    </row>
    <row r="34" spans="2:22" x14ac:dyDescent="0.2">
      <c r="B34" s="131"/>
      <c r="C34" s="135">
        <v>40520</v>
      </c>
      <c r="D34" s="136" t="s">
        <v>47</v>
      </c>
      <c r="E34" s="137">
        <v>998259.40000000072</v>
      </c>
      <c r="F34" s="137">
        <v>1331204.6399999992</v>
      </c>
      <c r="G34" s="137">
        <v>1554244.25</v>
      </c>
      <c r="H34" s="137">
        <v>0</v>
      </c>
      <c r="I34" s="137">
        <v>0</v>
      </c>
      <c r="J34" s="137">
        <v>0</v>
      </c>
      <c r="K34" s="137"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f t="shared" si="1"/>
        <v>3883708.29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3883708.29</v>
      </c>
      <c r="V34" s="133"/>
    </row>
    <row r="35" spans="2:22" x14ac:dyDescent="0.2">
      <c r="B35" s="131"/>
      <c r="C35" s="135">
        <v>40601</v>
      </c>
      <c r="D35" s="136" t="s">
        <v>48</v>
      </c>
      <c r="E35" s="137">
        <v>760031.2</v>
      </c>
      <c r="F35" s="137">
        <v>1743330</v>
      </c>
      <c r="G35" s="137">
        <v>1533474.4700000002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f t="shared" si="1"/>
        <v>4036835.6700000004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4036835.6700000004</v>
      </c>
      <c r="V35" s="133"/>
    </row>
    <row r="36" spans="2:22" x14ac:dyDescent="0.2">
      <c r="B36" s="131"/>
      <c r="C36" s="135">
        <v>40603</v>
      </c>
      <c r="D36" s="136" t="s">
        <v>49</v>
      </c>
      <c r="E36" s="137">
        <v>10405.250000000002</v>
      </c>
      <c r="F36" s="137">
        <v>23252.590000000004</v>
      </c>
      <c r="G36" s="137">
        <v>25406.399999999998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f t="shared" si="1"/>
        <v>59064.240000000005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59064.240000000005</v>
      </c>
      <c r="V36" s="133"/>
    </row>
    <row r="37" spans="2:22" x14ac:dyDescent="0.2">
      <c r="B37" s="131"/>
      <c r="C37" s="135">
        <v>40701</v>
      </c>
      <c r="D37" s="136" t="s">
        <v>50</v>
      </c>
      <c r="E37" s="137">
        <v>15216319.630000001</v>
      </c>
      <c r="F37" s="137">
        <v>22009700.359999996</v>
      </c>
      <c r="G37" s="137">
        <v>22871920.680000007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f t="shared" si="1"/>
        <v>60097940.670000002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60097940.670000002</v>
      </c>
      <c r="V37" s="133"/>
    </row>
    <row r="38" spans="2:22" x14ac:dyDescent="0.2">
      <c r="B38" s="131"/>
      <c r="C38" s="135">
        <v>40704</v>
      </c>
      <c r="D38" s="136" t="s">
        <v>51</v>
      </c>
      <c r="E38" s="137">
        <v>55612.290000000023</v>
      </c>
      <c r="F38" s="137">
        <v>66790.280000000028</v>
      </c>
      <c r="G38" s="137">
        <v>133224.41999999998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f t="shared" si="1"/>
        <v>255626.99000000005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255626.99000000005</v>
      </c>
      <c r="V38" s="133"/>
    </row>
    <row r="39" spans="2:22" x14ac:dyDescent="0.2">
      <c r="B39" s="131"/>
      <c r="C39" s="135">
        <v>40705</v>
      </c>
      <c r="D39" s="136" t="s">
        <v>52</v>
      </c>
      <c r="E39" s="137">
        <v>31164.990000000005</v>
      </c>
      <c r="F39" s="137">
        <v>55532.560000000012</v>
      </c>
      <c r="G39" s="137">
        <v>52058.599999999991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f t="shared" si="1"/>
        <v>138756.15000000002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138756.15000000002</v>
      </c>
      <c r="V39" s="133"/>
    </row>
    <row r="40" spans="2:22" x14ac:dyDescent="0.2">
      <c r="B40" s="131"/>
      <c r="C40" s="135">
        <v>40709</v>
      </c>
      <c r="D40" s="136" t="s">
        <v>53</v>
      </c>
      <c r="E40" s="137">
        <v>26301.740000000005</v>
      </c>
      <c r="F40" s="137">
        <v>46327.49</v>
      </c>
      <c r="G40" s="137">
        <v>51966.69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f t="shared" si="1"/>
        <v>124595.92000000001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124595.92000000001</v>
      </c>
      <c r="V40" s="133"/>
    </row>
    <row r="41" spans="2:22" x14ac:dyDescent="0.2">
      <c r="B41" s="131"/>
      <c r="C41" s="135">
        <v>40710</v>
      </c>
      <c r="D41" s="136" t="s">
        <v>54</v>
      </c>
      <c r="E41" s="137">
        <v>10266.39</v>
      </c>
      <c r="F41" s="137">
        <v>24561.480000000003</v>
      </c>
      <c r="G41" s="137">
        <v>28359.57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f t="shared" si="1"/>
        <v>63187.44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63187.44</v>
      </c>
      <c r="V41" s="133"/>
    </row>
    <row r="42" spans="2:22" x14ac:dyDescent="0.2">
      <c r="B42" s="131"/>
      <c r="C42" s="135">
        <v>40801</v>
      </c>
      <c r="D42" s="136" t="s">
        <v>57</v>
      </c>
      <c r="E42" s="137">
        <v>602170.0899999995</v>
      </c>
      <c r="F42" s="137">
        <v>931990.0399999998</v>
      </c>
      <c r="G42" s="137">
        <v>1774964.0399999996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f t="shared" si="1"/>
        <v>3309124.169999999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3309124.169999999</v>
      </c>
      <c r="V42" s="133"/>
    </row>
    <row r="43" spans="2:22" x14ac:dyDescent="0.2">
      <c r="B43" s="131"/>
      <c r="C43" s="135">
        <v>40802</v>
      </c>
      <c r="D43" s="136" t="s">
        <v>55</v>
      </c>
      <c r="E43" s="137">
        <v>119886.56000000004</v>
      </c>
      <c r="F43" s="137">
        <v>145258.70000000007</v>
      </c>
      <c r="G43" s="137">
        <v>186530.48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f t="shared" si="1"/>
        <v>451675.74000000011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451675.74000000011</v>
      </c>
      <c r="V43" s="133"/>
    </row>
    <row r="44" spans="2:22" x14ac:dyDescent="0.2">
      <c r="B44" s="131"/>
      <c r="C44" s="135">
        <v>40817</v>
      </c>
      <c r="D44" s="136" t="s">
        <v>56</v>
      </c>
      <c r="E44" s="137">
        <v>27954.94000000001</v>
      </c>
      <c r="F44" s="137">
        <v>44448.55</v>
      </c>
      <c r="G44" s="137">
        <v>64632.480000000003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f t="shared" si="1"/>
        <v>137035.97000000003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137035.97000000003</v>
      </c>
      <c r="V44" s="133"/>
    </row>
    <row r="45" spans="2:22" x14ac:dyDescent="0.2">
      <c r="B45" s="131"/>
      <c r="C45" s="135">
        <v>40901</v>
      </c>
      <c r="D45" s="136" t="s">
        <v>58</v>
      </c>
      <c r="E45" s="137">
        <v>153977.29999999999</v>
      </c>
      <c r="F45" s="137">
        <v>512640.02999999991</v>
      </c>
      <c r="G45" s="137">
        <v>785526.71000000008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f t="shared" si="1"/>
        <v>1452144.04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1452144.04</v>
      </c>
      <c r="V45" s="133"/>
    </row>
    <row r="46" spans="2:22" x14ac:dyDescent="0.2">
      <c r="B46" s="131"/>
      <c r="C46" s="135">
        <v>40904</v>
      </c>
      <c r="D46" s="136" t="s">
        <v>59</v>
      </c>
      <c r="E46" s="137">
        <v>37634.160000000011</v>
      </c>
      <c r="F46" s="137">
        <v>56676.97</v>
      </c>
      <c r="G46" s="137">
        <v>87736.62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f t="shared" si="1"/>
        <v>182047.75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182047.75</v>
      </c>
      <c r="V46" s="133"/>
    </row>
    <row r="47" spans="2:22" x14ac:dyDescent="0.2">
      <c r="B47" s="131"/>
      <c r="C47" s="135">
        <v>40911</v>
      </c>
      <c r="D47" s="136" t="s">
        <v>60</v>
      </c>
      <c r="E47" s="137">
        <v>29799.049999999996</v>
      </c>
      <c r="F47" s="137">
        <v>53156.37</v>
      </c>
      <c r="G47" s="137">
        <v>48792.6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f t="shared" si="1"/>
        <v>131748.01999999999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131748.01999999999</v>
      </c>
      <c r="V47" s="133"/>
    </row>
    <row r="48" spans="2:22" x14ac:dyDescent="0.2">
      <c r="B48" s="131"/>
      <c r="C48" s="135">
        <v>40912</v>
      </c>
      <c r="D48" s="136" t="s">
        <v>61</v>
      </c>
      <c r="E48" s="137">
        <v>27723.210000000003</v>
      </c>
      <c r="F48" s="137">
        <v>367519.16000000003</v>
      </c>
      <c r="G48" s="137">
        <v>206465.78999999998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f t="shared" si="1"/>
        <v>601708.16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601708.16</v>
      </c>
      <c r="V48" s="133"/>
    </row>
    <row r="49" spans="2:22" x14ac:dyDescent="0.2">
      <c r="B49" s="131"/>
      <c r="C49" s="135">
        <v>40913</v>
      </c>
      <c r="D49" s="136" t="s">
        <v>62</v>
      </c>
      <c r="E49" s="137">
        <v>23520.489999999998</v>
      </c>
      <c r="F49" s="137">
        <v>33094.990000000005</v>
      </c>
      <c r="G49" s="137">
        <v>32084.169999999991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f t="shared" si="1"/>
        <v>88699.65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88699.65</v>
      </c>
      <c r="V49" s="133"/>
    </row>
    <row r="50" spans="2:22" x14ac:dyDescent="0.2">
      <c r="B50" s="131"/>
      <c r="C50" s="135">
        <v>41001</v>
      </c>
      <c r="D50" s="136" t="s">
        <v>63</v>
      </c>
      <c r="E50" s="137">
        <v>154152.89000000001</v>
      </c>
      <c r="F50" s="137">
        <v>396608.54999999993</v>
      </c>
      <c r="G50" s="137">
        <v>794599.39000000013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f t="shared" si="1"/>
        <v>1345360.83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1345360.83</v>
      </c>
      <c r="V50" s="133"/>
    </row>
    <row r="51" spans="2:22" x14ac:dyDescent="0.2">
      <c r="B51" s="131"/>
      <c r="C51" s="135">
        <v>41002</v>
      </c>
      <c r="D51" s="136" t="s">
        <v>64</v>
      </c>
      <c r="E51" s="137">
        <v>58509.300000000017</v>
      </c>
      <c r="F51" s="137">
        <v>72309.439999999988</v>
      </c>
      <c r="G51" s="137">
        <v>105453.67000000001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f t="shared" si="1"/>
        <v>236272.41000000003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236272.41000000003</v>
      </c>
      <c r="V51" s="133"/>
    </row>
    <row r="52" spans="2:22" x14ac:dyDescent="0.2">
      <c r="B52" s="131"/>
      <c r="C52" s="135">
        <v>41003</v>
      </c>
      <c r="D52" s="136" t="s">
        <v>65</v>
      </c>
      <c r="E52" s="137">
        <v>344992.07999999996</v>
      </c>
      <c r="F52" s="137">
        <v>2333586.8799999994</v>
      </c>
      <c r="G52" s="137">
        <v>9155901.6700000018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f t="shared" si="1"/>
        <v>11834480.630000001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11834480.630000001</v>
      </c>
      <c r="V52" s="133"/>
    </row>
    <row r="53" spans="2:22" x14ac:dyDescent="0.2">
      <c r="B53" s="131"/>
      <c r="C53" s="135">
        <v>41005</v>
      </c>
      <c r="D53" s="136" t="s">
        <v>66</v>
      </c>
      <c r="E53" s="137">
        <v>9440.5099999999984</v>
      </c>
      <c r="F53" s="137">
        <v>887620.73</v>
      </c>
      <c r="G53" s="137">
        <v>4562694.42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f t="shared" si="1"/>
        <v>5459755.6600000001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5459755.6600000001</v>
      </c>
      <c r="V53" s="133"/>
    </row>
    <row r="54" spans="2:22" ht="38.25" x14ac:dyDescent="0.2">
      <c r="B54" s="131"/>
      <c r="C54" s="135">
        <v>41007</v>
      </c>
      <c r="D54" s="136" t="s">
        <v>67</v>
      </c>
      <c r="E54" s="137">
        <v>600</v>
      </c>
      <c r="F54" s="137">
        <v>2135.9699999999998</v>
      </c>
      <c r="G54" s="137">
        <v>1394.59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f t="shared" si="1"/>
        <v>4130.5599999999995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4130.5599999999995</v>
      </c>
      <c r="V54" s="133"/>
    </row>
    <row r="55" spans="2:22" x14ac:dyDescent="0.2">
      <c r="B55" s="131"/>
      <c r="C55" s="135">
        <v>41008</v>
      </c>
      <c r="D55" s="136" t="s">
        <v>68</v>
      </c>
      <c r="E55" s="137">
        <v>9092.4300000000021</v>
      </c>
      <c r="F55" s="137">
        <v>0</v>
      </c>
      <c r="G55" s="137">
        <v>21771.93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f t="shared" si="1"/>
        <v>30864.36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30864.36</v>
      </c>
      <c r="V55" s="133"/>
    </row>
    <row r="56" spans="2:22" x14ac:dyDescent="0.2">
      <c r="B56" s="131"/>
      <c r="C56" s="135">
        <v>41101</v>
      </c>
      <c r="D56" s="136" t="s">
        <v>69</v>
      </c>
      <c r="E56" s="137">
        <v>208482.08999999991</v>
      </c>
      <c r="F56" s="137">
        <v>790916.24000000011</v>
      </c>
      <c r="G56" s="137">
        <v>3509263.3399999994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f t="shared" si="1"/>
        <v>4508661.67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4508661.67</v>
      </c>
      <c r="V56" s="133"/>
    </row>
    <row r="57" spans="2:22" x14ac:dyDescent="0.2">
      <c r="B57" s="131"/>
      <c r="C57" s="135">
        <v>41103</v>
      </c>
      <c r="D57" s="136" t="s">
        <v>70</v>
      </c>
      <c r="E57" s="137">
        <v>246676.29</v>
      </c>
      <c r="F57" s="137">
        <v>353520.88</v>
      </c>
      <c r="G57" s="137">
        <v>480714.04000000015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37">
        <f t="shared" si="1"/>
        <v>1080911.2100000002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1080911.2100000002</v>
      </c>
      <c r="V57" s="133"/>
    </row>
    <row r="58" spans="2:22" x14ac:dyDescent="0.2">
      <c r="B58" s="131"/>
      <c r="C58" s="135">
        <v>41104</v>
      </c>
      <c r="D58" s="136" t="s">
        <v>71</v>
      </c>
      <c r="E58" s="137">
        <v>7186.23</v>
      </c>
      <c r="F58" s="137">
        <v>12049.720000000001</v>
      </c>
      <c r="G58" s="137">
        <v>12357.6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f t="shared" si="1"/>
        <v>31593.550000000003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31593.550000000003</v>
      </c>
      <c r="V58" s="133"/>
    </row>
    <row r="59" spans="2:22" x14ac:dyDescent="0.2">
      <c r="B59" s="131"/>
      <c r="C59" s="135">
        <v>41107</v>
      </c>
      <c r="D59" s="136" t="s">
        <v>72</v>
      </c>
      <c r="E59" s="137">
        <v>94351.08</v>
      </c>
      <c r="F59" s="137">
        <v>150078.58999999997</v>
      </c>
      <c r="G59" s="137">
        <v>206137.56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  <c r="O59" s="137">
        <v>0</v>
      </c>
      <c r="P59" s="137">
        <v>0</v>
      </c>
      <c r="Q59" s="137">
        <f t="shared" si="1"/>
        <v>450567.23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450567.23</v>
      </c>
      <c r="V59" s="133"/>
    </row>
    <row r="60" spans="2:22" x14ac:dyDescent="0.2">
      <c r="B60" s="131"/>
      <c r="C60" s="135">
        <v>41301</v>
      </c>
      <c r="D60" s="136" t="s">
        <v>73</v>
      </c>
      <c r="E60" s="137">
        <v>101341.47000000002</v>
      </c>
      <c r="F60" s="137">
        <v>120488.78</v>
      </c>
      <c r="G60" s="137">
        <v>155790.09999999998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0</v>
      </c>
      <c r="P60" s="137">
        <v>0</v>
      </c>
      <c r="Q60" s="137">
        <f t="shared" si="1"/>
        <v>377620.35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377620.35</v>
      </c>
      <c r="V60" s="133"/>
    </row>
    <row r="61" spans="2:22" x14ac:dyDescent="0.2">
      <c r="B61" s="131"/>
      <c r="C61" s="135">
        <v>41401</v>
      </c>
      <c r="D61" s="136" t="s">
        <v>74</v>
      </c>
      <c r="E61" s="137">
        <v>37871.150000000009</v>
      </c>
      <c r="F61" s="137">
        <v>193401.56999999998</v>
      </c>
      <c r="G61" s="137">
        <v>218637.13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f t="shared" si="1"/>
        <v>449909.85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449909.85</v>
      </c>
      <c r="V61" s="133"/>
    </row>
    <row r="62" spans="2:22" x14ac:dyDescent="0.2">
      <c r="B62" s="131"/>
      <c r="C62" s="135">
        <v>41501</v>
      </c>
      <c r="D62" s="136" t="s">
        <v>75</v>
      </c>
      <c r="E62" s="137">
        <v>189065.06999999992</v>
      </c>
      <c r="F62" s="137">
        <v>1983418.81</v>
      </c>
      <c r="G62" s="137">
        <v>678693.93</v>
      </c>
      <c r="H62" s="137">
        <v>0</v>
      </c>
      <c r="I62" s="137">
        <v>0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  <c r="O62" s="137">
        <v>0</v>
      </c>
      <c r="P62" s="137">
        <v>0</v>
      </c>
      <c r="Q62" s="137">
        <f t="shared" si="1"/>
        <v>2851177.81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2851177.81</v>
      </c>
      <c r="V62" s="133"/>
    </row>
    <row r="63" spans="2:22" x14ac:dyDescent="0.2">
      <c r="B63" s="131"/>
      <c r="C63" s="135">
        <v>41504</v>
      </c>
      <c r="D63" s="136" t="s">
        <v>76</v>
      </c>
      <c r="E63" s="137">
        <v>62870.919999999976</v>
      </c>
      <c r="F63" s="137">
        <v>124908.53</v>
      </c>
      <c r="G63" s="137">
        <v>426650.96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f t="shared" si="1"/>
        <v>614430.41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614430.41</v>
      </c>
      <c r="V63" s="133"/>
    </row>
    <row r="64" spans="2:22" x14ac:dyDescent="0.2">
      <c r="B64" s="131"/>
      <c r="C64" s="135">
        <v>41506</v>
      </c>
      <c r="D64" s="136" t="s">
        <v>77</v>
      </c>
      <c r="E64" s="137">
        <v>292289.60000000003</v>
      </c>
      <c r="F64" s="137">
        <v>835250.64000000013</v>
      </c>
      <c r="G64" s="137">
        <v>2673483.5499999998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f t="shared" si="1"/>
        <v>3801023.79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3801023.79</v>
      </c>
      <c r="V64" s="133"/>
    </row>
    <row r="65" spans="2:22" x14ac:dyDescent="0.2">
      <c r="B65" s="131"/>
      <c r="C65" s="135">
        <v>41510</v>
      </c>
      <c r="D65" s="136" t="s">
        <v>78</v>
      </c>
      <c r="E65" s="137">
        <v>65295.25</v>
      </c>
      <c r="F65" s="137">
        <v>126116.14</v>
      </c>
      <c r="G65" s="137">
        <v>160551.29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f t="shared" si="1"/>
        <v>351962.68000000005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351962.68000000005</v>
      </c>
      <c r="V65" s="133"/>
    </row>
    <row r="66" spans="2:22" x14ac:dyDescent="0.2">
      <c r="B66" s="131"/>
      <c r="C66" s="135">
        <v>41601</v>
      </c>
      <c r="D66" s="136" t="s">
        <v>79</v>
      </c>
      <c r="E66" s="137">
        <v>16364101.5</v>
      </c>
      <c r="F66" s="137">
        <v>19910047.579999987</v>
      </c>
      <c r="G66" s="137">
        <v>20993933.589999989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f t="shared" si="1"/>
        <v>57268082.669999972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57268082.669999972</v>
      </c>
      <c r="V66" s="133"/>
    </row>
    <row r="67" spans="2:22" x14ac:dyDescent="0.2">
      <c r="B67" s="131"/>
      <c r="C67" s="135">
        <v>41603</v>
      </c>
      <c r="D67" s="136" t="s">
        <v>44</v>
      </c>
      <c r="E67" s="137">
        <v>1524.6899999999998</v>
      </c>
      <c r="F67" s="137">
        <v>4256.53</v>
      </c>
      <c r="G67" s="137">
        <v>4960.37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0</v>
      </c>
      <c r="N67" s="137">
        <v>0</v>
      </c>
      <c r="O67" s="137">
        <v>0</v>
      </c>
      <c r="P67" s="137">
        <v>0</v>
      </c>
      <c r="Q67" s="137">
        <f t="shared" ref="Q67:Q95" si="2">SUM(E67:P67)</f>
        <v>10741.59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10741.59</v>
      </c>
      <c r="V67" s="133"/>
    </row>
    <row r="68" spans="2:22" x14ac:dyDescent="0.2">
      <c r="B68" s="131"/>
      <c r="C68" s="135">
        <v>41604</v>
      </c>
      <c r="D68" s="136" t="s">
        <v>45</v>
      </c>
      <c r="E68" s="137">
        <v>17889.14</v>
      </c>
      <c r="F68" s="137">
        <v>21558.82</v>
      </c>
      <c r="G68" s="137">
        <v>27270.970000000005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f t="shared" si="2"/>
        <v>66718.930000000008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66718.930000000008</v>
      </c>
      <c r="V68" s="133"/>
    </row>
    <row r="69" spans="2:22" x14ac:dyDescent="0.2">
      <c r="B69" s="131"/>
      <c r="C69" s="135">
        <v>41801</v>
      </c>
      <c r="D69" s="136" t="s">
        <v>80</v>
      </c>
      <c r="E69" s="137">
        <v>65882.64</v>
      </c>
      <c r="F69" s="137">
        <v>162186.71000000002</v>
      </c>
      <c r="G69" s="137">
        <v>135580.76000000004</v>
      </c>
      <c r="H69" s="137">
        <v>0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f t="shared" si="2"/>
        <v>363650.1100000001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363650.1100000001</v>
      </c>
      <c r="V69" s="133"/>
    </row>
    <row r="70" spans="2:22" x14ac:dyDescent="0.2">
      <c r="B70" s="131"/>
      <c r="C70" s="135">
        <v>41901</v>
      </c>
      <c r="D70" s="136" t="s">
        <v>81</v>
      </c>
      <c r="E70" s="137">
        <v>21642.210000000003</v>
      </c>
      <c r="F70" s="137">
        <v>113609.09000000001</v>
      </c>
      <c r="G70" s="137">
        <v>65572.91</v>
      </c>
      <c r="H70" s="137">
        <v>0</v>
      </c>
      <c r="I70" s="137">
        <v>0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f t="shared" si="2"/>
        <v>200824.21000000002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200824.21000000002</v>
      </c>
      <c r="V70" s="133"/>
    </row>
    <row r="71" spans="2:22" x14ac:dyDescent="0.2">
      <c r="B71" s="131"/>
      <c r="C71" s="135">
        <v>42001</v>
      </c>
      <c r="D71" s="136" t="s">
        <v>82</v>
      </c>
      <c r="E71" s="137">
        <v>98676.699999999939</v>
      </c>
      <c r="F71" s="137">
        <v>240020.93</v>
      </c>
      <c r="G71" s="137">
        <v>1599399.47</v>
      </c>
      <c r="H71" s="137">
        <v>0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f t="shared" si="2"/>
        <v>1938097.0999999999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1938097.0999999999</v>
      </c>
      <c r="V71" s="133"/>
    </row>
    <row r="72" spans="2:22" x14ac:dyDescent="0.2">
      <c r="B72" s="131"/>
      <c r="C72" s="135">
        <v>42002</v>
      </c>
      <c r="D72" s="136" t="s">
        <v>83</v>
      </c>
      <c r="E72" s="137">
        <v>70169.069999999992</v>
      </c>
      <c r="F72" s="137">
        <v>95008.099999999991</v>
      </c>
      <c r="G72" s="137">
        <v>116313.61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f t="shared" si="2"/>
        <v>281490.77999999997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281490.77999999997</v>
      </c>
      <c r="V72" s="133"/>
    </row>
    <row r="73" spans="2:22" x14ac:dyDescent="0.2">
      <c r="B73" s="131"/>
      <c r="C73" s="135">
        <v>42004</v>
      </c>
      <c r="D73" s="136" t="s">
        <v>84</v>
      </c>
      <c r="E73" s="137">
        <v>320210.97999999992</v>
      </c>
      <c r="F73" s="137">
        <v>464592.56000000006</v>
      </c>
      <c r="G73" s="137">
        <v>491069.1999999999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37">
        <v>0</v>
      </c>
      <c r="Q73" s="137">
        <f t="shared" si="2"/>
        <v>1275872.74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1275872.74</v>
      </c>
      <c r="V73" s="133"/>
    </row>
    <row r="74" spans="2:22" x14ac:dyDescent="0.2">
      <c r="B74" s="131"/>
      <c r="C74" s="135">
        <v>42101</v>
      </c>
      <c r="D74" s="136" t="s">
        <v>85</v>
      </c>
      <c r="E74" s="137">
        <v>24316.229999999996</v>
      </c>
      <c r="F74" s="137">
        <v>177806.41999999998</v>
      </c>
      <c r="G74" s="137">
        <v>180119.86000000002</v>
      </c>
      <c r="H74" s="137">
        <v>0</v>
      </c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137">
        <f t="shared" si="2"/>
        <v>382242.51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382242.51</v>
      </c>
      <c r="V74" s="133"/>
    </row>
    <row r="75" spans="2:22" x14ac:dyDescent="0.2">
      <c r="B75" s="131"/>
      <c r="C75" s="135">
        <v>50201</v>
      </c>
      <c r="D75" s="136" t="s">
        <v>86</v>
      </c>
      <c r="E75" s="137">
        <v>33232.839999999997</v>
      </c>
      <c r="F75" s="137">
        <v>67496.58</v>
      </c>
      <c r="G75" s="137">
        <v>54627.22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137">
        <f t="shared" si="2"/>
        <v>155356.64000000001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155356.64000000001</v>
      </c>
      <c r="V75" s="133"/>
    </row>
    <row r="76" spans="2:22" x14ac:dyDescent="0.2">
      <c r="B76" s="131"/>
      <c r="C76" s="135">
        <v>50301</v>
      </c>
      <c r="D76" s="136" t="s">
        <v>87</v>
      </c>
      <c r="E76" s="137">
        <v>140794.78000000003</v>
      </c>
      <c r="F76" s="137">
        <v>158017.32000000004</v>
      </c>
      <c r="G76" s="137">
        <v>187108.01000000004</v>
      </c>
      <c r="H76" s="137">
        <v>0</v>
      </c>
      <c r="I76" s="137">
        <v>0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f t="shared" si="2"/>
        <v>485920.1100000001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485920.1100000001</v>
      </c>
      <c r="V76" s="133"/>
    </row>
    <row r="77" spans="2:22" x14ac:dyDescent="0.2">
      <c r="B77" s="131"/>
      <c r="C77" s="135">
        <v>50401</v>
      </c>
      <c r="D77" s="136" t="s">
        <v>88</v>
      </c>
      <c r="E77" s="137">
        <v>78055.58</v>
      </c>
      <c r="F77" s="137">
        <v>214552.07000000004</v>
      </c>
      <c r="G77" s="137">
        <v>253740.51</v>
      </c>
      <c r="H77" s="137">
        <v>0</v>
      </c>
      <c r="I77" s="137">
        <v>0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137">
        <v>0</v>
      </c>
      <c r="P77" s="137">
        <v>0</v>
      </c>
      <c r="Q77" s="137">
        <f t="shared" si="2"/>
        <v>546348.16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546348.16</v>
      </c>
      <c r="V77" s="133"/>
    </row>
    <row r="78" spans="2:22" x14ac:dyDescent="0.2">
      <c r="B78" s="131"/>
      <c r="C78" s="135">
        <v>50801</v>
      </c>
      <c r="D78" s="136" t="s">
        <v>89</v>
      </c>
      <c r="E78" s="137">
        <v>20000</v>
      </c>
      <c r="F78" s="137">
        <v>16000</v>
      </c>
      <c r="G78" s="137">
        <v>16000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f t="shared" si="2"/>
        <v>52000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52000</v>
      </c>
      <c r="V78" s="133"/>
    </row>
    <row r="79" spans="2:22" x14ac:dyDescent="0.2">
      <c r="B79" s="131"/>
      <c r="C79" s="135">
        <v>50901</v>
      </c>
      <c r="D79" s="136" t="s">
        <v>90</v>
      </c>
      <c r="E79" s="137">
        <v>518120.80000000005</v>
      </c>
      <c r="F79" s="137">
        <v>699757.10000000021</v>
      </c>
      <c r="G79" s="137">
        <v>892223.08000000031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0</v>
      </c>
      <c r="Q79" s="137">
        <f t="shared" si="2"/>
        <v>2110100.9800000004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2110100.9800000004</v>
      </c>
      <c r="V79" s="133"/>
    </row>
    <row r="80" spans="2:22" ht="25.5" x14ac:dyDescent="0.2">
      <c r="B80" s="131"/>
      <c r="C80" s="135">
        <v>51001</v>
      </c>
      <c r="D80" s="136" t="s">
        <v>91</v>
      </c>
      <c r="E80" s="137">
        <v>54498.200000000012</v>
      </c>
      <c r="F80" s="137">
        <v>57116.05</v>
      </c>
      <c r="G80" s="137">
        <v>53600.87000000001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f t="shared" si="2"/>
        <v>165215.12000000002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165215.12000000002</v>
      </c>
      <c r="V80" s="133"/>
    </row>
    <row r="81" spans="2:22" x14ac:dyDescent="0.2">
      <c r="B81" s="131"/>
      <c r="C81" s="135">
        <v>51101</v>
      </c>
      <c r="D81" s="136" t="s">
        <v>92</v>
      </c>
      <c r="E81" s="137">
        <v>0</v>
      </c>
      <c r="F81" s="137">
        <v>36666.68</v>
      </c>
      <c r="G81" s="137">
        <v>18333.330000000002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137">
        <v>0</v>
      </c>
      <c r="P81" s="137">
        <v>0</v>
      </c>
      <c r="Q81" s="137">
        <f t="shared" si="2"/>
        <v>55000.01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55000.01</v>
      </c>
      <c r="V81" s="133"/>
    </row>
    <row r="82" spans="2:22" x14ac:dyDescent="0.2">
      <c r="B82" s="131"/>
      <c r="C82" s="135">
        <v>51301</v>
      </c>
      <c r="D82" s="136" t="s">
        <v>93</v>
      </c>
      <c r="E82" s="137">
        <v>11346.510000000002</v>
      </c>
      <c r="F82" s="137">
        <v>33538.910000000003</v>
      </c>
      <c r="G82" s="137">
        <v>29065.48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f t="shared" si="2"/>
        <v>73950.900000000009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73950.900000000009</v>
      </c>
      <c r="V82" s="133"/>
    </row>
    <row r="83" spans="2:22" x14ac:dyDescent="0.2">
      <c r="B83" s="131"/>
      <c r="C83" s="135">
        <v>51401</v>
      </c>
      <c r="D83" s="136" t="s">
        <v>94</v>
      </c>
      <c r="E83" s="137">
        <v>4100.5000000000009</v>
      </c>
      <c r="F83" s="137">
        <v>4642.3100000000013</v>
      </c>
      <c r="G83" s="137">
        <v>5895.1400000000012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137">
        <v>0</v>
      </c>
      <c r="P83" s="137">
        <v>0</v>
      </c>
      <c r="Q83" s="137">
        <f t="shared" si="2"/>
        <v>14637.950000000003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14637.950000000003</v>
      </c>
      <c r="V83" s="133"/>
    </row>
    <row r="84" spans="2:22" x14ac:dyDescent="0.2">
      <c r="B84" s="131"/>
      <c r="C84" s="135">
        <v>51601</v>
      </c>
      <c r="D84" s="136" t="s">
        <v>95</v>
      </c>
      <c r="E84" s="137">
        <v>28373.510000000002</v>
      </c>
      <c r="F84" s="137">
        <v>35189.950000000004</v>
      </c>
      <c r="G84" s="137">
        <v>38266.670000000006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f t="shared" si="2"/>
        <v>101830.13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101830.13</v>
      </c>
      <c r="V84" s="133"/>
    </row>
    <row r="85" spans="2:22" x14ac:dyDescent="0.2">
      <c r="B85" s="131"/>
      <c r="C85" s="135">
        <v>51801</v>
      </c>
      <c r="D85" s="136" t="s">
        <v>96</v>
      </c>
      <c r="E85" s="137">
        <v>0</v>
      </c>
      <c r="F85" s="137">
        <v>2867250</v>
      </c>
      <c r="G85" s="137">
        <v>1433625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137">
        <v>0</v>
      </c>
      <c r="P85" s="137">
        <v>0</v>
      </c>
      <c r="Q85" s="137">
        <f t="shared" si="2"/>
        <v>4300875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4300875</v>
      </c>
      <c r="V85" s="133"/>
    </row>
    <row r="86" spans="2:22" ht="25.5" x14ac:dyDescent="0.2">
      <c r="B86" s="131"/>
      <c r="C86" s="135">
        <v>51901</v>
      </c>
      <c r="D86" s="136" t="s">
        <v>97</v>
      </c>
      <c r="E86" s="137">
        <v>20283.919999999998</v>
      </c>
      <c r="F86" s="137">
        <v>43212.65</v>
      </c>
      <c r="G86" s="137">
        <v>38153.240000000005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f t="shared" si="2"/>
        <v>101649.81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101649.81</v>
      </c>
      <c r="V86" s="133"/>
    </row>
    <row r="87" spans="2:22" x14ac:dyDescent="0.2">
      <c r="B87" s="131"/>
      <c r="C87" s="135">
        <v>52001</v>
      </c>
      <c r="D87" s="136" t="s">
        <v>98</v>
      </c>
      <c r="E87" s="137">
        <v>102971.37000000002</v>
      </c>
      <c r="F87" s="137">
        <v>119343.18000000002</v>
      </c>
      <c r="G87" s="137">
        <v>168229.90000000002</v>
      </c>
      <c r="H87" s="137">
        <v>0</v>
      </c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0</v>
      </c>
      <c r="P87" s="137">
        <v>0</v>
      </c>
      <c r="Q87" s="137">
        <f t="shared" si="2"/>
        <v>390544.45000000007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390544.45000000007</v>
      </c>
      <c r="V87" s="133"/>
    </row>
    <row r="88" spans="2:22" x14ac:dyDescent="0.2">
      <c r="B88" s="131"/>
      <c r="C88" s="135">
        <v>52301</v>
      </c>
      <c r="D88" s="136" t="s">
        <v>99</v>
      </c>
      <c r="E88" s="137">
        <v>24069.72</v>
      </c>
      <c r="F88" s="137">
        <v>27893.05</v>
      </c>
      <c r="G88" s="137">
        <v>26622.280000000006</v>
      </c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f t="shared" si="2"/>
        <v>78585.050000000017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78585.050000000017</v>
      </c>
      <c r="V88" s="133"/>
    </row>
    <row r="89" spans="2:22" x14ac:dyDescent="0.2">
      <c r="B89" s="131"/>
      <c r="C89" s="135">
        <v>52401</v>
      </c>
      <c r="D89" s="136" t="s">
        <v>100</v>
      </c>
      <c r="E89" s="137">
        <v>0</v>
      </c>
      <c r="F89" s="137">
        <v>53602.96</v>
      </c>
      <c r="G89" s="137">
        <v>12833.33</v>
      </c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137">
        <v>0</v>
      </c>
      <c r="P89" s="137">
        <v>0</v>
      </c>
      <c r="Q89" s="137">
        <f t="shared" si="2"/>
        <v>66436.289999999994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66436.289999999994</v>
      </c>
      <c r="V89" s="133"/>
    </row>
    <row r="90" spans="2:22" x14ac:dyDescent="0.2">
      <c r="B90" s="131"/>
      <c r="C90" s="135">
        <v>52601</v>
      </c>
      <c r="D90" s="136" t="s">
        <v>101</v>
      </c>
      <c r="E90" s="137">
        <v>8505.23</v>
      </c>
      <c r="F90" s="137">
        <v>28434.3</v>
      </c>
      <c r="G90" s="137">
        <v>23693.449999999997</v>
      </c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f t="shared" si="2"/>
        <v>60632.979999999996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60632.979999999996</v>
      </c>
      <c r="V90" s="133"/>
    </row>
    <row r="91" spans="2:22" x14ac:dyDescent="0.2">
      <c r="B91" s="131"/>
      <c r="C91" s="135">
        <v>60101</v>
      </c>
      <c r="D91" s="136" t="s">
        <v>102</v>
      </c>
      <c r="E91" s="137">
        <v>42531246.429999992</v>
      </c>
      <c r="F91" s="137">
        <v>43737480.76000005</v>
      </c>
      <c r="G91" s="137">
        <v>43991542.100000016</v>
      </c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f t="shared" si="2"/>
        <v>130260269.29000005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130260269.29000005</v>
      </c>
      <c r="V91" s="133"/>
    </row>
    <row r="92" spans="2:22" x14ac:dyDescent="0.2">
      <c r="B92" s="131"/>
      <c r="C92" s="135">
        <v>60201</v>
      </c>
      <c r="D92" s="136" t="s">
        <v>103</v>
      </c>
      <c r="E92" s="137">
        <v>11335056.110000003</v>
      </c>
      <c r="F92" s="137">
        <v>32534782.540000007</v>
      </c>
      <c r="G92" s="137">
        <v>29872846.719999984</v>
      </c>
      <c r="H92" s="137">
        <v>0</v>
      </c>
      <c r="I92" s="137">
        <v>0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f t="shared" si="2"/>
        <v>73742685.36999999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73742685.36999999</v>
      </c>
      <c r="V92" s="133"/>
    </row>
    <row r="93" spans="2:22" x14ac:dyDescent="0.2">
      <c r="B93" s="131"/>
      <c r="C93" s="135">
        <v>60301</v>
      </c>
      <c r="D93" s="136" t="s">
        <v>104</v>
      </c>
      <c r="E93" s="137">
        <v>2124497.1399999997</v>
      </c>
      <c r="F93" s="137">
        <v>4077148.7799999993</v>
      </c>
      <c r="G93" s="137">
        <v>5312532.67</v>
      </c>
      <c r="H93" s="137">
        <v>0</v>
      </c>
      <c r="I93" s="137">
        <v>0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137">
        <v>0</v>
      </c>
      <c r="P93" s="137">
        <v>0</v>
      </c>
      <c r="Q93" s="137">
        <f t="shared" si="2"/>
        <v>11514178.59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11514178.59</v>
      </c>
      <c r="V93" s="133"/>
    </row>
    <row r="94" spans="2:22" x14ac:dyDescent="0.2">
      <c r="B94" s="131"/>
      <c r="C94" s="135">
        <v>60501</v>
      </c>
      <c r="D94" s="136" t="s">
        <v>105</v>
      </c>
      <c r="E94" s="137">
        <v>8070.3099999999995</v>
      </c>
      <c r="F94" s="137">
        <v>16447.489999999998</v>
      </c>
      <c r="G94" s="137">
        <v>14999.04</v>
      </c>
      <c r="H94" s="137">
        <v>0</v>
      </c>
      <c r="I94" s="137">
        <v>0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137">
        <v>0</v>
      </c>
      <c r="P94" s="137">
        <v>0</v>
      </c>
      <c r="Q94" s="137">
        <f t="shared" si="2"/>
        <v>39516.839999999997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39516.839999999997</v>
      </c>
      <c r="V94" s="133"/>
    </row>
    <row r="95" spans="2:22" x14ac:dyDescent="0.2">
      <c r="B95" s="131"/>
      <c r="C95" s="135">
        <v>60601</v>
      </c>
      <c r="D95" s="136" t="s">
        <v>106</v>
      </c>
      <c r="E95" s="137">
        <v>8280.39</v>
      </c>
      <c r="F95" s="137">
        <v>20777.57</v>
      </c>
      <c r="G95" s="137">
        <v>33856.729999999996</v>
      </c>
      <c r="H95" s="137">
        <v>0</v>
      </c>
      <c r="I95" s="137">
        <v>0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137">
        <v>0</v>
      </c>
      <c r="P95" s="137">
        <v>0</v>
      </c>
      <c r="Q95" s="137">
        <f t="shared" si="2"/>
        <v>62914.689999999995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62914.689999999995</v>
      </c>
      <c r="V95" s="133"/>
    </row>
    <row r="96" spans="2:22" ht="13.5" thickBot="1" x14ac:dyDescent="0.25">
      <c r="B96" s="106"/>
      <c r="C96" s="138"/>
      <c r="D96" s="139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12"/>
      <c r="S96" s="134"/>
      <c r="T96" s="106"/>
      <c r="U96" s="140"/>
      <c r="V96" s="112"/>
    </row>
    <row r="97" spans="2:22" ht="13.5" thickTop="1" x14ac:dyDescent="0.2"/>
    <row r="99" spans="2:22" ht="13.5" thickBot="1" x14ac:dyDescent="0.25"/>
    <row r="100" spans="2:22" s="124" customFormat="1" ht="14.25" thickTop="1" thickBot="1" x14ac:dyDescent="0.25">
      <c r="B100" s="34"/>
      <c r="C100" s="36"/>
      <c r="D100" s="36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40"/>
      <c r="S100" s="123"/>
      <c r="T100" s="34"/>
      <c r="U100" s="122"/>
      <c r="V100" s="40"/>
    </row>
    <row r="101" spans="2:22" s="124" customFormat="1" ht="19.5" thickBot="1" x14ac:dyDescent="0.25">
      <c r="B101" s="51"/>
      <c r="C101" s="53"/>
      <c r="D101" s="53"/>
      <c r="E101" s="178" t="s">
        <v>122</v>
      </c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80"/>
      <c r="R101" s="55"/>
      <c r="S101" s="123"/>
      <c r="T101" s="51"/>
      <c r="V101" s="55"/>
    </row>
    <row r="102" spans="2:22" s="124" customFormat="1" x14ac:dyDescent="0.2">
      <c r="B102" s="51"/>
      <c r="C102" s="53"/>
      <c r="D102" s="53"/>
      <c r="E102" s="125" t="s">
        <v>9</v>
      </c>
      <c r="F102" s="125" t="s">
        <v>107</v>
      </c>
      <c r="G102" s="125" t="s">
        <v>108</v>
      </c>
      <c r="H102" s="125" t="s">
        <v>109</v>
      </c>
      <c r="I102" s="125" t="s">
        <v>110</v>
      </c>
      <c r="J102" s="125" t="s">
        <v>111</v>
      </c>
      <c r="K102" s="125" t="s">
        <v>112</v>
      </c>
      <c r="L102" s="125" t="s">
        <v>113</v>
      </c>
      <c r="M102" s="125" t="s">
        <v>114</v>
      </c>
      <c r="N102" s="125" t="s">
        <v>115</v>
      </c>
      <c r="O102" s="125" t="s">
        <v>116</v>
      </c>
      <c r="P102" s="125" t="s">
        <v>117</v>
      </c>
      <c r="Q102" s="125" t="s">
        <v>118</v>
      </c>
      <c r="R102" s="55"/>
      <c r="S102" s="123"/>
      <c r="T102" s="51"/>
      <c r="U102" s="125" t="s">
        <v>118</v>
      </c>
      <c r="V102" s="55"/>
    </row>
    <row r="103" spans="2:22" s="130" customFormat="1" ht="13.5" thickBot="1" x14ac:dyDescent="0.3">
      <c r="B103" s="67"/>
      <c r="C103" s="126" t="s">
        <v>123</v>
      </c>
      <c r="D103" s="127" t="s">
        <v>119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72"/>
      <c r="S103" s="129"/>
      <c r="T103" s="67"/>
      <c r="U103" s="128"/>
      <c r="V103" s="72"/>
    </row>
    <row r="104" spans="2:22" ht="13.5" thickBot="1" x14ac:dyDescent="0.25">
      <c r="B104" s="131"/>
      <c r="C104" s="184" t="s">
        <v>126</v>
      </c>
      <c r="D104" s="185"/>
      <c r="E104" s="132">
        <f t="shared" ref="E104:Q104" si="3">SUM(E105:E192)</f>
        <v>206358620.59000003</v>
      </c>
      <c r="F104" s="132">
        <f t="shared" si="3"/>
        <v>201713880.82999983</v>
      </c>
      <c r="G104" s="132">
        <f t="shared" si="3"/>
        <v>213446542.07999995</v>
      </c>
      <c r="H104" s="132">
        <f t="shared" si="3"/>
        <v>223332753.11999992</v>
      </c>
      <c r="I104" s="132">
        <f t="shared" si="3"/>
        <v>292554767.00000006</v>
      </c>
      <c r="J104" s="132">
        <f t="shared" si="3"/>
        <v>208711552.33000004</v>
      </c>
      <c r="K104" s="132">
        <f t="shared" si="3"/>
        <v>278207553.12999994</v>
      </c>
      <c r="L104" s="132">
        <f t="shared" si="3"/>
        <v>217907723.66</v>
      </c>
      <c r="M104" s="132">
        <f t="shared" si="3"/>
        <v>231809980.95000008</v>
      </c>
      <c r="N104" s="132">
        <f t="shared" si="3"/>
        <v>238925526.87999997</v>
      </c>
      <c r="O104" s="132">
        <f t="shared" si="3"/>
        <v>280563920.75000012</v>
      </c>
      <c r="P104" s="132">
        <f t="shared" si="3"/>
        <v>259115223.95000005</v>
      </c>
      <c r="Q104" s="132">
        <f t="shared" si="3"/>
        <v>2852648045.2700009</v>
      </c>
      <c r="R104" s="133"/>
      <c r="S104" s="134"/>
      <c r="T104" s="131"/>
      <c r="U104" s="132">
        <f>SUM(U105:U192)</f>
        <v>621519043.49999988</v>
      </c>
      <c r="V104" s="133"/>
    </row>
    <row r="105" spans="2:22" x14ac:dyDescent="0.2">
      <c r="B105" s="131"/>
      <c r="C105" s="135">
        <v>10101</v>
      </c>
      <c r="D105" s="136" t="s">
        <v>20</v>
      </c>
      <c r="E105" s="137">
        <v>90269.58</v>
      </c>
      <c r="F105" s="137">
        <v>88145.36</v>
      </c>
      <c r="G105" s="137">
        <v>88045.36</v>
      </c>
      <c r="H105" s="137">
        <v>88045.36</v>
      </c>
      <c r="I105" s="137">
        <v>86735.360000000001</v>
      </c>
      <c r="J105" s="137">
        <v>88045.36</v>
      </c>
      <c r="K105" s="137">
        <v>106840.88</v>
      </c>
      <c r="L105" s="137">
        <v>106330.88</v>
      </c>
      <c r="M105" s="137">
        <v>107154.62000000001</v>
      </c>
      <c r="N105" s="137">
        <v>107341.66</v>
      </c>
      <c r="O105" s="137">
        <v>107341.68000000001</v>
      </c>
      <c r="P105" s="137">
        <v>115312.76000000001</v>
      </c>
      <c r="Q105" s="137">
        <f>SUM(E105:P105)</f>
        <v>1179608.8600000001</v>
      </c>
      <c r="R105" s="133"/>
      <c r="S105" s="134"/>
      <c r="T105" s="131"/>
      <c r="U105" s="137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266460.3</v>
      </c>
      <c r="V105" s="133"/>
    </row>
    <row r="106" spans="2:22" x14ac:dyDescent="0.2">
      <c r="B106" s="131"/>
      <c r="C106" s="135">
        <v>20101</v>
      </c>
      <c r="D106" s="136" t="s">
        <v>21</v>
      </c>
      <c r="E106" s="137">
        <v>704551.3400000002</v>
      </c>
      <c r="F106" s="137">
        <v>934160.57000000018</v>
      </c>
      <c r="G106" s="137">
        <v>940916.1100000001</v>
      </c>
      <c r="H106" s="137">
        <v>1112217.7700000003</v>
      </c>
      <c r="I106" s="137">
        <v>1425387.77</v>
      </c>
      <c r="J106" s="137">
        <v>1296727.77</v>
      </c>
      <c r="K106" s="137">
        <v>809115.77000000014</v>
      </c>
      <c r="L106" s="137">
        <v>753666.7200000002</v>
      </c>
      <c r="M106" s="137">
        <v>747975.77000000014</v>
      </c>
      <c r="N106" s="137">
        <v>744708.91000000015</v>
      </c>
      <c r="O106" s="137">
        <v>739951.37000000011</v>
      </c>
      <c r="P106" s="137">
        <v>743851.85000000009</v>
      </c>
      <c r="Q106" s="137">
        <f t="shared" ref="Q106:Q163" si="4">SUM(E106:P106)</f>
        <v>10953231.720000001</v>
      </c>
      <c r="R106" s="133"/>
      <c r="S106" s="134"/>
      <c r="T106" s="131"/>
      <c r="U106" s="137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2579628.0200000005</v>
      </c>
      <c r="V106" s="133"/>
    </row>
    <row r="107" spans="2:22" x14ac:dyDescent="0.2">
      <c r="B107" s="131"/>
      <c r="C107" s="135">
        <v>20102</v>
      </c>
      <c r="D107" s="136" t="s">
        <v>22</v>
      </c>
      <c r="E107" s="137">
        <v>598609.28</v>
      </c>
      <c r="F107" s="137">
        <v>597879.28</v>
      </c>
      <c r="G107" s="137">
        <v>597886.29</v>
      </c>
      <c r="H107" s="137">
        <v>36007.94999999999</v>
      </c>
      <c r="I107" s="137">
        <v>36007.94999999999</v>
      </c>
      <c r="J107" s="137">
        <v>36007.94999999999</v>
      </c>
      <c r="K107" s="137">
        <v>36007.94999999999</v>
      </c>
      <c r="L107" s="137">
        <v>36007.94999999999</v>
      </c>
      <c r="M107" s="137">
        <v>36007.94999999999</v>
      </c>
      <c r="N107" s="137">
        <v>36007.94999999999</v>
      </c>
      <c r="O107" s="137">
        <v>36007.94999999999</v>
      </c>
      <c r="P107" s="137">
        <v>35277.729999999996</v>
      </c>
      <c r="Q107" s="137">
        <f t="shared" si="4"/>
        <v>2117716.1799999997</v>
      </c>
      <c r="R107" s="133"/>
      <c r="S107" s="134"/>
      <c r="T107" s="131"/>
      <c r="U107" s="137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1794374.85</v>
      </c>
      <c r="V107" s="133"/>
    </row>
    <row r="108" spans="2:22" x14ac:dyDescent="0.2">
      <c r="B108" s="131"/>
      <c r="C108" s="135">
        <v>20105</v>
      </c>
      <c r="D108" s="136" t="s">
        <v>23</v>
      </c>
      <c r="E108" s="137">
        <v>3658.42</v>
      </c>
      <c r="F108" s="137">
        <v>3658.42</v>
      </c>
      <c r="G108" s="137">
        <v>3658.42</v>
      </c>
      <c r="H108" s="137">
        <v>3658.42</v>
      </c>
      <c r="I108" s="137">
        <v>3658.42</v>
      </c>
      <c r="J108" s="137">
        <v>3658.42</v>
      </c>
      <c r="K108" s="137">
        <v>3658.42</v>
      </c>
      <c r="L108" s="137">
        <v>3658.42</v>
      </c>
      <c r="M108" s="137">
        <v>3658.42</v>
      </c>
      <c r="N108" s="137">
        <v>3658.42</v>
      </c>
      <c r="O108" s="137">
        <v>3658.42</v>
      </c>
      <c r="P108" s="137">
        <v>3658.38</v>
      </c>
      <c r="Q108" s="137">
        <f t="shared" si="4"/>
        <v>43900.999999999985</v>
      </c>
      <c r="R108" s="133"/>
      <c r="S108" s="134"/>
      <c r="T108" s="131"/>
      <c r="U108" s="137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10975.26</v>
      </c>
      <c r="V108" s="133"/>
    </row>
    <row r="109" spans="2:22" x14ac:dyDescent="0.2">
      <c r="B109" s="131"/>
      <c r="C109" s="135">
        <v>30101</v>
      </c>
      <c r="D109" s="136" t="s">
        <v>24</v>
      </c>
      <c r="E109" s="137">
        <v>112273.01</v>
      </c>
      <c r="F109" s="137">
        <v>106832.01000000001</v>
      </c>
      <c r="G109" s="137">
        <v>104891.01000000001</v>
      </c>
      <c r="H109" s="137">
        <v>101711.01000000001</v>
      </c>
      <c r="I109" s="137">
        <v>102771.01000000001</v>
      </c>
      <c r="J109" s="137">
        <v>102770.97</v>
      </c>
      <c r="K109" s="137">
        <v>111312.01000000002</v>
      </c>
      <c r="L109" s="137">
        <v>110512.01000000002</v>
      </c>
      <c r="M109" s="137">
        <v>112616.86000000003</v>
      </c>
      <c r="N109" s="137">
        <v>111412.01000000002</v>
      </c>
      <c r="O109" s="137">
        <v>111630.77000000002</v>
      </c>
      <c r="P109" s="137">
        <v>111958.16</v>
      </c>
      <c r="Q109" s="137">
        <f t="shared" si="4"/>
        <v>1300690.8400000001</v>
      </c>
      <c r="R109" s="133"/>
      <c r="S109" s="134"/>
      <c r="T109" s="131"/>
      <c r="U109" s="137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323996.03000000003</v>
      </c>
      <c r="V109" s="133"/>
    </row>
    <row r="110" spans="2:22" x14ac:dyDescent="0.2">
      <c r="B110" s="131"/>
      <c r="C110" s="135">
        <v>30201</v>
      </c>
      <c r="D110" s="136" t="s">
        <v>25</v>
      </c>
      <c r="E110" s="137">
        <v>2394100.9300000044</v>
      </c>
      <c r="F110" s="137">
        <v>2415186.1000000024</v>
      </c>
      <c r="G110" s="137">
        <v>2368820.4200000013</v>
      </c>
      <c r="H110" s="137">
        <v>2349376.6700000009</v>
      </c>
      <c r="I110" s="137">
        <v>2332421.7000000016</v>
      </c>
      <c r="J110" s="137">
        <v>2338775.8400000008</v>
      </c>
      <c r="K110" s="137">
        <v>2783680.4100000015</v>
      </c>
      <c r="L110" s="137">
        <v>2710020.5800000019</v>
      </c>
      <c r="M110" s="137">
        <v>2741212.7100000018</v>
      </c>
      <c r="N110" s="137">
        <v>2737093.9600000009</v>
      </c>
      <c r="O110" s="137">
        <v>2728557.5100000016</v>
      </c>
      <c r="P110" s="137">
        <v>2734890.9100000029</v>
      </c>
      <c r="Q110" s="137">
        <f t="shared" si="4"/>
        <v>30634137.740000021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7178107.4500000086</v>
      </c>
      <c r="V110" s="133"/>
    </row>
    <row r="111" spans="2:22" x14ac:dyDescent="0.2">
      <c r="B111" s="131"/>
      <c r="C111" s="135">
        <v>30301</v>
      </c>
      <c r="D111" s="136" t="s">
        <v>26</v>
      </c>
      <c r="E111" s="137">
        <v>894279.61999999988</v>
      </c>
      <c r="F111" s="137">
        <v>957968.95</v>
      </c>
      <c r="G111" s="137">
        <v>901675.2900000005</v>
      </c>
      <c r="H111" s="137">
        <v>899605.16000000038</v>
      </c>
      <c r="I111" s="137">
        <v>902452.11999999988</v>
      </c>
      <c r="J111" s="137">
        <v>898621.82000000007</v>
      </c>
      <c r="K111" s="137">
        <v>997594.75999999966</v>
      </c>
      <c r="L111" s="137">
        <v>989825.42999999947</v>
      </c>
      <c r="M111" s="137">
        <v>987821.32999999961</v>
      </c>
      <c r="N111" s="137">
        <v>986652.08999999973</v>
      </c>
      <c r="O111" s="137">
        <v>985832.14999999956</v>
      </c>
      <c r="P111" s="137">
        <v>980236.40999999957</v>
      </c>
      <c r="Q111" s="137">
        <f t="shared" si="4"/>
        <v>11382565.130000001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2753923.8600000003</v>
      </c>
      <c r="V111" s="133"/>
    </row>
    <row r="112" spans="2:22" x14ac:dyDescent="0.2">
      <c r="B112" s="131"/>
      <c r="C112" s="135">
        <v>30401</v>
      </c>
      <c r="D112" s="136" t="s">
        <v>27</v>
      </c>
      <c r="E112" s="137">
        <v>45855.850000000013</v>
      </c>
      <c r="F112" s="137">
        <v>45378.840000000018</v>
      </c>
      <c r="G112" s="137">
        <v>47860.580000000016</v>
      </c>
      <c r="H112" s="137">
        <v>78788.040000000008</v>
      </c>
      <c r="I112" s="137">
        <v>70669.550000000017</v>
      </c>
      <c r="J112" s="137">
        <v>70876.680000000022</v>
      </c>
      <c r="K112" s="137">
        <v>91156.24000000002</v>
      </c>
      <c r="L112" s="137">
        <v>75076.220000000016</v>
      </c>
      <c r="M112" s="137">
        <v>86557.830000000016</v>
      </c>
      <c r="N112" s="137">
        <v>86575.440000000017</v>
      </c>
      <c r="O112" s="137">
        <v>86641.200000000012</v>
      </c>
      <c r="P112" s="137">
        <v>84382.739999999962</v>
      </c>
      <c r="Q112" s="137">
        <f t="shared" si="4"/>
        <v>869819.2100000002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139095.27000000005</v>
      </c>
      <c r="V112" s="133"/>
    </row>
    <row r="113" spans="2:22" x14ac:dyDescent="0.2">
      <c r="B113" s="131"/>
      <c r="C113" s="135">
        <v>40101</v>
      </c>
      <c r="D113" s="136" t="s">
        <v>28</v>
      </c>
      <c r="E113" s="137">
        <v>382635.56000000011</v>
      </c>
      <c r="F113" s="137">
        <v>321438.63000000018</v>
      </c>
      <c r="G113" s="137">
        <v>321438.63000000018</v>
      </c>
      <c r="H113" s="137">
        <v>321438.63000000018</v>
      </c>
      <c r="I113" s="137">
        <v>318438.58000000013</v>
      </c>
      <c r="J113" s="137">
        <v>318438.68999999989</v>
      </c>
      <c r="K113" s="137">
        <v>311257.90000000002</v>
      </c>
      <c r="L113" s="137">
        <v>311257.90000000002</v>
      </c>
      <c r="M113" s="137">
        <v>311257.90000000002</v>
      </c>
      <c r="N113" s="137">
        <v>311257.90000000002</v>
      </c>
      <c r="O113" s="137">
        <v>311257.90000000002</v>
      </c>
      <c r="P113" s="137">
        <v>310288.43</v>
      </c>
      <c r="Q113" s="137">
        <f t="shared" si="4"/>
        <v>3850406.6500000004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1025512.8200000005</v>
      </c>
      <c r="V113" s="133"/>
    </row>
    <row r="114" spans="2:22" x14ac:dyDescent="0.2">
      <c r="B114" s="131"/>
      <c r="C114" s="135">
        <v>40102</v>
      </c>
      <c r="D114" s="136" t="s">
        <v>29</v>
      </c>
      <c r="E114" s="137">
        <v>110100.59</v>
      </c>
      <c r="F114" s="137">
        <v>104813.73</v>
      </c>
      <c r="G114" s="137">
        <v>104813.71</v>
      </c>
      <c r="H114" s="137">
        <v>104813.73000000001</v>
      </c>
      <c r="I114" s="137">
        <v>98873.270000000019</v>
      </c>
      <c r="J114" s="137">
        <v>98673.190000000031</v>
      </c>
      <c r="K114" s="137">
        <v>92979.36</v>
      </c>
      <c r="L114" s="137">
        <v>92979.36</v>
      </c>
      <c r="M114" s="137">
        <v>92979.36</v>
      </c>
      <c r="N114" s="137">
        <v>92979.36</v>
      </c>
      <c r="O114" s="137">
        <v>92979.35</v>
      </c>
      <c r="P114" s="137">
        <v>92979.479999999967</v>
      </c>
      <c r="Q114" s="137">
        <f t="shared" si="4"/>
        <v>1179964.49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319728.03000000003</v>
      </c>
      <c r="V114" s="133"/>
    </row>
    <row r="115" spans="2:22" x14ac:dyDescent="0.2">
      <c r="B115" s="131"/>
      <c r="C115" s="135">
        <v>40103</v>
      </c>
      <c r="D115" s="136" t="s">
        <v>30</v>
      </c>
      <c r="E115" s="137">
        <v>33350</v>
      </c>
      <c r="F115" s="137">
        <v>33350</v>
      </c>
      <c r="G115" s="137">
        <v>33350</v>
      </c>
      <c r="H115" s="137">
        <v>33350</v>
      </c>
      <c r="I115" s="137">
        <v>33350</v>
      </c>
      <c r="J115" s="137">
        <v>33350</v>
      </c>
      <c r="K115" s="137">
        <v>50399.950000000012</v>
      </c>
      <c r="L115" s="137">
        <v>50399.950000000012</v>
      </c>
      <c r="M115" s="137">
        <v>50399.960000000014</v>
      </c>
      <c r="N115" s="137">
        <v>50399.960000000014</v>
      </c>
      <c r="O115" s="137">
        <v>50399.960000000014</v>
      </c>
      <c r="P115" s="137">
        <v>50401.219999999987</v>
      </c>
      <c r="Q115" s="137">
        <f t="shared" si="4"/>
        <v>502501.00000000006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100050</v>
      </c>
      <c r="V115" s="133"/>
    </row>
    <row r="116" spans="2:22" x14ac:dyDescent="0.2">
      <c r="B116" s="131"/>
      <c r="C116" s="135">
        <v>40105</v>
      </c>
      <c r="D116" s="136" t="s">
        <v>31</v>
      </c>
      <c r="E116" s="137">
        <v>30283.490000000005</v>
      </c>
      <c r="F116" s="137">
        <v>30383.490000000005</v>
      </c>
      <c r="G116" s="137">
        <v>32483.490000000005</v>
      </c>
      <c r="H116" s="137">
        <v>30441.490000000005</v>
      </c>
      <c r="I116" s="137">
        <v>29933.490000000005</v>
      </c>
      <c r="J116" s="137">
        <v>29232.490000000005</v>
      </c>
      <c r="K116" s="137">
        <v>41722.990000000005</v>
      </c>
      <c r="L116" s="137">
        <v>42046.990000000005</v>
      </c>
      <c r="M116" s="137">
        <v>41819.110000000008</v>
      </c>
      <c r="N116" s="137">
        <v>41052.990000000005</v>
      </c>
      <c r="O116" s="137">
        <v>40952.990000000005</v>
      </c>
      <c r="P116" s="137">
        <v>41229.710000000006</v>
      </c>
      <c r="Q116" s="137">
        <f t="shared" si="4"/>
        <v>431582.71999999997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93150.470000000016</v>
      </c>
      <c r="V116" s="133"/>
    </row>
    <row r="117" spans="2:22" x14ac:dyDescent="0.2">
      <c r="B117" s="131"/>
      <c r="C117" s="135">
        <v>40116</v>
      </c>
      <c r="D117" s="136" t="s">
        <v>32</v>
      </c>
      <c r="E117" s="137">
        <v>2522.9199999999996</v>
      </c>
      <c r="F117" s="137">
        <v>2522.9199999999996</v>
      </c>
      <c r="G117" s="137">
        <v>2522.9199999999996</v>
      </c>
      <c r="H117" s="137">
        <v>2522.9199999999996</v>
      </c>
      <c r="I117" s="137">
        <v>2522.9199999999996</v>
      </c>
      <c r="J117" s="137">
        <v>2523.3999999999996</v>
      </c>
      <c r="K117" s="137">
        <v>4220.33</v>
      </c>
      <c r="L117" s="137">
        <v>3693.33</v>
      </c>
      <c r="M117" s="137">
        <v>3693.33</v>
      </c>
      <c r="N117" s="137">
        <v>3693.33</v>
      </c>
      <c r="O117" s="137">
        <v>3693.33</v>
      </c>
      <c r="P117" s="137">
        <v>3718.35</v>
      </c>
      <c r="Q117" s="137">
        <f t="shared" si="4"/>
        <v>37850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7568.7599999999984</v>
      </c>
      <c r="V117" s="133"/>
    </row>
    <row r="118" spans="2:22" x14ac:dyDescent="0.2">
      <c r="B118" s="131"/>
      <c r="C118" s="135">
        <v>40122</v>
      </c>
      <c r="D118" s="136" t="s">
        <v>33</v>
      </c>
      <c r="E118" s="137">
        <v>933.33</v>
      </c>
      <c r="F118" s="137">
        <v>933.33</v>
      </c>
      <c r="G118" s="137">
        <v>933.33</v>
      </c>
      <c r="H118" s="137">
        <v>933.33</v>
      </c>
      <c r="I118" s="137">
        <v>933.33</v>
      </c>
      <c r="J118" s="137">
        <v>933.35</v>
      </c>
      <c r="K118" s="137">
        <v>1400</v>
      </c>
      <c r="L118" s="137">
        <v>1400</v>
      </c>
      <c r="M118" s="137">
        <v>1400</v>
      </c>
      <c r="N118" s="137">
        <v>1400</v>
      </c>
      <c r="O118" s="137">
        <v>1400</v>
      </c>
      <c r="P118" s="137">
        <v>1400</v>
      </c>
      <c r="Q118" s="137">
        <f t="shared" si="4"/>
        <v>14000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2799.9900000000002</v>
      </c>
      <c r="V118" s="133"/>
    </row>
    <row r="119" spans="2:22" x14ac:dyDescent="0.2">
      <c r="B119" s="131"/>
      <c r="C119" s="135">
        <v>40201</v>
      </c>
      <c r="D119" s="136" t="s">
        <v>34</v>
      </c>
      <c r="E119" s="137">
        <v>139695.32999999999</v>
      </c>
      <c r="F119" s="137">
        <v>237163.96000000005</v>
      </c>
      <c r="G119" s="137">
        <v>285560.32000000007</v>
      </c>
      <c r="H119" s="137">
        <v>276881.93000000005</v>
      </c>
      <c r="I119" s="137">
        <v>382211.93</v>
      </c>
      <c r="J119" s="137">
        <v>316881.92000000004</v>
      </c>
      <c r="K119" s="137">
        <v>658338.25000000012</v>
      </c>
      <c r="L119" s="137">
        <v>393244.26000000013</v>
      </c>
      <c r="M119" s="137">
        <v>497138.30000000016</v>
      </c>
      <c r="N119" s="137">
        <v>282771.63</v>
      </c>
      <c r="O119" s="137">
        <v>465466.76000000013</v>
      </c>
      <c r="P119" s="137">
        <v>277433.88999999996</v>
      </c>
      <c r="Q119" s="137">
        <f t="shared" si="4"/>
        <v>4212788.4800000004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662419.6100000001</v>
      </c>
      <c r="V119" s="133"/>
    </row>
    <row r="120" spans="2:22" x14ac:dyDescent="0.2">
      <c r="B120" s="131"/>
      <c r="C120" s="135">
        <v>40202</v>
      </c>
      <c r="D120" s="136" t="s">
        <v>35</v>
      </c>
      <c r="E120" s="137">
        <v>1032367.9200000003</v>
      </c>
      <c r="F120" s="137">
        <v>1032367.9200000003</v>
      </c>
      <c r="G120" s="137">
        <v>1032367.9200000003</v>
      </c>
      <c r="H120" s="137">
        <v>1032367.9200000003</v>
      </c>
      <c r="I120" s="137">
        <v>1032367.9500000003</v>
      </c>
      <c r="J120" s="137">
        <v>1032367.64</v>
      </c>
      <c r="K120" s="137">
        <v>1063316.5299999998</v>
      </c>
      <c r="L120" s="137">
        <v>1063296.5299999998</v>
      </c>
      <c r="M120" s="137">
        <v>1063296.5299999998</v>
      </c>
      <c r="N120" s="137">
        <v>1063296.5299999998</v>
      </c>
      <c r="O120" s="137">
        <v>1063296.5299999998</v>
      </c>
      <c r="P120" s="137">
        <v>1063296.6000000001</v>
      </c>
      <c r="Q120" s="137">
        <f t="shared" si="4"/>
        <v>12574006.519999998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3097103.7600000007</v>
      </c>
      <c r="V120" s="133"/>
    </row>
    <row r="121" spans="2:22" x14ac:dyDescent="0.2">
      <c r="B121" s="131"/>
      <c r="C121" s="135">
        <v>40204</v>
      </c>
      <c r="D121" s="136" t="s">
        <v>36</v>
      </c>
      <c r="E121" s="137">
        <v>32264.850000000002</v>
      </c>
      <c r="F121" s="137">
        <v>37243.83</v>
      </c>
      <c r="G121" s="137">
        <v>36012.81</v>
      </c>
      <c r="H121" s="137">
        <v>29872.89</v>
      </c>
      <c r="I121" s="137">
        <v>24993.94</v>
      </c>
      <c r="J121" s="137">
        <v>21520.229999999996</v>
      </c>
      <c r="K121" s="137">
        <v>31315.12000000001</v>
      </c>
      <c r="L121" s="137">
        <v>34276.500000000007</v>
      </c>
      <c r="M121" s="137">
        <v>44056.500000000007</v>
      </c>
      <c r="N121" s="137">
        <v>44121.500000000007</v>
      </c>
      <c r="O121" s="137">
        <v>31828.770000000008</v>
      </c>
      <c r="P121" s="137">
        <v>28771.629999999997</v>
      </c>
      <c r="Q121" s="137">
        <f t="shared" si="4"/>
        <v>396278.57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105521.49</v>
      </c>
      <c r="V121" s="133"/>
    </row>
    <row r="122" spans="2:22" x14ac:dyDescent="0.2">
      <c r="B122" s="131"/>
      <c r="C122" s="135">
        <v>40301</v>
      </c>
      <c r="D122" s="136" t="s">
        <v>37</v>
      </c>
      <c r="E122" s="137">
        <v>12676830.169999994</v>
      </c>
      <c r="F122" s="137">
        <v>11567254.749999996</v>
      </c>
      <c r="G122" s="137">
        <v>11123473.289999995</v>
      </c>
      <c r="H122" s="137">
        <v>8822873.299999997</v>
      </c>
      <c r="I122" s="137">
        <v>8740499.8699999992</v>
      </c>
      <c r="J122" s="137">
        <v>8724892.7700000014</v>
      </c>
      <c r="K122" s="137">
        <v>10223646.179999998</v>
      </c>
      <c r="L122" s="137">
        <v>10155173.679999998</v>
      </c>
      <c r="M122" s="137">
        <v>10046621.639999999</v>
      </c>
      <c r="N122" s="137">
        <v>9911129.5399999991</v>
      </c>
      <c r="O122" s="137">
        <v>9782704.5800000001</v>
      </c>
      <c r="P122" s="137">
        <v>9751044.8799999971</v>
      </c>
      <c r="Q122" s="137">
        <f t="shared" si="4"/>
        <v>121526144.64999996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35367558.209999986</v>
      </c>
      <c r="V122" s="133"/>
    </row>
    <row r="123" spans="2:22" x14ac:dyDescent="0.2">
      <c r="B123" s="131"/>
      <c r="C123" s="135">
        <v>40401</v>
      </c>
      <c r="D123" s="136" t="s">
        <v>38</v>
      </c>
      <c r="E123" s="137">
        <v>6143463.8000000017</v>
      </c>
      <c r="F123" s="137">
        <v>5003626.9299999978</v>
      </c>
      <c r="G123" s="137">
        <v>4779860.9999999981</v>
      </c>
      <c r="H123" s="137">
        <v>4747836.0199999977</v>
      </c>
      <c r="I123" s="137">
        <v>4635035.959999999</v>
      </c>
      <c r="J123" s="137">
        <v>4646840.8800000008</v>
      </c>
      <c r="K123" s="137">
        <v>6981782.1000000015</v>
      </c>
      <c r="L123" s="137">
        <v>6723786.6799999997</v>
      </c>
      <c r="M123" s="137">
        <v>6429285.7600000007</v>
      </c>
      <c r="N123" s="137">
        <v>6083239.5800000001</v>
      </c>
      <c r="O123" s="137">
        <v>5872413.5699999994</v>
      </c>
      <c r="P123" s="137">
        <v>5315777.9000000004</v>
      </c>
      <c r="Q123" s="137">
        <f t="shared" si="4"/>
        <v>67362950.179999992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15926951.729999999</v>
      </c>
      <c r="V123" s="133"/>
    </row>
    <row r="124" spans="2:22" x14ac:dyDescent="0.2">
      <c r="B124" s="131"/>
      <c r="C124" s="135">
        <v>40402</v>
      </c>
      <c r="D124" s="136" t="s">
        <v>39</v>
      </c>
      <c r="E124" s="137">
        <v>41264.560000000005</v>
      </c>
      <c r="F124" s="137">
        <v>35073.770000000004</v>
      </c>
      <c r="G124" s="137">
        <v>33823.770000000004</v>
      </c>
      <c r="H124" s="137">
        <v>33823.770000000004</v>
      </c>
      <c r="I124" s="137">
        <v>33754.770000000004</v>
      </c>
      <c r="J124" s="137">
        <v>33754.770000000004</v>
      </c>
      <c r="K124" s="137">
        <v>103021.44</v>
      </c>
      <c r="L124" s="137">
        <v>60371.44</v>
      </c>
      <c r="M124" s="137">
        <v>60353.440000000002</v>
      </c>
      <c r="N124" s="137">
        <v>34049.440000000002</v>
      </c>
      <c r="O124" s="137">
        <v>34049.440000000002</v>
      </c>
      <c r="P124" s="137">
        <v>34049.650000000016</v>
      </c>
      <c r="Q124" s="137">
        <f t="shared" si="4"/>
        <v>537390.26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110162.10000000002</v>
      </c>
      <c r="V124" s="133"/>
    </row>
    <row r="125" spans="2:22" x14ac:dyDescent="0.2">
      <c r="B125" s="131"/>
      <c r="C125" s="135">
        <v>40501</v>
      </c>
      <c r="D125" s="136" t="s">
        <v>1</v>
      </c>
      <c r="E125" s="137">
        <v>44334389.329999976</v>
      </c>
      <c r="F125" s="137">
        <v>17323520.239999995</v>
      </c>
      <c r="G125" s="137">
        <v>23045269.700000029</v>
      </c>
      <c r="H125" s="137">
        <v>40966076.269999981</v>
      </c>
      <c r="I125" s="137">
        <v>111128768.51000002</v>
      </c>
      <c r="J125" s="137">
        <v>25271991.400000025</v>
      </c>
      <c r="K125" s="137">
        <v>60373378.81999997</v>
      </c>
      <c r="L125" s="137">
        <v>20207817.759999987</v>
      </c>
      <c r="M125" s="137">
        <v>33004477.230000027</v>
      </c>
      <c r="N125" s="137">
        <v>42548678.659999989</v>
      </c>
      <c r="O125" s="137">
        <v>81585347.170000032</v>
      </c>
      <c r="P125" s="137">
        <v>53965250.510000043</v>
      </c>
      <c r="Q125" s="137">
        <f t="shared" si="4"/>
        <v>553754965.60000002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84703179.269999996</v>
      </c>
      <c r="V125" s="133"/>
    </row>
    <row r="126" spans="2:22" x14ac:dyDescent="0.2">
      <c r="B126" s="131"/>
      <c r="C126" s="135">
        <v>40510</v>
      </c>
      <c r="D126" s="136" t="s">
        <v>40</v>
      </c>
      <c r="E126" s="137">
        <v>215505.72</v>
      </c>
      <c r="F126" s="137">
        <v>241537.74999999997</v>
      </c>
      <c r="G126" s="137">
        <v>220765.59999999998</v>
      </c>
      <c r="H126" s="137">
        <v>216934.86999999994</v>
      </c>
      <c r="I126" s="137">
        <v>216902.11000000002</v>
      </c>
      <c r="J126" s="137">
        <v>213033.2</v>
      </c>
      <c r="K126" s="137">
        <v>583698.54</v>
      </c>
      <c r="L126" s="137">
        <v>194286.64</v>
      </c>
      <c r="M126" s="137">
        <v>225823.64</v>
      </c>
      <c r="N126" s="137">
        <v>393568.00999999995</v>
      </c>
      <c r="O126" s="137">
        <v>4178257.3899999992</v>
      </c>
      <c r="P126" s="137">
        <v>193347.11999999997</v>
      </c>
      <c r="Q126" s="137">
        <f t="shared" si="4"/>
        <v>7093660.5899999989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677809.07</v>
      </c>
      <c r="V126" s="133"/>
    </row>
    <row r="127" spans="2:22" x14ac:dyDescent="0.2">
      <c r="B127" s="131"/>
      <c r="C127" s="135">
        <v>40514</v>
      </c>
      <c r="D127" s="136" t="s">
        <v>41</v>
      </c>
      <c r="E127" s="137">
        <v>34045.81</v>
      </c>
      <c r="F127" s="137">
        <v>34045.81</v>
      </c>
      <c r="G127" s="137">
        <v>34045.81</v>
      </c>
      <c r="H127" s="137">
        <v>34045.829999999994</v>
      </c>
      <c r="I127" s="137">
        <v>34045.789999999994</v>
      </c>
      <c r="J127" s="137">
        <v>34045.73000000001</v>
      </c>
      <c r="K127" s="137">
        <v>41000.700000000004</v>
      </c>
      <c r="L127" s="137">
        <v>41000.720000000001</v>
      </c>
      <c r="M127" s="137">
        <v>41000.71</v>
      </c>
      <c r="N127" s="137">
        <v>41000.730000000003</v>
      </c>
      <c r="O127" s="137">
        <v>41000.720000000001</v>
      </c>
      <c r="P127" s="137">
        <v>41000.71</v>
      </c>
      <c r="Q127" s="137">
        <f t="shared" si="4"/>
        <v>450279.07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102137.43</v>
      </c>
      <c r="V127" s="133"/>
    </row>
    <row r="128" spans="2:22" x14ac:dyDescent="0.2">
      <c r="B128" s="131"/>
      <c r="C128" s="135">
        <v>40515</v>
      </c>
      <c r="D128" s="136" t="s">
        <v>42</v>
      </c>
      <c r="E128" s="137">
        <v>76929.170000000013</v>
      </c>
      <c r="F128" s="137">
        <v>76929.170000000013</v>
      </c>
      <c r="G128" s="137">
        <v>76429.190000000017</v>
      </c>
      <c r="H128" s="137">
        <v>74562.510000000009</v>
      </c>
      <c r="I128" s="137">
        <v>74562.540000000008</v>
      </c>
      <c r="J128" s="137">
        <v>74162.540000000023</v>
      </c>
      <c r="K128" s="137">
        <v>82372.669999999984</v>
      </c>
      <c r="L128" s="137">
        <v>82370.239999999976</v>
      </c>
      <c r="M128" s="137">
        <v>82370.27999999997</v>
      </c>
      <c r="N128" s="137">
        <v>82370.179999999978</v>
      </c>
      <c r="O128" s="137">
        <v>82369.62</v>
      </c>
      <c r="P128" s="137">
        <v>82371.38999999997</v>
      </c>
      <c r="Q128" s="137">
        <f t="shared" si="4"/>
        <v>947799.5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230287.53000000003</v>
      </c>
      <c r="V128" s="133"/>
    </row>
    <row r="129" spans="2:22" x14ac:dyDescent="0.2">
      <c r="B129" s="131"/>
      <c r="C129" s="135">
        <v>40516</v>
      </c>
      <c r="D129" s="136" t="s">
        <v>43</v>
      </c>
      <c r="E129" s="137">
        <v>60185.260000000009</v>
      </c>
      <c r="F129" s="137">
        <v>59785.260000000009</v>
      </c>
      <c r="G129" s="137">
        <v>56985.260000000009</v>
      </c>
      <c r="H129" s="137">
        <v>56985.260000000009</v>
      </c>
      <c r="I129" s="137">
        <v>56985.310000000005</v>
      </c>
      <c r="J129" s="137">
        <v>56985.330000000009</v>
      </c>
      <c r="K129" s="137">
        <v>67082.760000000009</v>
      </c>
      <c r="L129" s="137">
        <v>67082.790000000008</v>
      </c>
      <c r="M129" s="137">
        <v>67082.77</v>
      </c>
      <c r="N129" s="137">
        <v>67082.75</v>
      </c>
      <c r="O129" s="137">
        <v>67082.75</v>
      </c>
      <c r="P129" s="137">
        <v>67082.91</v>
      </c>
      <c r="Q129" s="137">
        <f t="shared" si="4"/>
        <v>750408.41000000015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176955.78000000003</v>
      </c>
      <c r="V129" s="133"/>
    </row>
    <row r="130" spans="2:22" x14ac:dyDescent="0.2">
      <c r="B130" s="131"/>
      <c r="C130" s="135">
        <v>40519</v>
      </c>
      <c r="D130" s="136" t="s">
        <v>46</v>
      </c>
      <c r="E130" s="137">
        <v>2393528.5899999989</v>
      </c>
      <c r="F130" s="137">
        <v>2393358.7199999997</v>
      </c>
      <c r="G130" s="137">
        <v>2407138.9199999995</v>
      </c>
      <c r="H130" s="137">
        <v>2409788.9199999995</v>
      </c>
      <c r="I130" s="137">
        <v>2408450.1199999992</v>
      </c>
      <c r="J130" s="137">
        <v>2415768.5599999991</v>
      </c>
      <c r="K130" s="137">
        <v>3076452.2500000005</v>
      </c>
      <c r="L130" s="137">
        <v>3070738.1500000008</v>
      </c>
      <c r="M130" s="137">
        <v>3071238.1500000008</v>
      </c>
      <c r="N130" s="137">
        <v>3074554.0500000007</v>
      </c>
      <c r="O130" s="137">
        <v>3071481.850000001</v>
      </c>
      <c r="P130" s="137">
        <v>3066499.0700000003</v>
      </c>
      <c r="Q130" s="137">
        <f t="shared" si="4"/>
        <v>32858997.350000005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7194026.2299999986</v>
      </c>
      <c r="V130" s="133"/>
    </row>
    <row r="131" spans="2:22" x14ac:dyDescent="0.2">
      <c r="B131" s="131"/>
      <c r="C131" s="135">
        <v>40520</v>
      </c>
      <c r="D131" s="136" t="s">
        <v>47</v>
      </c>
      <c r="E131" s="137">
        <v>1504396.5400000007</v>
      </c>
      <c r="F131" s="137">
        <v>1411269.7200000007</v>
      </c>
      <c r="G131" s="137">
        <v>1423139.6400000006</v>
      </c>
      <c r="H131" s="137">
        <v>1428339.6300000006</v>
      </c>
      <c r="I131" s="137">
        <v>1425839.6100000006</v>
      </c>
      <c r="J131" s="137">
        <v>1423825.3200000005</v>
      </c>
      <c r="K131" s="137">
        <v>2318754.870000001</v>
      </c>
      <c r="L131" s="137">
        <v>1499977.3700000006</v>
      </c>
      <c r="M131" s="137">
        <v>1478185.5900000008</v>
      </c>
      <c r="N131" s="137">
        <v>1486485.6200000006</v>
      </c>
      <c r="O131" s="137">
        <v>1983152.6800000009</v>
      </c>
      <c r="P131" s="137">
        <v>1436156.0300000012</v>
      </c>
      <c r="Q131" s="137">
        <f t="shared" si="4"/>
        <v>18819522.620000008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4338805.9000000022</v>
      </c>
      <c r="V131" s="133"/>
    </row>
    <row r="132" spans="2:22" x14ac:dyDescent="0.2">
      <c r="B132" s="131"/>
      <c r="C132" s="135">
        <v>40601</v>
      </c>
      <c r="D132" s="136" t="s">
        <v>48</v>
      </c>
      <c r="E132" s="137">
        <v>1716786.9900000012</v>
      </c>
      <c r="F132" s="137">
        <v>1473602.2600000014</v>
      </c>
      <c r="G132" s="137">
        <v>1882628.6800000016</v>
      </c>
      <c r="H132" s="137">
        <v>1617481.1400000015</v>
      </c>
      <c r="I132" s="137">
        <v>1426165.0100000019</v>
      </c>
      <c r="J132" s="137">
        <v>1662863.9700000018</v>
      </c>
      <c r="K132" s="137">
        <v>1445664.410000002</v>
      </c>
      <c r="L132" s="137">
        <v>1437175.660000002</v>
      </c>
      <c r="M132" s="137">
        <v>1468005.670000002</v>
      </c>
      <c r="N132" s="137">
        <v>1463005.670000002</v>
      </c>
      <c r="O132" s="137">
        <v>1532195.670000002</v>
      </c>
      <c r="P132" s="137">
        <v>1562611.6100000027</v>
      </c>
      <c r="Q132" s="137">
        <f t="shared" si="4"/>
        <v>18688186.740000024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5073017.9300000044</v>
      </c>
      <c r="V132" s="133"/>
    </row>
    <row r="133" spans="2:22" x14ac:dyDescent="0.2">
      <c r="B133" s="131"/>
      <c r="C133" s="135">
        <v>40603</v>
      </c>
      <c r="D133" s="136" t="s">
        <v>49</v>
      </c>
      <c r="E133" s="137">
        <v>27043.649999999994</v>
      </c>
      <c r="F133" s="137">
        <v>54978.65</v>
      </c>
      <c r="G133" s="137">
        <v>54003.65</v>
      </c>
      <c r="H133" s="137">
        <v>53663.65</v>
      </c>
      <c r="I133" s="137">
        <v>231772.68999999997</v>
      </c>
      <c r="J133" s="137">
        <v>72773.59</v>
      </c>
      <c r="K133" s="137">
        <v>114708.83000000002</v>
      </c>
      <c r="L133" s="137">
        <v>51748.829999999994</v>
      </c>
      <c r="M133" s="137">
        <v>47611.369999999988</v>
      </c>
      <c r="N133" s="137">
        <v>48306.989999999991</v>
      </c>
      <c r="O133" s="137">
        <v>47456.989999999991</v>
      </c>
      <c r="P133" s="137">
        <v>88431.11</v>
      </c>
      <c r="Q133" s="137">
        <f t="shared" si="4"/>
        <v>892499.99999999988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136025.94999999998</v>
      </c>
      <c r="V133" s="133"/>
    </row>
    <row r="134" spans="2:22" x14ac:dyDescent="0.2">
      <c r="B134" s="131"/>
      <c r="C134" s="135">
        <v>40701</v>
      </c>
      <c r="D134" s="136" t="s">
        <v>50</v>
      </c>
      <c r="E134" s="137">
        <v>21256478.099999987</v>
      </c>
      <c r="F134" s="137">
        <v>24139903.699999988</v>
      </c>
      <c r="G134" s="137">
        <v>22899990.429999989</v>
      </c>
      <c r="H134" s="137">
        <v>22908666.429999989</v>
      </c>
      <c r="I134" s="137">
        <v>23342460.429999989</v>
      </c>
      <c r="J134" s="137">
        <v>24890563.549999982</v>
      </c>
      <c r="K134" s="137">
        <v>24880271.429999985</v>
      </c>
      <c r="L134" s="137">
        <v>22851787.18999999</v>
      </c>
      <c r="M134" s="137">
        <v>23731961.429999989</v>
      </c>
      <c r="N134" s="137">
        <v>23170597.429999989</v>
      </c>
      <c r="O134" s="137">
        <v>22792188.889999986</v>
      </c>
      <c r="P134" s="137">
        <v>22644077.560000002</v>
      </c>
      <c r="Q134" s="137">
        <f t="shared" si="4"/>
        <v>279508946.56999981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68296372.229999959</v>
      </c>
      <c r="V134" s="133"/>
    </row>
    <row r="135" spans="2:22" x14ac:dyDescent="0.2">
      <c r="B135" s="131"/>
      <c r="C135" s="135">
        <v>40704</v>
      </c>
      <c r="D135" s="136" t="s">
        <v>51</v>
      </c>
      <c r="E135" s="137">
        <v>125540.48000000001</v>
      </c>
      <c r="F135" s="137">
        <v>125599.80000000002</v>
      </c>
      <c r="G135" s="137">
        <v>125620.14000000001</v>
      </c>
      <c r="H135" s="137">
        <v>124332.14000000001</v>
      </c>
      <c r="I135" s="137">
        <v>124334.14000000001</v>
      </c>
      <c r="J135" s="137">
        <v>124775.14000000001</v>
      </c>
      <c r="K135" s="137">
        <v>150386.46999999997</v>
      </c>
      <c r="L135" s="137">
        <v>150553.46999999997</v>
      </c>
      <c r="M135" s="137">
        <v>150553.46999999997</v>
      </c>
      <c r="N135" s="137">
        <v>150553.46999999997</v>
      </c>
      <c r="O135" s="137">
        <v>150555.46999999997</v>
      </c>
      <c r="P135" s="137">
        <v>150459.25999999998</v>
      </c>
      <c r="Q135" s="137">
        <f t="shared" si="4"/>
        <v>1653263.45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376760.42000000004</v>
      </c>
      <c r="V135" s="133"/>
    </row>
    <row r="136" spans="2:22" x14ac:dyDescent="0.2">
      <c r="B136" s="131"/>
      <c r="C136" s="135">
        <v>40705</v>
      </c>
      <c r="D136" s="136" t="s">
        <v>52</v>
      </c>
      <c r="E136" s="137">
        <v>62800.290000000008</v>
      </c>
      <c r="F136" s="137">
        <v>62800.290000000008</v>
      </c>
      <c r="G136" s="137">
        <v>62801.290000000008</v>
      </c>
      <c r="H136" s="137">
        <v>62800.290000000008</v>
      </c>
      <c r="I136" s="137">
        <v>62801.290000000008</v>
      </c>
      <c r="J136" s="137">
        <v>63824.660000000011</v>
      </c>
      <c r="K136" s="137">
        <v>75923.290000000008</v>
      </c>
      <c r="L136" s="137">
        <v>75447.290000000008</v>
      </c>
      <c r="M136" s="137">
        <v>75357.290000000008</v>
      </c>
      <c r="N136" s="137">
        <v>74757.290000000008</v>
      </c>
      <c r="O136" s="137">
        <v>74759.290000000008</v>
      </c>
      <c r="P136" s="137">
        <v>73683.95</v>
      </c>
      <c r="Q136" s="137">
        <f t="shared" si="4"/>
        <v>827756.51000000024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188401.87000000002</v>
      </c>
      <c r="V136" s="133"/>
    </row>
    <row r="137" spans="2:22" x14ac:dyDescent="0.2">
      <c r="B137" s="131"/>
      <c r="C137" s="135">
        <v>40709</v>
      </c>
      <c r="D137" s="136" t="s">
        <v>53</v>
      </c>
      <c r="E137" s="137">
        <v>57730.470000000008</v>
      </c>
      <c r="F137" s="137">
        <v>60539.470000000008</v>
      </c>
      <c r="G137" s="137">
        <v>58826.470000000008</v>
      </c>
      <c r="H137" s="137">
        <v>57276.470000000008</v>
      </c>
      <c r="I137" s="137">
        <v>57376.470000000008</v>
      </c>
      <c r="J137" s="137">
        <v>57576.880000000012</v>
      </c>
      <c r="K137" s="137">
        <v>64765.880000000012</v>
      </c>
      <c r="L137" s="137">
        <v>65748.880000000019</v>
      </c>
      <c r="M137" s="137">
        <v>73956.880000000019</v>
      </c>
      <c r="N137" s="137">
        <v>72640.880000000019</v>
      </c>
      <c r="O137" s="137">
        <v>72636.880000000019</v>
      </c>
      <c r="P137" s="137">
        <v>72481.03</v>
      </c>
      <c r="Q137" s="137">
        <f t="shared" si="4"/>
        <v>771556.66000000015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177096.41000000003</v>
      </c>
      <c r="V137" s="133"/>
    </row>
    <row r="138" spans="2:22" x14ac:dyDescent="0.2">
      <c r="B138" s="131"/>
      <c r="C138" s="135">
        <v>40710</v>
      </c>
      <c r="D138" s="136" t="s">
        <v>54</v>
      </c>
      <c r="E138" s="137">
        <v>29440.330000000009</v>
      </c>
      <c r="F138" s="137">
        <v>29557.330000000009</v>
      </c>
      <c r="G138" s="137">
        <v>29573.48000000001</v>
      </c>
      <c r="H138" s="137">
        <v>29445.330000000009</v>
      </c>
      <c r="I138" s="137">
        <v>29454.330000000009</v>
      </c>
      <c r="J138" s="137">
        <v>29448.330000000009</v>
      </c>
      <c r="K138" s="137">
        <v>34919.330000000009</v>
      </c>
      <c r="L138" s="137">
        <v>34167.330000000009</v>
      </c>
      <c r="M138" s="137">
        <v>34167.330000000009</v>
      </c>
      <c r="N138" s="137">
        <v>34159.330000000009</v>
      </c>
      <c r="O138" s="137">
        <v>34157.330000000009</v>
      </c>
      <c r="P138" s="137">
        <v>33569.33</v>
      </c>
      <c r="Q138" s="137">
        <f t="shared" si="4"/>
        <v>382059.11000000016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88571.140000000029</v>
      </c>
      <c r="V138" s="133"/>
    </row>
    <row r="139" spans="2:22" x14ac:dyDescent="0.2">
      <c r="B139" s="131"/>
      <c r="C139" s="135">
        <v>40801</v>
      </c>
      <c r="D139" s="136" t="s">
        <v>57</v>
      </c>
      <c r="E139" s="137">
        <v>1515077.080000001</v>
      </c>
      <c r="F139" s="137">
        <v>1761063.6300000006</v>
      </c>
      <c r="G139" s="137">
        <v>2217387.2400000016</v>
      </c>
      <c r="H139" s="137">
        <v>1909617.6700000009</v>
      </c>
      <c r="I139" s="137">
        <v>2075599.0700000008</v>
      </c>
      <c r="J139" s="137">
        <v>1935722.830000001</v>
      </c>
      <c r="K139" s="137">
        <v>2507637.1900000023</v>
      </c>
      <c r="L139" s="137">
        <v>2362510.6300000018</v>
      </c>
      <c r="M139" s="137">
        <v>2337498.3100000019</v>
      </c>
      <c r="N139" s="137">
        <v>2316710.1800000016</v>
      </c>
      <c r="O139" s="137">
        <v>2460526.9800000018</v>
      </c>
      <c r="P139" s="137">
        <v>2480146.5000000005</v>
      </c>
      <c r="Q139" s="137">
        <f t="shared" si="4"/>
        <v>25879497.310000014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5493527.950000003</v>
      </c>
      <c r="V139" s="133"/>
    </row>
    <row r="140" spans="2:22" x14ac:dyDescent="0.2">
      <c r="B140" s="131"/>
      <c r="C140" s="135">
        <v>40802</v>
      </c>
      <c r="D140" s="136" t="s">
        <v>55</v>
      </c>
      <c r="E140" s="137">
        <v>173886.75000000003</v>
      </c>
      <c r="F140" s="137">
        <v>175586.75000000003</v>
      </c>
      <c r="G140" s="137">
        <v>176566.75000000003</v>
      </c>
      <c r="H140" s="137">
        <v>175726.75000000003</v>
      </c>
      <c r="I140" s="137">
        <v>176651.77000000002</v>
      </c>
      <c r="J140" s="137">
        <v>177675.83000000005</v>
      </c>
      <c r="K140" s="137">
        <v>206754.52</v>
      </c>
      <c r="L140" s="137">
        <v>207016.52</v>
      </c>
      <c r="M140" s="137">
        <v>207004.52</v>
      </c>
      <c r="N140" s="137">
        <v>206804.52</v>
      </c>
      <c r="O140" s="137">
        <v>206804.52</v>
      </c>
      <c r="P140" s="137">
        <v>206904.69000000003</v>
      </c>
      <c r="Q140" s="137">
        <f t="shared" si="4"/>
        <v>2297383.89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526040.25000000012</v>
      </c>
      <c r="V140" s="133"/>
    </row>
    <row r="141" spans="2:22" x14ac:dyDescent="0.2">
      <c r="B141" s="131"/>
      <c r="C141" s="135">
        <v>40817</v>
      </c>
      <c r="D141" s="136" t="s">
        <v>56</v>
      </c>
      <c r="E141" s="137">
        <v>78249.210000000021</v>
      </c>
      <c r="F141" s="137">
        <v>89628.21</v>
      </c>
      <c r="G141" s="137">
        <v>90291.21</v>
      </c>
      <c r="H141" s="137">
        <v>93599.210000000021</v>
      </c>
      <c r="I141" s="137">
        <v>78699.210000000021</v>
      </c>
      <c r="J141" s="137">
        <v>78799.210000000021</v>
      </c>
      <c r="K141" s="137">
        <v>78299.210000000006</v>
      </c>
      <c r="L141" s="137">
        <v>78299.210000000006</v>
      </c>
      <c r="M141" s="137">
        <v>109819.24</v>
      </c>
      <c r="N141" s="137">
        <v>93819.260000000009</v>
      </c>
      <c r="O141" s="137">
        <v>93819.260000000009</v>
      </c>
      <c r="P141" s="137">
        <v>93819.569999999992</v>
      </c>
      <c r="Q141" s="137">
        <f t="shared" si="4"/>
        <v>1057142.01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258168.63000000006</v>
      </c>
      <c r="V141" s="133"/>
    </row>
    <row r="142" spans="2:22" x14ac:dyDescent="0.2">
      <c r="B142" s="131"/>
      <c r="C142" s="135">
        <v>40901</v>
      </c>
      <c r="D142" s="136" t="s">
        <v>58</v>
      </c>
      <c r="E142" s="137">
        <v>419112.37000000023</v>
      </c>
      <c r="F142" s="137">
        <v>1437007.8300000005</v>
      </c>
      <c r="G142" s="137">
        <v>978549.23999999987</v>
      </c>
      <c r="H142" s="137">
        <v>550036.30000000028</v>
      </c>
      <c r="I142" s="137">
        <v>910946.95999999938</v>
      </c>
      <c r="J142" s="137">
        <v>1748727.8200000012</v>
      </c>
      <c r="K142" s="137">
        <v>1398874.5300000017</v>
      </c>
      <c r="L142" s="137">
        <v>1377839.6400000015</v>
      </c>
      <c r="M142" s="137">
        <v>1329633.6400000015</v>
      </c>
      <c r="N142" s="137">
        <v>1449600.6400000015</v>
      </c>
      <c r="O142" s="137">
        <v>1356080.8300000017</v>
      </c>
      <c r="P142" s="137">
        <v>1457269.7700000016</v>
      </c>
      <c r="Q142" s="137">
        <f t="shared" si="4"/>
        <v>14413679.57000001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2834669.4400000004</v>
      </c>
      <c r="V142" s="133"/>
    </row>
    <row r="143" spans="2:22" x14ac:dyDescent="0.2">
      <c r="B143" s="131"/>
      <c r="C143" s="135">
        <v>40904</v>
      </c>
      <c r="D143" s="136" t="s">
        <v>59</v>
      </c>
      <c r="E143" s="137">
        <v>75474.53</v>
      </c>
      <c r="F143" s="137">
        <v>75474.53</v>
      </c>
      <c r="G143" s="137">
        <v>75474.53</v>
      </c>
      <c r="H143" s="137">
        <v>75474.53</v>
      </c>
      <c r="I143" s="137">
        <v>75474.490000000005</v>
      </c>
      <c r="J143" s="137">
        <v>75474.430000000008</v>
      </c>
      <c r="K143" s="137">
        <v>87799.950000000012</v>
      </c>
      <c r="L143" s="137">
        <v>87560.640000000014</v>
      </c>
      <c r="M143" s="137">
        <v>82720.62000000001</v>
      </c>
      <c r="N143" s="137">
        <v>82627.020000000019</v>
      </c>
      <c r="O143" s="137">
        <v>82627.010000000009</v>
      </c>
      <c r="P143" s="137">
        <v>82627.109999999986</v>
      </c>
      <c r="Q143" s="137">
        <f t="shared" si="4"/>
        <v>958809.39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226423.59</v>
      </c>
      <c r="V143" s="133"/>
    </row>
    <row r="144" spans="2:22" x14ac:dyDescent="0.2">
      <c r="B144" s="131"/>
      <c r="C144" s="135">
        <v>40911</v>
      </c>
      <c r="D144" s="136" t="s">
        <v>60</v>
      </c>
      <c r="E144" s="137">
        <v>58555.750000000022</v>
      </c>
      <c r="F144" s="137">
        <v>60558.630000000019</v>
      </c>
      <c r="G144" s="137">
        <v>58655.750000000022</v>
      </c>
      <c r="H144" s="137">
        <v>58655.770000000019</v>
      </c>
      <c r="I144" s="137">
        <v>58655.790000000015</v>
      </c>
      <c r="J144" s="137">
        <v>59455.830000000009</v>
      </c>
      <c r="K144" s="137">
        <v>81184.669999999984</v>
      </c>
      <c r="L144" s="137">
        <v>63984.759999999995</v>
      </c>
      <c r="M144" s="137">
        <v>63174.77</v>
      </c>
      <c r="N144" s="137">
        <v>63174.710000000006</v>
      </c>
      <c r="O144" s="137">
        <v>63174.770000000004</v>
      </c>
      <c r="P144" s="137">
        <v>63174.790000000008</v>
      </c>
      <c r="Q144" s="137">
        <f t="shared" si="4"/>
        <v>752405.99000000011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177770.13000000006</v>
      </c>
      <c r="V144" s="133"/>
    </row>
    <row r="145" spans="2:22" x14ac:dyDescent="0.2">
      <c r="B145" s="131"/>
      <c r="C145" s="135">
        <v>40912</v>
      </c>
      <c r="D145" s="136" t="s">
        <v>61</v>
      </c>
      <c r="E145" s="137">
        <v>209584.37999999998</v>
      </c>
      <c r="F145" s="137">
        <v>210226.71999999994</v>
      </c>
      <c r="G145" s="137">
        <v>209906.71999999994</v>
      </c>
      <c r="H145" s="137">
        <v>209906.71999999994</v>
      </c>
      <c r="I145" s="137">
        <v>209906.71999999994</v>
      </c>
      <c r="J145" s="137">
        <v>209894.71999999994</v>
      </c>
      <c r="K145" s="137">
        <v>291859.72000000003</v>
      </c>
      <c r="L145" s="137">
        <v>292755.72000000003</v>
      </c>
      <c r="M145" s="137">
        <v>292755.72000000003</v>
      </c>
      <c r="N145" s="137">
        <v>292755.72000000003</v>
      </c>
      <c r="O145" s="137">
        <v>292753.72000000003</v>
      </c>
      <c r="P145" s="137">
        <v>292087.77999999997</v>
      </c>
      <c r="Q145" s="137">
        <f t="shared" si="4"/>
        <v>3014394.36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629717.81999999983</v>
      </c>
      <c r="V145" s="133"/>
    </row>
    <row r="146" spans="2:22" x14ac:dyDescent="0.2">
      <c r="B146" s="131"/>
      <c r="C146" s="135">
        <v>40913</v>
      </c>
      <c r="D146" s="136" t="s">
        <v>62</v>
      </c>
      <c r="E146" s="137">
        <v>32396.1</v>
      </c>
      <c r="F146" s="137">
        <v>34740.46</v>
      </c>
      <c r="G146" s="137">
        <v>35395.78</v>
      </c>
      <c r="H146" s="137">
        <v>33935.78</v>
      </c>
      <c r="I146" s="137">
        <v>33355.78</v>
      </c>
      <c r="J146" s="137">
        <v>34385.78</v>
      </c>
      <c r="K146" s="137">
        <v>35455.78</v>
      </c>
      <c r="L146" s="137">
        <v>36345.78</v>
      </c>
      <c r="M146" s="137">
        <v>40885.78</v>
      </c>
      <c r="N146" s="137">
        <v>115115.78</v>
      </c>
      <c r="O146" s="137">
        <v>35395.78</v>
      </c>
      <c r="P146" s="137">
        <v>42591.419999999991</v>
      </c>
      <c r="Q146" s="137">
        <f t="shared" si="4"/>
        <v>510000.00000000006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102532.34</v>
      </c>
      <c r="V146" s="133"/>
    </row>
    <row r="147" spans="2:22" x14ac:dyDescent="0.2">
      <c r="B147" s="131"/>
      <c r="C147" s="135">
        <v>41001</v>
      </c>
      <c r="D147" s="136" t="s">
        <v>63</v>
      </c>
      <c r="E147" s="137">
        <v>596540.83999999973</v>
      </c>
      <c r="F147" s="137">
        <v>537004.81999999948</v>
      </c>
      <c r="G147" s="137">
        <v>583438.16999999958</v>
      </c>
      <c r="H147" s="137">
        <v>530338.17999999947</v>
      </c>
      <c r="I147" s="137">
        <v>530737.69999999949</v>
      </c>
      <c r="J147" s="137">
        <v>528737.7799999998</v>
      </c>
      <c r="K147" s="137">
        <v>1073619.9900000002</v>
      </c>
      <c r="L147" s="137">
        <v>794936.7000000003</v>
      </c>
      <c r="M147" s="137">
        <v>698323.34000000032</v>
      </c>
      <c r="N147" s="137">
        <v>666486.16000000038</v>
      </c>
      <c r="O147" s="137">
        <v>665401.68000000028</v>
      </c>
      <c r="P147" s="137">
        <v>654763.10999999987</v>
      </c>
      <c r="Q147" s="137">
        <f t="shared" si="4"/>
        <v>7860328.4699999988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1716983.8299999987</v>
      </c>
      <c r="V147" s="133"/>
    </row>
    <row r="148" spans="2:22" x14ac:dyDescent="0.2">
      <c r="B148" s="131"/>
      <c r="C148" s="135">
        <v>41002</v>
      </c>
      <c r="D148" s="136" t="s">
        <v>64</v>
      </c>
      <c r="E148" s="137">
        <v>100456.33000000003</v>
      </c>
      <c r="F148" s="137">
        <v>100994.51000000002</v>
      </c>
      <c r="G148" s="137">
        <v>99794.510000000024</v>
      </c>
      <c r="H148" s="137">
        <v>86765.510000000024</v>
      </c>
      <c r="I148" s="137">
        <v>92584.260000000024</v>
      </c>
      <c r="J148" s="137">
        <v>92584.260000000024</v>
      </c>
      <c r="K148" s="137">
        <v>141818.23999999993</v>
      </c>
      <c r="L148" s="137">
        <v>141818.23999999993</v>
      </c>
      <c r="M148" s="137">
        <v>141818.23999999993</v>
      </c>
      <c r="N148" s="137">
        <v>141818.23999999993</v>
      </c>
      <c r="O148" s="137">
        <v>141818.29999999993</v>
      </c>
      <c r="P148" s="137">
        <v>146818.75999999992</v>
      </c>
      <c r="Q148" s="137">
        <f t="shared" si="4"/>
        <v>1429089.4000000001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301245.35000000009</v>
      </c>
      <c r="V148" s="133"/>
    </row>
    <row r="149" spans="2:22" x14ac:dyDescent="0.2">
      <c r="B149" s="131"/>
      <c r="C149" s="135">
        <v>41003</v>
      </c>
      <c r="D149" s="136" t="s">
        <v>65</v>
      </c>
      <c r="E149" s="137">
        <v>6668307.200000002</v>
      </c>
      <c r="F149" s="137">
        <v>5474211.7100000009</v>
      </c>
      <c r="G149" s="137">
        <v>6172162.6900000013</v>
      </c>
      <c r="H149" s="137">
        <v>6260210.6900000013</v>
      </c>
      <c r="I149" s="137">
        <v>6650042.4300000016</v>
      </c>
      <c r="J149" s="137">
        <v>6197320.1300000018</v>
      </c>
      <c r="K149" s="137">
        <v>8784829.2100000028</v>
      </c>
      <c r="L149" s="137">
        <v>7757497.7100000028</v>
      </c>
      <c r="M149" s="137">
        <v>6503288.7100000028</v>
      </c>
      <c r="N149" s="137">
        <v>6073789.7100000028</v>
      </c>
      <c r="O149" s="137">
        <v>5927721.6800000025</v>
      </c>
      <c r="P149" s="137">
        <v>4588397.3800000036</v>
      </c>
      <c r="Q149" s="137">
        <f t="shared" si="4"/>
        <v>77057779.25000003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18314681.600000005</v>
      </c>
      <c r="V149" s="133"/>
    </row>
    <row r="150" spans="2:22" x14ac:dyDescent="0.2">
      <c r="B150" s="131"/>
      <c r="C150" s="135">
        <v>41005</v>
      </c>
      <c r="D150" s="136" t="s">
        <v>66</v>
      </c>
      <c r="E150" s="137">
        <v>1382026.6400000001</v>
      </c>
      <c r="F150" s="137">
        <v>2573520.3200000003</v>
      </c>
      <c r="G150" s="137">
        <v>3621674.2200000007</v>
      </c>
      <c r="H150" s="137">
        <v>1383026.6400000001</v>
      </c>
      <c r="I150" s="137">
        <v>1404026.56</v>
      </c>
      <c r="J150" s="137">
        <v>1404026.56</v>
      </c>
      <c r="K150" s="137">
        <v>1420161.7100000004</v>
      </c>
      <c r="L150" s="137">
        <v>1417161.7100000004</v>
      </c>
      <c r="M150" s="137">
        <v>3351939.7100000004</v>
      </c>
      <c r="N150" s="137">
        <v>2261242.4500000002</v>
      </c>
      <c r="O150" s="137">
        <v>1382661.7100000004</v>
      </c>
      <c r="P150" s="137">
        <v>1382770.0000000007</v>
      </c>
      <c r="Q150" s="137">
        <f t="shared" si="4"/>
        <v>22984238.230000004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7577221.1800000016</v>
      </c>
      <c r="V150" s="133"/>
    </row>
    <row r="151" spans="2:22" ht="38.25" x14ac:dyDescent="0.2">
      <c r="B151" s="131"/>
      <c r="C151" s="135">
        <v>41007</v>
      </c>
      <c r="D151" s="136" t="s">
        <v>67</v>
      </c>
      <c r="E151" s="137">
        <v>5036.82</v>
      </c>
      <c r="F151" s="137">
        <v>5641.7999999999993</v>
      </c>
      <c r="G151" s="137">
        <v>4794.0999999999995</v>
      </c>
      <c r="H151" s="137">
        <v>4923.4999999999991</v>
      </c>
      <c r="I151" s="137">
        <v>5936.7500000000018</v>
      </c>
      <c r="J151" s="137">
        <v>5361.7500000000009</v>
      </c>
      <c r="K151" s="137">
        <v>6503.8800000000028</v>
      </c>
      <c r="L151" s="137">
        <v>6503.8800000000028</v>
      </c>
      <c r="M151" s="137">
        <v>6503.8800000000028</v>
      </c>
      <c r="N151" s="137">
        <v>6503.8800000000028</v>
      </c>
      <c r="O151" s="137">
        <v>6503.8800000000028</v>
      </c>
      <c r="P151" s="137">
        <v>7401.7400000000025</v>
      </c>
      <c r="Q151" s="137">
        <f t="shared" si="4"/>
        <v>71615.86000000003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15472.719999999998</v>
      </c>
      <c r="V151" s="133"/>
    </row>
    <row r="152" spans="2:22" x14ac:dyDescent="0.2">
      <c r="B152" s="131"/>
      <c r="C152" s="135">
        <v>41008</v>
      </c>
      <c r="D152" s="136" t="s">
        <v>68</v>
      </c>
      <c r="E152" s="137">
        <v>32225.99</v>
      </c>
      <c r="F152" s="137">
        <v>36125.990000000005</v>
      </c>
      <c r="G152" s="137">
        <v>74423.649999999994</v>
      </c>
      <c r="H152" s="137">
        <v>36993.19</v>
      </c>
      <c r="I152" s="137">
        <v>33800.950000000012</v>
      </c>
      <c r="J152" s="137">
        <v>32775.950000000012</v>
      </c>
      <c r="K152" s="137">
        <v>94652.799999999988</v>
      </c>
      <c r="L152" s="137">
        <v>58331.11</v>
      </c>
      <c r="M152" s="137">
        <v>44881.11</v>
      </c>
      <c r="N152" s="137">
        <v>45081.11</v>
      </c>
      <c r="O152" s="137">
        <v>42376.11</v>
      </c>
      <c r="P152" s="137">
        <v>36089.519999999997</v>
      </c>
      <c r="Q152" s="137">
        <f t="shared" si="4"/>
        <v>567757.48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142775.63</v>
      </c>
      <c r="V152" s="133"/>
    </row>
    <row r="153" spans="2:22" x14ac:dyDescent="0.2">
      <c r="B153" s="131"/>
      <c r="C153" s="135">
        <v>41101</v>
      </c>
      <c r="D153" s="136" t="s">
        <v>69</v>
      </c>
      <c r="E153" s="137">
        <v>4499410.0500000017</v>
      </c>
      <c r="F153" s="137">
        <v>4501443.3900000015</v>
      </c>
      <c r="G153" s="137">
        <v>4499426.7200000016</v>
      </c>
      <c r="H153" s="137">
        <v>4499426.620000001</v>
      </c>
      <c r="I153" s="137">
        <v>4499426.6300000008</v>
      </c>
      <c r="J153" s="137">
        <v>4249434.7100000018</v>
      </c>
      <c r="K153" s="137">
        <v>4498850.870000001</v>
      </c>
      <c r="L153" s="137">
        <v>4498859</v>
      </c>
      <c r="M153" s="137">
        <v>4498859.1499999994</v>
      </c>
      <c r="N153" s="137">
        <v>4138858.9400000018</v>
      </c>
      <c r="O153" s="137">
        <v>4138276.4900000021</v>
      </c>
      <c r="P153" s="137">
        <v>4121290.2300000004</v>
      </c>
      <c r="Q153" s="137">
        <f t="shared" si="4"/>
        <v>52643562.800000012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13500280.160000004</v>
      </c>
      <c r="V153" s="133"/>
    </row>
    <row r="154" spans="2:22" x14ac:dyDescent="0.2">
      <c r="B154" s="131"/>
      <c r="C154" s="135">
        <v>41103</v>
      </c>
      <c r="D154" s="136" t="s">
        <v>70</v>
      </c>
      <c r="E154" s="137">
        <v>484225.08999999997</v>
      </c>
      <c r="F154" s="137">
        <v>484225.08999999997</v>
      </c>
      <c r="G154" s="137">
        <v>484225.08999999997</v>
      </c>
      <c r="H154" s="137">
        <v>484225.01000000013</v>
      </c>
      <c r="I154" s="137">
        <v>484225.03000000009</v>
      </c>
      <c r="J154" s="137">
        <v>484223.14999999991</v>
      </c>
      <c r="K154" s="137">
        <v>508432.91</v>
      </c>
      <c r="L154" s="137">
        <v>508433.83</v>
      </c>
      <c r="M154" s="137">
        <v>508432.99000000005</v>
      </c>
      <c r="N154" s="137">
        <v>508432.83000000007</v>
      </c>
      <c r="O154" s="137">
        <v>508432.87000000005</v>
      </c>
      <c r="P154" s="137">
        <v>508432.99999999988</v>
      </c>
      <c r="Q154" s="137">
        <f t="shared" si="4"/>
        <v>5955946.8900000006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1452675.27</v>
      </c>
      <c r="V154" s="133"/>
    </row>
    <row r="155" spans="2:22" x14ac:dyDescent="0.2">
      <c r="B155" s="131"/>
      <c r="C155" s="135">
        <v>41104</v>
      </c>
      <c r="D155" s="136" t="s">
        <v>71</v>
      </c>
      <c r="E155" s="137">
        <v>46431.14</v>
      </c>
      <c r="F155" s="137">
        <v>46431.14</v>
      </c>
      <c r="G155" s="137">
        <v>46271.14</v>
      </c>
      <c r="H155" s="137">
        <v>45494.34</v>
      </c>
      <c r="I155" s="137">
        <v>45494.30000000001</v>
      </c>
      <c r="J155" s="137">
        <v>45494.35</v>
      </c>
      <c r="K155" s="137">
        <v>75354.45</v>
      </c>
      <c r="L155" s="137">
        <v>75336.929999999993</v>
      </c>
      <c r="M155" s="137">
        <v>75278.94</v>
      </c>
      <c r="N155" s="137">
        <v>75278.829999999987</v>
      </c>
      <c r="O155" s="137">
        <v>75278.89</v>
      </c>
      <c r="P155" s="137">
        <v>75283.59</v>
      </c>
      <c r="Q155" s="137">
        <f t="shared" si="4"/>
        <v>727428.03999999992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139133.41999999998</v>
      </c>
      <c r="V155" s="133"/>
    </row>
    <row r="156" spans="2:22" x14ac:dyDescent="0.2">
      <c r="B156" s="131"/>
      <c r="C156" s="135">
        <v>41107</v>
      </c>
      <c r="D156" s="136" t="s">
        <v>72</v>
      </c>
      <c r="E156" s="137">
        <v>292960.49000000005</v>
      </c>
      <c r="F156" s="137">
        <v>292960.49000000005</v>
      </c>
      <c r="G156" s="137">
        <v>282960.49000000005</v>
      </c>
      <c r="H156" s="137">
        <v>282960.47000000003</v>
      </c>
      <c r="I156" s="137">
        <v>282960.38999999996</v>
      </c>
      <c r="J156" s="137">
        <v>282960.40999999997</v>
      </c>
      <c r="K156" s="137">
        <v>451659.14</v>
      </c>
      <c r="L156" s="137">
        <v>305797.03000000003</v>
      </c>
      <c r="M156" s="137">
        <v>366067.20000000007</v>
      </c>
      <c r="N156" s="137">
        <v>366067.22000000003</v>
      </c>
      <c r="O156" s="137">
        <v>366067.14</v>
      </c>
      <c r="P156" s="137">
        <v>366067.47999999992</v>
      </c>
      <c r="Q156" s="137">
        <f t="shared" si="4"/>
        <v>3939487.9500000007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868881.4700000002</v>
      </c>
      <c r="V156" s="133"/>
    </row>
    <row r="157" spans="2:22" x14ac:dyDescent="0.2">
      <c r="B157" s="131"/>
      <c r="C157" s="135">
        <v>41301</v>
      </c>
      <c r="D157" s="136" t="s">
        <v>73</v>
      </c>
      <c r="E157" s="137">
        <v>344926.7200000002</v>
      </c>
      <c r="F157" s="137">
        <v>369586.24000000005</v>
      </c>
      <c r="G157" s="137">
        <v>311849.28000000026</v>
      </c>
      <c r="H157" s="137">
        <v>305342.5900000002</v>
      </c>
      <c r="I157" s="137">
        <v>304059.45000000024</v>
      </c>
      <c r="J157" s="137">
        <v>299359.59000000026</v>
      </c>
      <c r="K157" s="137">
        <v>604776.00000000023</v>
      </c>
      <c r="L157" s="137">
        <v>498036.09000000032</v>
      </c>
      <c r="M157" s="137">
        <v>495679.59000000032</v>
      </c>
      <c r="N157" s="137">
        <v>491479.59000000032</v>
      </c>
      <c r="O157" s="137">
        <v>439479.6300000003</v>
      </c>
      <c r="P157" s="137">
        <v>336768.67999999993</v>
      </c>
      <c r="Q157" s="137">
        <f t="shared" si="4"/>
        <v>4801343.450000002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1026362.2400000005</v>
      </c>
      <c r="V157" s="133"/>
    </row>
    <row r="158" spans="2:22" x14ac:dyDescent="0.2">
      <c r="B158" s="131"/>
      <c r="C158" s="135">
        <v>41401</v>
      </c>
      <c r="D158" s="136" t="s">
        <v>74</v>
      </c>
      <c r="E158" s="137">
        <v>164749.44</v>
      </c>
      <c r="F158" s="137">
        <v>159901.94999999998</v>
      </c>
      <c r="G158" s="137">
        <v>155901.96</v>
      </c>
      <c r="H158" s="137">
        <v>152521.96</v>
      </c>
      <c r="I158" s="137">
        <v>151751.96</v>
      </c>
      <c r="J158" s="137">
        <v>149231.97999999998</v>
      </c>
      <c r="K158" s="137">
        <v>163939.63999999998</v>
      </c>
      <c r="L158" s="137">
        <v>161215.49999999997</v>
      </c>
      <c r="M158" s="137">
        <v>162745.63999999998</v>
      </c>
      <c r="N158" s="137">
        <v>162545.68</v>
      </c>
      <c r="O158" s="137">
        <v>160495.63999999998</v>
      </c>
      <c r="P158" s="137">
        <v>155188.61999999997</v>
      </c>
      <c r="Q158" s="137">
        <f t="shared" si="4"/>
        <v>1900189.9699999995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480553.35</v>
      </c>
      <c r="V158" s="133"/>
    </row>
    <row r="159" spans="2:22" x14ac:dyDescent="0.2">
      <c r="B159" s="131"/>
      <c r="C159" s="135">
        <v>41501</v>
      </c>
      <c r="D159" s="136" t="s">
        <v>75</v>
      </c>
      <c r="E159" s="137">
        <v>709219.73999999953</v>
      </c>
      <c r="F159" s="137">
        <v>771683.26999999955</v>
      </c>
      <c r="G159" s="137">
        <v>775016.57999999949</v>
      </c>
      <c r="H159" s="137">
        <v>758181.56999999948</v>
      </c>
      <c r="I159" s="137">
        <v>580678.17999999982</v>
      </c>
      <c r="J159" s="137">
        <v>614682.3399999995</v>
      </c>
      <c r="K159" s="137">
        <v>668467.11999999953</v>
      </c>
      <c r="L159" s="137">
        <v>652967.11999999953</v>
      </c>
      <c r="M159" s="137">
        <v>713967.11999999965</v>
      </c>
      <c r="N159" s="137">
        <v>652967.11999999953</v>
      </c>
      <c r="O159" s="137">
        <v>687967.11999999953</v>
      </c>
      <c r="P159" s="137">
        <v>707096.52</v>
      </c>
      <c r="Q159" s="137">
        <f t="shared" si="4"/>
        <v>8292893.7999999933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2255919.5899999985</v>
      </c>
      <c r="V159" s="133"/>
    </row>
    <row r="160" spans="2:22" x14ac:dyDescent="0.2">
      <c r="B160" s="131"/>
      <c r="C160" s="135">
        <v>41504</v>
      </c>
      <c r="D160" s="136" t="s">
        <v>76</v>
      </c>
      <c r="E160" s="137">
        <v>160617.70000000007</v>
      </c>
      <c r="F160" s="137">
        <v>160617.70000000007</v>
      </c>
      <c r="G160" s="137">
        <v>160617.71000000005</v>
      </c>
      <c r="H160" s="137">
        <v>160617.72000000003</v>
      </c>
      <c r="I160" s="137">
        <v>160617.78000000003</v>
      </c>
      <c r="J160" s="137">
        <v>160618.11000000004</v>
      </c>
      <c r="K160" s="137">
        <v>203259.36999999982</v>
      </c>
      <c r="L160" s="137">
        <v>203259.35999999978</v>
      </c>
      <c r="M160" s="137">
        <v>203259.35999999978</v>
      </c>
      <c r="N160" s="137">
        <v>203259.39999999979</v>
      </c>
      <c r="O160" s="137">
        <v>203259.3799999998</v>
      </c>
      <c r="P160" s="137">
        <v>203260.21999999986</v>
      </c>
      <c r="Q160" s="137">
        <f t="shared" si="4"/>
        <v>2183263.8099999996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481853.11000000022</v>
      </c>
      <c r="V160" s="133"/>
    </row>
    <row r="161" spans="2:22" x14ac:dyDescent="0.2">
      <c r="B161" s="131"/>
      <c r="C161" s="135">
        <v>41506</v>
      </c>
      <c r="D161" s="136" t="s">
        <v>77</v>
      </c>
      <c r="E161" s="137">
        <v>10699507.18000003</v>
      </c>
      <c r="F161" s="137">
        <v>10268312.150000013</v>
      </c>
      <c r="G161" s="137">
        <v>10268312.150000013</v>
      </c>
      <c r="H161" s="137">
        <v>10269362.150000013</v>
      </c>
      <c r="I161" s="137">
        <v>10268862.170000013</v>
      </c>
      <c r="J161" s="137">
        <v>10338862.110000014</v>
      </c>
      <c r="K161" s="137">
        <v>12591970.290000025</v>
      </c>
      <c r="L161" s="137">
        <v>12588151.370000022</v>
      </c>
      <c r="M161" s="137">
        <v>12581631.420000024</v>
      </c>
      <c r="N161" s="137">
        <v>12581631.390000025</v>
      </c>
      <c r="O161" s="137">
        <v>12581631.390000025</v>
      </c>
      <c r="P161" s="137">
        <v>12581044.509999909</v>
      </c>
      <c r="Q161" s="137">
        <f t="shared" si="4"/>
        <v>137619278.28000012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31236131.480000056</v>
      </c>
      <c r="V161" s="133"/>
    </row>
    <row r="162" spans="2:22" x14ac:dyDescent="0.2">
      <c r="B162" s="131"/>
      <c r="C162" s="135">
        <v>41510</v>
      </c>
      <c r="D162" s="136" t="s">
        <v>78</v>
      </c>
      <c r="E162" s="137">
        <v>146369.75999999998</v>
      </c>
      <c r="F162" s="137">
        <v>155581.72</v>
      </c>
      <c r="G162" s="137">
        <v>143151.66000000003</v>
      </c>
      <c r="H162" s="137">
        <v>133809.66000000003</v>
      </c>
      <c r="I162" s="137">
        <v>131758.26</v>
      </c>
      <c r="J162" s="137">
        <v>122725.66000000002</v>
      </c>
      <c r="K162" s="137">
        <v>202567.71</v>
      </c>
      <c r="L162" s="137">
        <v>167190.68999999997</v>
      </c>
      <c r="M162" s="137">
        <v>151579.19</v>
      </c>
      <c r="N162" s="137">
        <v>138875.19</v>
      </c>
      <c r="O162" s="137">
        <v>132324.99000000002</v>
      </c>
      <c r="P162" s="137">
        <v>112138.72999999997</v>
      </c>
      <c r="Q162" s="137">
        <f t="shared" si="4"/>
        <v>1738073.22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445103.14</v>
      </c>
      <c r="V162" s="133"/>
    </row>
    <row r="163" spans="2:22" x14ac:dyDescent="0.2">
      <c r="B163" s="131"/>
      <c r="C163" s="135">
        <v>41601</v>
      </c>
      <c r="D163" s="136" t="s">
        <v>79</v>
      </c>
      <c r="E163" s="137">
        <v>17966047.489999972</v>
      </c>
      <c r="F163" s="137">
        <v>18270122.309999947</v>
      </c>
      <c r="G163" s="137">
        <v>17930813.45999996</v>
      </c>
      <c r="H163" s="137">
        <v>17780903.419999998</v>
      </c>
      <c r="I163" s="137">
        <v>17815534.029999964</v>
      </c>
      <c r="J163" s="137">
        <v>17815947.119999982</v>
      </c>
      <c r="K163" s="137">
        <v>18106046.029999997</v>
      </c>
      <c r="L163" s="137">
        <v>18213962.010000005</v>
      </c>
      <c r="M163" s="137">
        <v>18241961.900000002</v>
      </c>
      <c r="N163" s="137">
        <v>18281029.349999994</v>
      </c>
      <c r="O163" s="137">
        <v>18340753.77</v>
      </c>
      <c r="P163" s="137">
        <v>18228850.410000023</v>
      </c>
      <c r="Q163" s="137">
        <f t="shared" si="4"/>
        <v>216991971.29999986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54166983.259999886</v>
      </c>
      <c r="V163" s="133"/>
    </row>
    <row r="164" spans="2:22" x14ac:dyDescent="0.2">
      <c r="B164" s="131"/>
      <c r="C164" s="135">
        <v>41603</v>
      </c>
      <c r="D164" s="136" t="s">
        <v>44</v>
      </c>
      <c r="E164" s="137">
        <v>5416.52</v>
      </c>
      <c r="F164" s="137">
        <v>5580.1500000000005</v>
      </c>
      <c r="G164" s="137">
        <v>5680.1500000000005</v>
      </c>
      <c r="H164" s="137">
        <v>5680.1500000000005</v>
      </c>
      <c r="I164" s="137">
        <v>5580.1500000000005</v>
      </c>
      <c r="J164" s="137">
        <v>5580.1500000000005</v>
      </c>
      <c r="K164" s="137">
        <v>6963.9000000000005</v>
      </c>
      <c r="L164" s="137">
        <v>6813.9000000000005</v>
      </c>
      <c r="M164" s="137">
        <v>9513.9000000000015</v>
      </c>
      <c r="N164" s="137">
        <v>7463.9000000000005</v>
      </c>
      <c r="O164" s="137">
        <v>7063.6</v>
      </c>
      <c r="P164" s="137">
        <v>7064.2800000000007</v>
      </c>
      <c r="Q164" s="137">
        <f t="shared" ref="Q164:Q192" si="5">SUM(E164:P164)</f>
        <v>78400.750000000015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16676.820000000003</v>
      </c>
      <c r="V164" s="133"/>
    </row>
    <row r="165" spans="2:22" x14ac:dyDescent="0.2">
      <c r="B165" s="131"/>
      <c r="C165" s="135">
        <v>41604</v>
      </c>
      <c r="D165" s="136" t="s">
        <v>45</v>
      </c>
      <c r="E165" s="137">
        <v>24557.52</v>
      </c>
      <c r="F165" s="137">
        <v>24557.52</v>
      </c>
      <c r="G165" s="137">
        <v>24557.52</v>
      </c>
      <c r="H165" s="137">
        <v>24557.52</v>
      </c>
      <c r="I165" s="137">
        <v>24557.52</v>
      </c>
      <c r="J165" s="137">
        <v>24557.480000000007</v>
      </c>
      <c r="K165" s="137">
        <v>26620.43</v>
      </c>
      <c r="L165" s="137">
        <v>26620.42</v>
      </c>
      <c r="M165" s="137">
        <v>26620.43</v>
      </c>
      <c r="N165" s="137">
        <v>26620.43</v>
      </c>
      <c r="O165" s="137">
        <v>26620.43</v>
      </c>
      <c r="P165" s="137">
        <v>26620.620000000003</v>
      </c>
      <c r="Q165" s="137">
        <f t="shared" si="5"/>
        <v>307067.83999999997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73672.56</v>
      </c>
      <c r="V165" s="133"/>
    </row>
    <row r="166" spans="2:22" x14ac:dyDescent="0.2">
      <c r="B166" s="131"/>
      <c r="C166" s="135">
        <v>41801</v>
      </c>
      <c r="D166" s="136" t="s">
        <v>80</v>
      </c>
      <c r="E166" s="137">
        <v>138852.05999999994</v>
      </c>
      <c r="F166" s="137">
        <v>166352.03999999995</v>
      </c>
      <c r="G166" s="137">
        <v>141377.34999999998</v>
      </c>
      <c r="H166" s="137">
        <v>128597.31000000003</v>
      </c>
      <c r="I166" s="137">
        <v>119637.63000000003</v>
      </c>
      <c r="J166" s="137">
        <v>117900.62000000002</v>
      </c>
      <c r="K166" s="137">
        <v>173366.80999999991</v>
      </c>
      <c r="L166" s="137">
        <v>173034.4499999999</v>
      </c>
      <c r="M166" s="137">
        <v>162129.13999999993</v>
      </c>
      <c r="N166" s="137">
        <v>159521.80999999991</v>
      </c>
      <c r="O166" s="137">
        <v>156980.80999999991</v>
      </c>
      <c r="P166" s="137">
        <v>157329.60999999999</v>
      </c>
      <c r="Q166" s="137">
        <f t="shared" si="5"/>
        <v>1795079.6399999992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446581.44999999984</v>
      </c>
      <c r="V166" s="133"/>
    </row>
    <row r="167" spans="2:22" x14ac:dyDescent="0.2">
      <c r="B167" s="131"/>
      <c r="C167" s="135">
        <v>41901</v>
      </c>
      <c r="D167" s="136" t="s">
        <v>81</v>
      </c>
      <c r="E167" s="137">
        <v>141422.81000000003</v>
      </c>
      <c r="F167" s="137">
        <v>443659.44</v>
      </c>
      <c r="G167" s="137">
        <v>3192724.66</v>
      </c>
      <c r="H167" s="137">
        <v>1058411.4699999997</v>
      </c>
      <c r="I167" s="137">
        <v>54080.610000000022</v>
      </c>
      <c r="J167" s="137">
        <v>41530.610000000022</v>
      </c>
      <c r="K167" s="137">
        <v>2655570.25</v>
      </c>
      <c r="L167" s="137">
        <v>350124.27999999997</v>
      </c>
      <c r="M167" s="137">
        <v>236566.04999999984</v>
      </c>
      <c r="N167" s="137">
        <v>187199.02999999985</v>
      </c>
      <c r="O167" s="137">
        <v>78678.140000000029</v>
      </c>
      <c r="P167" s="137">
        <v>77345.080000000016</v>
      </c>
      <c r="Q167" s="137">
        <f t="shared" si="5"/>
        <v>8517312.4300000016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3777806.91</v>
      </c>
      <c r="V167" s="133"/>
    </row>
    <row r="168" spans="2:22" x14ac:dyDescent="0.2">
      <c r="B168" s="131"/>
      <c r="C168" s="135">
        <v>42001</v>
      </c>
      <c r="D168" s="136" t="s">
        <v>82</v>
      </c>
      <c r="E168" s="137">
        <v>277362.04000000004</v>
      </c>
      <c r="F168" s="137">
        <v>359234.82000000012</v>
      </c>
      <c r="G168" s="137">
        <v>1886619.3300000005</v>
      </c>
      <c r="H168" s="137">
        <v>1539641.9800000007</v>
      </c>
      <c r="I168" s="137">
        <v>548391.99</v>
      </c>
      <c r="J168" s="137">
        <v>550392.09000000008</v>
      </c>
      <c r="K168" s="137">
        <v>1700342.0400000005</v>
      </c>
      <c r="L168" s="137">
        <v>575191.99</v>
      </c>
      <c r="M168" s="137">
        <v>515191.99000000011</v>
      </c>
      <c r="N168" s="137">
        <v>950692.04</v>
      </c>
      <c r="O168" s="137">
        <v>1078515.08</v>
      </c>
      <c r="P168" s="137">
        <v>545056.01</v>
      </c>
      <c r="Q168" s="137">
        <f t="shared" si="5"/>
        <v>10526631.400000002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2523216.1900000004</v>
      </c>
      <c r="V168" s="133"/>
    </row>
    <row r="169" spans="2:22" x14ac:dyDescent="0.2">
      <c r="B169" s="131"/>
      <c r="C169" s="135">
        <v>42002</v>
      </c>
      <c r="D169" s="136" t="s">
        <v>83</v>
      </c>
      <c r="E169" s="137">
        <v>135344.15999999995</v>
      </c>
      <c r="F169" s="137">
        <v>135344.15999999995</v>
      </c>
      <c r="G169" s="137">
        <v>135344.17999999996</v>
      </c>
      <c r="H169" s="137">
        <v>135344.15999999995</v>
      </c>
      <c r="I169" s="137">
        <v>153992.25999999992</v>
      </c>
      <c r="J169" s="137">
        <v>134224.23999999996</v>
      </c>
      <c r="K169" s="137">
        <v>154860.07999999996</v>
      </c>
      <c r="L169" s="137">
        <v>154860.08999999997</v>
      </c>
      <c r="M169" s="137">
        <v>154860.12</v>
      </c>
      <c r="N169" s="137">
        <v>153517.06</v>
      </c>
      <c r="O169" s="137">
        <v>153517.12</v>
      </c>
      <c r="P169" s="137">
        <v>153397.18</v>
      </c>
      <c r="Q169" s="137">
        <f t="shared" si="5"/>
        <v>1754604.8099999998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406032.49999999988</v>
      </c>
      <c r="V169" s="133"/>
    </row>
    <row r="170" spans="2:22" x14ac:dyDescent="0.2">
      <c r="B170" s="131"/>
      <c r="C170" s="135">
        <v>42004</v>
      </c>
      <c r="D170" s="136" t="s">
        <v>84</v>
      </c>
      <c r="E170" s="137">
        <v>512960.87</v>
      </c>
      <c r="F170" s="137">
        <v>530038.65</v>
      </c>
      <c r="G170" s="137">
        <v>533190.87</v>
      </c>
      <c r="H170" s="137">
        <v>525148.87</v>
      </c>
      <c r="I170" s="137">
        <v>524831.12999999989</v>
      </c>
      <c r="J170" s="137">
        <v>537918.87</v>
      </c>
      <c r="K170" s="137">
        <v>559269.31999999995</v>
      </c>
      <c r="L170" s="137">
        <v>559082.02999999991</v>
      </c>
      <c r="M170" s="137">
        <v>559163.78999999992</v>
      </c>
      <c r="N170" s="137">
        <v>549443.05999999994</v>
      </c>
      <c r="O170" s="137">
        <v>564442.62999999989</v>
      </c>
      <c r="P170" s="137">
        <v>563315.09</v>
      </c>
      <c r="Q170" s="137">
        <f t="shared" si="5"/>
        <v>6518805.1799999997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1576190.3900000001</v>
      </c>
      <c r="V170" s="133"/>
    </row>
    <row r="171" spans="2:22" x14ac:dyDescent="0.2">
      <c r="B171" s="131"/>
      <c r="C171" s="135">
        <v>42101</v>
      </c>
      <c r="D171" s="136" t="s">
        <v>85</v>
      </c>
      <c r="E171" s="137">
        <v>490349.24</v>
      </c>
      <c r="F171" s="137">
        <v>492849.19999999995</v>
      </c>
      <c r="G171" s="137">
        <v>491182.56999999995</v>
      </c>
      <c r="H171" s="137">
        <v>491182.56999999995</v>
      </c>
      <c r="I171" s="137">
        <v>489349.24</v>
      </c>
      <c r="J171" s="137">
        <v>488149.24</v>
      </c>
      <c r="K171" s="137">
        <v>734649.23999999976</v>
      </c>
      <c r="L171" s="137">
        <v>734649.23999999976</v>
      </c>
      <c r="M171" s="137">
        <v>734649.2799999998</v>
      </c>
      <c r="N171" s="137">
        <v>733815.9099999998</v>
      </c>
      <c r="O171" s="137">
        <v>727515.9099999998</v>
      </c>
      <c r="P171" s="137">
        <v>725849.30999999971</v>
      </c>
      <c r="Q171" s="137">
        <f t="shared" si="5"/>
        <v>7334190.9499999983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1474381.0099999998</v>
      </c>
      <c r="V171" s="133"/>
    </row>
    <row r="172" spans="2:22" x14ac:dyDescent="0.2">
      <c r="B172" s="131"/>
      <c r="C172" s="135">
        <v>50201</v>
      </c>
      <c r="D172" s="136" t="s">
        <v>86</v>
      </c>
      <c r="E172" s="137">
        <v>68593.750000000015</v>
      </c>
      <c r="F172" s="137">
        <v>68593.530000000028</v>
      </c>
      <c r="G172" s="137">
        <v>68593.370000000024</v>
      </c>
      <c r="H172" s="137">
        <v>68593.330000000031</v>
      </c>
      <c r="I172" s="137">
        <v>68592.360000000015</v>
      </c>
      <c r="J172" s="137">
        <v>68592.360000000015</v>
      </c>
      <c r="K172" s="137">
        <v>74989.050000000017</v>
      </c>
      <c r="L172" s="137">
        <v>74988.970000000016</v>
      </c>
      <c r="M172" s="137">
        <v>74988.970000000016</v>
      </c>
      <c r="N172" s="137">
        <v>74988.970000000016</v>
      </c>
      <c r="O172" s="137">
        <v>74988.970000000016</v>
      </c>
      <c r="P172" s="137">
        <v>74989.289999999994</v>
      </c>
      <c r="Q172" s="137">
        <f t="shared" si="5"/>
        <v>861492.92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205780.65000000005</v>
      </c>
      <c r="V172" s="133"/>
    </row>
    <row r="173" spans="2:22" x14ac:dyDescent="0.2">
      <c r="B173" s="131"/>
      <c r="C173" s="135">
        <v>50301</v>
      </c>
      <c r="D173" s="136" t="s">
        <v>87</v>
      </c>
      <c r="E173" s="137">
        <v>166834.37999999998</v>
      </c>
      <c r="F173" s="137">
        <v>214764.66000000009</v>
      </c>
      <c r="G173" s="137">
        <v>211208.45</v>
      </c>
      <c r="H173" s="137">
        <v>196489.46999999991</v>
      </c>
      <c r="I173" s="137">
        <v>175546.45999999988</v>
      </c>
      <c r="J173" s="137">
        <v>172216.45999999988</v>
      </c>
      <c r="K173" s="137">
        <v>284264.64</v>
      </c>
      <c r="L173" s="137">
        <v>284264.63</v>
      </c>
      <c r="M173" s="137">
        <v>284264.64</v>
      </c>
      <c r="N173" s="137">
        <v>284264.64</v>
      </c>
      <c r="O173" s="137">
        <v>284264.65000000002</v>
      </c>
      <c r="P173" s="137">
        <v>284265.14000000007</v>
      </c>
      <c r="Q173" s="137">
        <f t="shared" si="5"/>
        <v>2842648.2199999997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592807.49</v>
      </c>
      <c r="V173" s="133"/>
    </row>
    <row r="174" spans="2:22" x14ac:dyDescent="0.2">
      <c r="B174" s="131"/>
      <c r="C174" s="135">
        <v>50401</v>
      </c>
      <c r="D174" s="136" t="s">
        <v>88</v>
      </c>
      <c r="E174" s="137">
        <v>181830.83</v>
      </c>
      <c r="F174" s="137">
        <v>181830.83</v>
      </c>
      <c r="G174" s="137">
        <v>181830.83</v>
      </c>
      <c r="H174" s="137">
        <v>181830.83</v>
      </c>
      <c r="I174" s="137">
        <v>181830.76999999993</v>
      </c>
      <c r="J174" s="137">
        <v>181830.89000000004</v>
      </c>
      <c r="K174" s="137">
        <v>223954.92999999996</v>
      </c>
      <c r="L174" s="137">
        <v>223954.92999999996</v>
      </c>
      <c r="M174" s="137">
        <v>223954.90999999997</v>
      </c>
      <c r="N174" s="137">
        <v>223954.88999999998</v>
      </c>
      <c r="O174" s="137">
        <v>223954.93000000002</v>
      </c>
      <c r="P174" s="137">
        <v>223954.93000000002</v>
      </c>
      <c r="Q174" s="137">
        <f t="shared" si="5"/>
        <v>2434714.5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545492.49</v>
      </c>
      <c r="V174" s="133"/>
    </row>
    <row r="175" spans="2:22" x14ac:dyDescent="0.2">
      <c r="B175" s="131"/>
      <c r="C175" s="135">
        <v>50801</v>
      </c>
      <c r="D175" s="136" t="s">
        <v>89</v>
      </c>
      <c r="E175" s="137">
        <v>20000</v>
      </c>
      <c r="F175" s="137">
        <v>16000</v>
      </c>
      <c r="G175" s="137">
        <v>16000</v>
      </c>
      <c r="H175" s="137">
        <v>16000</v>
      </c>
      <c r="I175" s="137">
        <v>16000</v>
      </c>
      <c r="J175" s="137">
        <v>16000</v>
      </c>
      <c r="K175" s="137">
        <v>25000</v>
      </c>
      <c r="L175" s="137">
        <v>23000</v>
      </c>
      <c r="M175" s="137">
        <v>23000</v>
      </c>
      <c r="N175" s="137">
        <v>23000</v>
      </c>
      <c r="O175" s="137">
        <v>23000</v>
      </c>
      <c r="P175" s="137">
        <v>23000</v>
      </c>
      <c r="Q175" s="137">
        <f t="shared" si="5"/>
        <v>240000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52000</v>
      </c>
      <c r="V175" s="133"/>
    </row>
    <row r="176" spans="2:22" x14ac:dyDescent="0.2">
      <c r="B176" s="131"/>
      <c r="C176" s="135">
        <v>50901</v>
      </c>
      <c r="D176" s="136" t="s">
        <v>90</v>
      </c>
      <c r="E176" s="137">
        <v>847846.75999999978</v>
      </c>
      <c r="F176" s="137">
        <v>847846.75999999978</v>
      </c>
      <c r="G176" s="137">
        <v>847846.75999999978</v>
      </c>
      <c r="H176" s="137">
        <v>847846.75999999978</v>
      </c>
      <c r="I176" s="137">
        <v>847846.75999999978</v>
      </c>
      <c r="J176" s="137">
        <v>847846.75999999978</v>
      </c>
      <c r="K176" s="137">
        <v>1271828.1899999997</v>
      </c>
      <c r="L176" s="137">
        <v>1271828.24</v>
      </c>
      <c r="M176" s="137">
        <v>1271828.27</v>
      </c>
      <c r="N176" s="137">
        <v>1271828.27</v>
      </c>
      <c r="O176" s="137">
        <v>1271828.28</v>
      </c>
      <c r="P176" s="137">
        <v>1271828.2000000002</v>
      </c>
      <c r="Q176" s="137">
        <f t="shared" si="5"/>
        <v>12718050.009999998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2543540.2799999993</v>
      </c>
      <c r="V176" s="133"/>
    </row>
    <row r="177" spans="2:22" ht="25.5" x14ac:dyDescent="0.2">
      <c r="B177" s="131"/>
      <c r="C177" s="135">
        <v>51001</v>
      </c>
      <c r="D177" s="136" t="s">
        <v>91</v>
      </c>
      <c r="E177" s="137">
        <v>65974.829999999987</v>
      </c>
      <c r="F177" s="137">
        <v>65974.829999999987</v>
      </c>
      <c r="G177" s="137">
        <v>65974.829999999987</v>
      </c>
      <c r="H177" s="137">
        <v>65974.849999999991</v>
      </c>
      <c r="I177" s="137">
        <v>65974.800000000017</v>
      </c>
      <c r="J177" s="137">
        <v>65974.81</v>
      </c>
      <c r="K177" s="137">
        <v>70851.570000000007</v>
      </c>
      <c r="L177" s="137">
        <v>70851.570000000007</v>
      </c>
      <c r="M177" s="137">
        <v>70851.570000000007</v>
      </c>
      <c r="N177" s="137">
        <v>70851.570000000007</v>
      </c>
      <c r="O177" s="137">
        <v>70851.570000000007</v>
      </c>
      <c r="P177" s="137">
        <v>70851.739999999991</v>
      </c>
      <c r="Q177" s="137">
        <f t="shared" si="5"/>
        <v>820958.54000000027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197924.48999999996</v>
      </c>
      <c r="V177" s="133"/>
    </row>
    <row r="178" spans="2:22" x14ac:dyDescent="0.2">
      <c r="B178" s="131"/>
      <c r="C178" s="135">
        <v>51101</v>
      </c>
      <c r="D178" s="136" t="s">
        <v>92</v>
      </c>
      <c r="E178" s="137">
        <v>18333.34</v>
      </c>
      <c r="F178" s="137">
        <v>18333.34</v>
      </c>
      <c r="G178" s="137">
        <v>18333.330000000002</v>
      </c>
      <c r="H178" s="137">
        <v>18333.330000000002</v>
      </c>
      <c r="I178" s="137">
        <v>18333.330000000002</v>
      </c>
      <c r="J178" s="137">
        <v>18333.330000000002</v>
      </c>
      <c r="K178" s="137">
        <v>27500</v>
      </c>
      <c r="L178" s="137">
        <v>27500</v>
      </c>
      <c r="M178" s="137">
        <v>27500</v>
      </c>
      <c r="N178" s="137">
        <v>27500</v>
      </c>
      <c r="O178" s="137">
        <v>27500</v>
      </c>
      <c r="P178" s="137">
        <v>27500</v>
      </c>
      <c r="Q178" s="137">
        <f t="shared" si="5"/>
        <v>275000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55000.01</v>
      </c>
      <c r="V178" s="133"/>
    </row>
    <row r="179" spans="2:22" x14ac:dyDescent="0.2">
      <c r="B179" s="131"/>
      <c r="C179" s="135">
        <v>51301</v>
      </c>
      <c r="D179" s="136" t="s">
        <v>93</v>
      </c>
      <c r="E179" s="137">
        <v>33651.5</v>
      </c>
      <c r="F179" s="137">
        <v>33651.5</v>
      </c>
      <c r="G179" s="137">
        <v>33658.17</v>
      </c>
      <c r="H179" s="137">
        <v>33658.17</v>
      </c>
      <c r="I179" s="137">
        <v>33658.17</v>
      </c>
      <c r="J179" s="137">
        <v>33658.17</v>
      </c>
      <c r="K179" s="137">
        <v>50490</v>
      </c>
      <c r="L179" s="137">
        <v>50490</v>
      </c>
      <c r="M179" s="137">
        <v>50490</v>
      </c>
      <c r="N179" s="137">
        <v>50490.020000000004</v>
      </c>
      <c r="O179" s="137">
        <v>50490</v>
      </c>
      <c r="P179" s="137">
        <v>50490.020000000011</v>
      </c>
      <c r="Q179" s="137">
        <f t="shared" si="5"/>
        <v>504875.72000000003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100961.17</v>
      </c>
      <c r="V179" s="133"/>
    </row>
    <row r="180" spans="2:22" x14ac:dyDescent="0.2">
      <c r="B180" s="131"/>
      <c r="C180" s="135">
        <v>51401</v>
      </c>
      <c r="D180" s="136" t="s">
        <v>94</v>
      </c>
      <c r="E180" s="137">
        <v>6560.3099999999995</v>
      </c>
      <c r="F180" s="137">
        <v>6560.3099999999995</v>
      </c>
      <c r="G180" s="137">
        <v>6560.3099999999995</v>
      </c>
      <c r="H180" s="137">
        <v>6560.3099999999995</v>
      </c>
      <c r="I180" s="137">
        <v>6560.3099999999995</v>
      </c>
      <c r="J180" s="137">
        <v>6560.3399999999992</v>
      </c>
      <c r="K180" s="137">
        <v>6858.2900000000009</v>
      </c>
      <c r="L180" s="137">
        <v>6858.2500000000009</v>
      </c>
      <c r="M180" s="137">
        <v>6858.2400000000007</v>
      </c>
      <c r="N180" s="137">
        <v>6858.3000000000011</v>
      </c>
      <c r="O180" s="137">
        <v>6858.2900000000009</v>
      </c>
      <c r="P180" s="137">
        <v>6858.34</v>
      </c>
      <c r="Q180" s="137">
        <f t="shared" si="5"/>
        <v>80511.599999999977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19680.93</v>
      </c>
      <c r="V180" s="133"/>
    </row>
    <row r="181" spans="2:22" x14ac:dyDescent="0.2">
      <c r="B181" s="131"/>
      <c r="C181" s="135">
        <v>51601</v>
      </c>
      <c r="D181" s="136" t="s">
        <v>95</v>
      </c>
      <c r="E181" s="137">
        <v>46424.5</v>
      </c>
      <c r="F181" s="137">
        <v>46424.5</v>
      </c>
      <c r="G181" s="137">
        <v>46524.5</v>
      </c>
      <c r="H181" s="137">
        <v>45916.17</v>
      </c>
      <c r="I181" s="137">
        <v>45916.17</v>
      </c>
      <c r="J181" s="137">
        <v>45916.17</v>
      </c>
      <c r="K181" s="137">
        <v>46824.49</v>
      </c>
      <c r="L181" s="137">
        <v>47214.49</v>
      </c>
      <c r="M181" s="137">
        <v>47933.27</v>
      </c>
      <c r="N181" s="137">
        <v>48033.259999999995</v>
      </c>
      <c r="O181" s="137">
        <v>48158.259999999995</v>
      </c>
      <c r="P181" s="137">
        <v>48413.069999999985</v>
      </c>
      <c r="Q181" s="137">
        <f t="shared" si="5"/>
        <v>563698.85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139373.5</v>
      </c>
      <c r="V181" s="133"/>
    </row>
    <row r="182" spans="2:22" x14ac:dyDescent="0.2">
      <c r="B182" s="131"/>
      <c r="C182" s="135">
        <v>51801</v>
      </c>
      <c r="D182" s="136" t="s">
        <v>96</v>
      </c>
      <c r="E182" s="137">
        <v>1433625</v>
      </c>
      <c r="F182" s="137">
        <v>1433625</v>
      </c>
      <c r="G182" s="137">
        <v>1433625</v>
      </c>
      <c r="H182" s="137">
        <v>1433625</v>
      </c>
      <c r="I182" s="137">
        <v>1433625</v>
      </c>
      <c r="J182" s="137">
        <v>1433625</v>
      </c>
      <c r="K182" s="137">
        <v>1433625</v>
      </c>
      <c r="L182" s="137">
        <v>1433625</v>
      </c>
      <c r="M182" s="137">
        <v>1433625</v>
      </c>
      <c r="N182" s="137">
        <v>1433625</v>
      </c>
      <c r="O182" s="137">
        <v>1433625</v>
      </c>
      <c r="P182" s="137">
        <v>1433625</v>
      </c>
      <c r="Q182" s="137">
        <f t="shared" si="5"/>
        <v>17203500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4300875</v>
      </c>
      <c r="V182" s="133"/>
    </row>
    <row r="183" spans="2:22" ht="25.5" x14ac:dyDescent="0.2">
      <c r="B183" s="131"/>
      <c r="C183" s="135">
        <v>51901</v>
      </c>
      <c r="D183" s="136" t="s">
        <v>97</v>
      </c>
      <c r="E183" s="137">
        <v>38213.9</v>
      </c>
      <c r="F183" s="137">
        <v>38213.9</v>
      </c>
      <c r="G183" s="137">
        <v>38213.9</v>
      </c>
      <c r="H183" s="137">
        <v>38213.9</v>
      </c>
      <c r="I183" s="137">
        <v>38213.9</v>
      </c>
      <c r="J183" s="137">
        <v>38213.740000000005</v>
      </c>
      <c r="K183" s="137">
        <v>43614.59</v>
      </c>
      <c r="L183" s="137">
        <v>43614.55</v>
      </c>
      <c r="M183" s="137">
        <v>46522.869999999995</v>
      </c>
      <c r="N183" s="137">
        <v>46522.85</v>
      </c>
      <c r="O183" s="137">
        <v>46522.85</v>
      </c>
      <c r="P183" s="137">
        <v>46522.82</v>
      </c>
      <c r="Q183" s="137">
        <f t="shared" si="5"/>
        <v>502603.7699999999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114641.70000000001</v>
      </c>
      <c r="V183" s="133"/>
    </row>
    <row r="184" spans="2:22" x14ac:dyDescent="0.2">
      <c r="B184" s="131"/>
      <c r="C184" s="135">
        <v>52001</v>
      </c>
      <c r="D184" s="136" t="s">
        <v>98</v>
      </c>
      <c r="E184" s="137">
        <v>165952.31</v>
      </c>
      <c r="F184" s="137">
        <v>165952.31</v>
      </c>
      <c r="G184" s="137">
        <v>145827.23000000001</v>
      </c>
      <c r="H184" s="137">
        <v>207910.56</v>
      </c>
      <c r="I184" s="137">
        <v>157923.56</v>
      </c>
      <c r="J184" s="137">
        <v>143827.23000000001</v>
      </c>
      <c r="K184" s="137">
        <v>378442.23</v>
      </c>
      <c r="L184" s="137">
        <v>270799.20999999996</v>
      </c>
      <c r="M184" s="137">
        <v>234415.19</v>
      </c>
      <c r="N184" s="137">
        <v>183082.54</v>
      </c>
      <c r="O184" s="137">
        <v>182599.54</v>
      </c>
      <c r="P184" s="137">
        <v>161924.99000000002</v>
      </c>
      <c r="Q184" s="137">
        <f t="shared" si="5"/>
        <v>2398656.9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477731.85</v>
      </c>
      <c r="V184" s="133"/>
    </row>
    <row r="185" spans="2:22" x14ac:dyDescent="0.2">
      <c r="B185" s="131"/>
      <c r="C185" s="135">
        <v>52301</v>
      </c>
      <c r="D185" s="136" t="s">
        <v>99</v>
      </c>
      <c r="E185" s="137">
        <v>39615.770000000011</v>
      </c>
      <c r="F185" s="137">
        <v>39615.770000000011</v>
      </c>
      <c r="G185" s="137">
        <v>39615.770000000011</v>
      </c>
      <c r="H185" s="137">
        <v>39115.770000000011</v>
      </c>
      <c r="I185" s="137">
        <v>39115.770000000011</v>
      </c>
      <c r="J185" s="137">
        <v>39115.770000000011</v>
      </c>
      <c r="K185" s="137">
        <v>44526.630000000005</v>
      </c>
      <c r="L185" s="137">
        <v>44476.55000000001</v>
      </c>
      <c r="M185" s="137">
        <v>44476.55000000001</v>
      </c>
      <c r="N185" s="137">
        <v>44476.55000000001</v>
      </c>
      <c r="O185" s="137">
        <v>44476.55000000001</v>
      </c>
      <c r="P185" s="137">
        <v>43577.72</v>
      </c>
      <c r="Q185" s="137">
        <f t="shared" si="5"/>
        <v>502205.17000000004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118847.31000000003</v>
      </c>
      <c r="V185" s="133"/>
    </row>
    <row r="186" spans="2:22" x14ac:dyDescent="0.2">
      <c r="B186" s="131"/>
      <c r="C186" s="135">
        <v>52401</v>
      </c>
      <c r="D186" s="136" t="s">
        <v>100</v>
      </c>
      <c r="E186" s="137">
        <v>12833.33</v>
      </c>
      <c r="F186" s="137">
        <v>12833.33</v>
      </c>
      <c r="G186" s="137">
        <v>12833.33</v>
      </c>
      <c r="H186" s="137">
        <v>12833.33</v>
      </c>
      <c r="I186" s="137">
        <v>12833.33</v>
      </c>
      <c r="J186" s="137">
        <v>12833.33</v>
      </c>
      <c r="K186" s="137">
        <v>19250</v>
      </c>
      <c r="L186" s="137">
        <v>19250</v>
      </c>
      <c r="M186" s="137">
        <v>19250</v>
      </c>
      <c r="N186" s="137">
        <v>19250</v>
      </c>
      <c r="O186" s="137">
        <v>19250.010000000002</v>
      </c>
      <c r="P186" s="137">
        <v>19250.010000000002</v>
      </c>
      <c r="Q186" s="137">
        <f t="shared" si="5"/>
        <v>192500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38499.99</v>
      </c>
      <c r="V186" s="133"/>
    </row>
    <row r="187" spans="2:22" x14ac:dyDescent="0.2">
      <c r="B187" s="131"/>
      <c r="C187" s="135">
        <v>52601</v>
      </c>
      <c r="D187" s="136" t="s">
        <v>101</v>
      </c>
      <c r="E187" s="137">
        <v>58268.67</v>
      </c>
      <c r="F187" s="137">
        <v>41867.67</v>
      </c>
      <c r="G187" s="137">
        <v>605767.67000000004</v>
      </c>
      <c r="H187" s="137">
        <v>40956.67</v>
      </c>
      <c r="I187" s="137">
        <v>39212.67</v>
      </c>
      <c r="J187" s="137">
        <v>36392.67</v>
      </c>
      <c r="K187" s="137">
        <v>890852.28</v>
      </c>
      <c r="L187" s="137">
        <v>45366.67</v>
      </c>
      <c r="M187" s="137">
        <v>40701.67</v>
      </c>
      <c r="N187" s="137">
        <v>40701.67</v>
      </c>
      <c r="O187" s="137">
        <v>35901.67</v>
      </c>
      <c r="P187" s="137">
        <v>33510.020000000004</v>
      </c>
      <c r="Q187" s="137">
        <f t="shared" si="5"/>
        <v>1909500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705904.01</v>
      </c>
      <c r="V187" s="133"/>
    </row>
    <row r="188" spans="2:22" x14ac:dyDescent="0.2">
      <c r="B188" s="131"/>
      <c r="C188" s="135">
        <v>60101</v>
      </c>
      <c r="D188" s="136" t="s">
        <v>102</v>
      </c>
      <c r="E188" s="137">
        <v>44840248.399999999</v>
      </c>
      <c r="F188" s="137">
        <v>44698360.859999992</v>
      </c>
      <c r="G188" s="137">
        <v>44700880.859999992</v>
      </c>
      <c r="H188" s="137">
        <v>44698360.859999992</v>
      </c>
      <c r="I188" s="137">
        <v>44699840.839999996</v>
      </c>
      <c r="J188" s="137">
        <v>44698360.839999996</v>
      </c>
      <c r="K188" s="137">
        <v>44868413.359999992</v>
      </c>
      <c r="L188" s="137">
        <v>44868413.219999999</v>
      </c>
      <c r="M188" s="137">
        <v>44868413.199999996</v>
      </c>
      <c r="N188" s="137">
        <v>44868413.109999992</v>
      </c>
      <c r="O188" s="137">
        <v>44868413.199999996</v>
      </c>
      <c r="P188" s="137">
        <v>44868413.240000002</v>
      </c>
      <c r="Q188" s="137">
        <f t="shared" si="5"/>
        <v>537546531.99000001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134239490.11999997</v>
      </c>
      <c r="V188" s="133"/>
    </row>
    <row r="189" spans="2:22" x14ac:dyDescent="0.2">
      <c r="B189" s="131"/>
      <c r="C189" s="135">
        <v>60201</v>
      </c>
      <c r="D189" s="136" t="s">
        <v>103</v>
      </c>
      <c r="E189" s="137">
        <v>7321788.5200000014</v>
      </c>
      <c r="F189" s="137">
        <v>28354372.939999983</v>
      </c>
      <c r="G189" s="137">
        <v>29851916.939999983</v>
      </c>
      <c r="H189" s="137">
        <v>31006968.309999984</v>
      </c>
      <c r="I189" s="137">
        <v>30742616.939999983</v>
      </c>
      <c r="J189" s="137">
        <v>31285001.539999984</v>
      </c>
      <c r="K189" s="137">
        <v>35998007.409999996</v>
      </c>
      <c r="L189" s="137">
        <v>35780456.039999999</v>
      </c>
      <c r="M189" s="137">
        <v>35777706.050000004</v>
      </c>
      <c r="N189" s="137">
        <v>35945157.189999998</v>
      </c>
      <c r="O189" s="137">
        <v>35765866.160000011</v>
      </c>
      <c r="P189" s="137">
        <v>49345308.530000009</v>
      </c>
      <c r="Q189" s="137">
        <f t="shared" si="5"/>
        <v>387175166.56999993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65528078.399999969</v>
      </c>
      <c r="V189" s="133"/>
    </row>
    <row r="190" spans="2:22" x14ac:dyDescent="0.2">
      <c r="B190" s="131"/>
      <c r="C190" s="135">
        <v>60301</v>
      </c>
      <c r="D190" s="136" t="s">
        <v>104</v>
      </c>
      <c r="E190" s="137">
        <v>4772752.6000000006</v>
      </c>
      <c r="F190" s="137">
        <v>4043479.89</v>
      </c>
      <c r="G190" s="137">
        <v>3903479.870000001</v>
      </c>
      <c r="H190" s="137">
        <v>3903479.870000001</v>
      </c>
      <c r="I190" s="137">
        <v>3903479.870000001</v>
      </c>
      <c r="J190" s="137">
        <v>3903479.9300000011</v>
      </c>
      <c r="K190" s="137">
        <v>4467856.040000001</v>
      </c>
      <c r="L190" s="137">
        <v>4467856.0200000005</v>
      </c>
      <c r="M190" s="137">
        <v>4467856.040000001</v>
      </c>
      <c r="N190" s="137">
        <v>4467856.040000001</v>
      </c>
      <c r="O190" s="137">
        <v>4467856.040000001</v>
      </c>
      <c r="P190" s="137">
        <v>4467856.4000000004</v>
      </c>
      <c r="Q190" s="137">
        <f t="shared" si="5"/>
        <v>51237288.609999999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12719712.360000001</v>
      </c>
      <c r="V190" s="133"/>
    </row>
    <row r="191" spans="2:22" x14ac:dyDescent="0.2">
      <c r="B191" s="131"/>
      <c r="C191" s="135">
        <v>60501</v>
      </c>
      <c r="D191" s="136" t="s">
        <v>105</v>
      </c>
      <c r="E191" s="137">
        <v>176729.22</v>
      </c>
      <c r="F191" s="137">
        <v>41729.220000000008</v>
      </c>
      <c r="G191" s="137">
        <v>41729.220000000008</v>
      </c>
      <c r="H191" s="137">
        <v>41729.220000000008</v>
      </c>
      <c r="I191" s="137">
        <v>41729.220000000008</v>
      </c>
      <c r="J191" s="137">
        <v>41729.220000000008</v>
      </c>
      <c r="K191" s="137">
        <v>9743729.2200000007</v>
      </c>
      <c r="L191" s="137">
        <v>41729.220000000008</v>
      </c>
      <c r="M191" s="137">
        <v>41729.220000000008</v>
      </c>
      <c r="N191" s="137">
        <v>41729.220000000008</v>
      </c>
      <c r="O191" s="137">
        <v>41729.220000000008</v>
      </c>
      <c r="P191" s="137">
        <v>41729.379999999997</v>
      </c>
      <c r="Q191" s="137">
        <f t="shared" si="5"/>
        <v>10337750.800000004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260187.66</v>
      </c>
      <c r="V191" s="133"/>
    </row>
    <row r="192" spans="2:22" x14ac:dyDescent="0.2">
      <c r="B192" s="131"/>
      <c r="C192" s="135">
        <v>60601</v>
      </c>
      <c r="D192" s="136" t="s">
        <v>106</v>
      </c>
      <c r="E192" s="137">
        <v>90771.380000000034</v>
      </c>
      <c r="F192" s="137">
        <v>90771.380000000034</v>
      </c>
      <c r="G192" s="137">
        <v>90771.380000000034</v>
      </c>
      <c r="H192" s="137">
        <v>90771.380000000034</v>
      </c>
      <c r="I192" s="137">
        <v>90771.380000000034</v>
      </c>
      <c r="J192" s="137">
        <v>90775.72000000003</v>
      </c>
      <c r="K192" s="137">
        <v>128111.37000000001</v>
      </c>
      <c r="L192" s="137">
        <v>128111.37000000001</v>
      </c>
      <c r="M192" s="137">
        <v>128111.37000000001</v>
      </c>
      <c r="N192" s="137">
        <v>128111.37000000001</v>
      </c>
      <c r="O192" s="137">
        <v>128111.37000000001</v>
      </c>
      <c r="P192" s="137">
        <v>128111.52999999998</v>
      </c>
      <c r="Q192" s="137">
        <f t="shared" si="5"/>
        <v>1313301.0000000002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272314.14000000013</v>
      </c>
      <c r="V192" s="133"/>
    </row>
    <row r="193" spans="2:22" x14ac:dyDescent="0.2">
      <c r="B193" s="131"/>
      <c r="C193" s="135"/>
      <c r="D193" s="136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3"/>
      <c r="S193" s="134"/>
      <c r="T193" s="131"/>
      <c r="U193" s="137"/>
      <c r="V193" s="133"/>
    </row>
    <row r="194" spans="2:22" ht="13.5" thickBot="1" x14ac:dyDescent="0.25">
      <c r="B194" s="106"/>
      <c r="C194" s="138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12"/>
      <c r="S194" s="134"/>
      <c r="T194" s="106"/>
      <c r="U194" s="140"/>
      <c r="V194" s="112"/>
    </row>
    <row r="195" spans="2:22" ht="13.5" thickTop="1" x14ac:dyDescent="0.2"/>
  </sheetData>
  <mergeCells count="4">
    <mergeCell ref="E101:Q101"/>
    <mergeCell ref="E4:Q4"/>
    <mergeCell ref="C7:D7"/>
    <mergeCell ref="C104:D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2023</vt:lpstr>
      <vt:lpstr>2023</vt:lpstr>
      <vt:lpstr>'Analitika 2023'!Print_Area</vt:lpstr>
      <vt:lpstr>Pregled!Print_Area</vt:lpstr>
      <vt:lpstr>'Analitika 2023'!Print_Titles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2023-04-28T10:03:27Z</dcterms:modified>
</cp:coreProperties>
</file>