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vana.zecevic\Desktop\2025\PROGRAM\FINAL BODOVNA\"/>
    </mc:Choice>
  </mc:AlternateContent>
  <xr:revisionPtr revIDLastSave="0" documentId="13_ncr:1_{DDBEB3A9-653F-4654-A20D-F92E4B2A0855}" xr6:coauthVersionLast="36" xr6:coauthVersionMax="36" xr10:uidLastSave="{00000000-0000-0000-0000-000000000000}"/>
  <bookViews>
    <workbookView xWindow="0" yWindow="0" windowWidth="21600" windowHeight="9570" xr2:uid="{0509ECB7-CFA4-42B6-8C22-56A77AE35DC3}"/>
  </bookViews>
  <sheets>
    <sheet name="Komponenta 1" sheetId="3" r:id="rId1"/>
  </sheets>
  <definedNames>
    <definedName name="_xlnm._FilterDatabase" localSheetId="0" hidden="1">'Komponenta 1'!$AB$1:$AB$258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D39" i="3" l="1"/>
  <c r="M30" i="3"/>
  <c r="I23" i="3"/>
  <c r="AA15" i="3" l="1"/>
  <c r="AD258" i="3"/>
  <c r="X15" i="3" l="1"/>
  <c r="Y15" i="3" s="1"/>
  <c r="X30" i="3"/>
  <c r="Y30" i="3" s="1"/>
  <c r="X4" i="3"/>
  <c r="Y4" i="3" s="1"/>
  <c r="X22" i="3"/>
  <c r="Y22" i="3" s="1"/>
  <c r="X7" i="3"/>
  <c r="Y7" i="3" s="1"/>
  <c r="X28" i="3"/>
  <c r="Y28" i="3" s="1"/>
  <c r="X21" i="3"/>
  <c r="Y21" i="3" s="1"/>
  <c r="X20" i="3"/>
  <c r="Y20" i="3" s="1"/>
  <c r="X33" i="3"/>
  <c r="Y33" i="3" s="1"/>
  <c r="X34" i="3"/>
  <c r="Y34" i="3" s="1"/>
  <c r="X14" i="3"/>
  <c r="Y14" i="3" s="1"/>
  <c r="X13" i="3"/>
  <c r="Y13" i="3" s="1"/>
  <c r="X32" i="3"/>
  <c r="Y32" i="3" s="1"/>
  <c r="X12" i="3"/>
  <c r="Y12" i="3" s="1"/>
  <c r="X29" i="3"/>
  <c r="Y29" i="3" s="1"/>
  <c r="X19" i="3"/>
  <c r="Y19" i="3" s="1"/>
  <c r="X37" i="3"/>
  <c r="Y37" i="3" s="1"/>
  <c r="X27" i="3"/>
  <c r="Y27" i="3" s="1"/>
  <c r="X6" i="3"/>
  <c r="Y6" i="3" s="1"/>
  <c r="X11" i="3"/>
  <c r="Y11" i="3" s="1"/>
  <c r="X26" i="3"/>
  <c r="Y26" i="3" s="1"/>
  <c r="X18" i="3"/>
  <c r="Y18" i="3" s="1"/>
  <c r="X25" i="3"/>
  <c r="Y25" i="3" s="1"/>
  <c r="X38" i="3"/>
  <c r="Y38" i="3" s="1"/>
  <c r="X10" i="3"/>
  <c r="Y10" i="3" s="1"/>
  <c r="X35" i="3"/>
  <c r="Y35" i="3" s="1"/>
  <c r="X31" i="3"/>
  <c r="Y31" i="3" s="1"/>
  <c r="X5" i="3"/>
  <c r="Y5" i="3" s="1"/>
  <c r="X17" i="3"/>
  <c r="Y17" i="3" s="1"/>
  <c r="X16" i="3"/>
  <c r="Y16" i="3" s="1"/>
  <c r="X36" i="3"/>
  <c r="Y36" i="3" s="1"/>
  <c r="X3" i="3"/>
  <c r="Y3" i="3" s="1"/>
  <c r="X24" i="3"/>
  <c r="Y24" i="3" s="1"/>
  <c r="X9" i="3"/>
  <c r="Y9" i="3" s="1"/>
  <c r="X23" i="3"/>
  <c r="Y23" i="3" s="1"/>
  <c r="X8" i="3" l="1"/>
  <c r="Y8" i="3" s="1"/>
  <c r="V255" i="3" l="1"/>
  <c r="V254" i="3"/>
  <c r="T15" i="3"/>
  <c r="T30" i="3"/>
  <c r="T4" i="3"/>
  <c r="T22" i="3"/>
  <c r="T7" i="3"/>
  <c r="T28" i="3"/>
  <c r="T21" i="3"/>
  <c r="T20" i="3"/>
  <c r="T33" i="3"/>
  <c r="T34" i="3"/>
  <c r="T14" i="3"/>
  <c r="T13" i="3"/>
  <c r="T32" i="3"/>
  <c r="T12" i="3"/>
  <c r="T29" i="3"/>
  <c r="T19" i="3"/>
  <c r="T37" i="3"/>
  <c r="T27" i="3"/>
  <c r="T6" i="3"/>
  <c r="T11" i="3"/>
  <c r="T26" i="3"/>
  <c r="T18" i="3"/>
  <c r="T25" i="3"/>
  <c r="T38" i="3"/>
  <c r="T10" i="3"/>
  <c r="T35" i="3"/>
  <c r="T31" i="3"/>
  <c r="T5" i="3"/>
  <c r="T17" i="3"/>
  <c r="T16" i="3"/>
  <c r="T36" i="3"/>
  <c r="T3" i="3"/>
  <c r="T24" i="3"/>
  <c r="T9" i="3"/>
  <c r="T23" i="3"/>
  <c r="T8" i="3"/>
  <c r="T254" i="3"/>
  <c r="T253" i="3"/>
  <c r="V15" i="3"/>
  <c r="V30" i="3"/>
  <c r="V4" i="3"/>
  <c r="V22" i="3"/>
  <c r="V7" i="3"/>
  <c r="V28" i="3"/>
  <c r="V21" i="3"/>
  <c r="V20" i="3"/>
  <c r="V33" i="3"/>
  <c r="V34" i="3"/>
  <c r="V14" i="3"/>
  <c r="V13" i="3"/>
  <c r="V32" i="3"/>
  <c r="V12" i="3"/>
  <c r="V29" i="3"/>
  <c r="V19" i="3"/>
  <c r="V37" i="3"/>
  <c r="V27" i="3"/>
  <c r="V6" i="3"/>
  <c r="V11" i="3"/>
  <c r="V26" i="3"/>
  <c r="V18" i="3"/>
  <c r="V25" i="3"/>
  <c r="V38" i="3"/>
  <c r="V10" i="3"/>
  <c r="V35" i="3"/>
  <c r="V31" i="3"/>
  <c r="V5" i="3"/>
  <c r="V17" i="3"/>
  <c r="V16" i="3"/>
  <c r="V36" i="3"/>
  <c r="V3" i="3"/>
  <c r="V24" i="3"/>
  <c r="V9" i="3"/>
  <c r="V23" i="3"/>
  <c r="V8" i="3"/>
  <c r="V253" i="3"/>
  <c r="Q253" i="3"/>
  <c r="R253" i="3" s="1"/>
  <c r="Q15" i="3"/>
  <c r="R15" i="3" s="1"/>
  <c r="Q30" i="3"/>
  <c r="R30" i="3" s="1"/>
  <c r="Q4" i="3"/>
  <c r="R4" i="3" s="1"/>
  <c r="Q22" i="3"/>
  <c r="R22" i="3" s="1"/>
  <c r="Q7" i="3"/>
  <c r="R7" i="3" s="1"/>
  <c r="Q28" i="3"/>
  <c r="R28" i="3" s="1"/>
  <c r="Q21" i="3"/>
  <c r="R21" i="3" s="1"/>
  <c r="Q20" i="3"/>
  <c r="R20" i="3" s="1"/>
  <c r="Q33" i="3"/>
  <c r="R33" i="3" s="1"/>
  <c r="Q34" i="3"/>
  <c r="R34" i="3" s="1"/>
  <c r="Q14" i="3"/>
  <c r="R14" i="3" s="1"/>
  <c r="Q13" i="3"/>
  <c r="R13" i="3" s="1"/>
  <c r="Q32" i="3"/>
  <c r="R32" i="3" s="1"/>
  <c r="Q12" i="3"/>
  <c r="R12" i="3" s="1"/>
  <c r="Q29" i="3"/>
  <c r="R29" i="3" s="1"/>
  <c r="Q19" i="3"/>
  <c r="R19" i="3" s="1"/>
  <c r="Q37" i="3"/>
  <c r="R37" i="3" s="1"/>
  <c r="Q27" i="3"/>
  <c r="R27" i="3" s="1"/>
  <c r="Q6" i="3"/>
  <c r="R6" i="3" s="1"/>
  <c r="Q11" i="3"/>
  <c r="R11" i="3" s="1"/>
  <c r="Q26" i="3"/>
  <c r="R26" i="3" s="1"/>
  <c r="Q18" i="3"/>
  <c r="R18" i="3" s="1"/>
  <c r="Q25" i="3"/>
  <c r="R25" i="3" s="1"/>
  <c r="Q38" i="3"/>
  <c r="R38" i="3" s="1"/>
  <c r="Q10" i="3"/>
  <c r="R10" i="3" s="1"/>
  <c r="Q35" i="3"/>
  <c r="R35" i="3" s="1"/>
  <c r="Q31" i="3"/>
  <c r="R31" i="3" s="1"/>
  <c r="Q5" i="3"/>
  <c r="R5" i="3" s="1"/>
  <c r="Q17" i="3"/>
  <c r="R17" i="3" s="1"/>
  <c r="Q16" i="3"/>
  <c r="R16" i="3" s="1"/>
  <c r="Q36" i="3"/>
  <c r="R36" i="3" s="1"/>
  <c r="Q3" i="3"/>
  <c r="R3" i="3" s="1"/>
  <c r="Q24" i="3"/>
  <c r="R24" i="3" s="1"/>
  <c r="Q9" i="3"/>
  <c r="R9" i="3" s="1"/>
  <c r="Q23" i="3"/>
  <c r="R23" i="3" s="1"/>
  <c r="Q8" i="3"/>
  <c r="R8" i="3" s="1"/>
  <c r="M253" i="3"/>
  <c r="N253" i="3" s="1"/>
  <c r="M15" i="3"/>
  <c r="N15" i="3" s="1"/>
  <c r="N30" i="3"/>
  <c r="M4" i="3"/>
  <c r="N4" i="3" s="1"/>
  <c r="M22" i="3"/>
  <c r="N22" i="3" s="1"/>
  <c r="M7" i="3"/>
  <c r="N7" i="3" s="1"/>
  <c r="M28" i="3"/>
  <c r="N28" i="3" s="1"/>
  <c r="M21" i="3"/>
  <c r="N21" i="3" s="1"/>
  <c r="M20" i="3"/>
  <c r="N20" i="3" s="1"/>
  <c r="M33" i="3"/>
  <c r="N33" i="3" s="1"/>
  <c r="M34" i="3"/>
  <c r="N34" i="3" s="1"/>
  <c r="M14" i="3"/>
  <c r="N14" i="3" s="1"/>
  <c r="M13" i="3"/>
  <c r="N13" i="3" s="1"/>
  <c r="M32" i="3"/>
  <c r="N32" i="3" s="1"/>
  <c r="M12" i="3"/>
  <c r="N12" i="3" s="1"/>
  <c r="M29" i="3"/>
  <c r="N29" i="3" s="1"/>
  <c r="M19" i="3"/>
  <c r="N19" i="3" s="1"/>
  <c r="M37" i="3"/>
  <c r="N37" i="3" s="1"/>
  <c r="M27" i="3"/>
  <c r="N27" i="3" s="1"/>
  <c r="M6" i="3"/>
  <c r="N6" i="3" s="1"/>
  <c r="M11" i="3"/>
  <c r="N11" i="3" s="1"/>
  <c r="M26" i="3"/>
  <c r="N26" i="3" s="1"/>
  <c r="M18" i="3"/>
  <c r="N18" i="3" s="1"/>
  <c r="M25" i="3"/>
  <c r="N25" i="3" s="1"/>
  <c r="M38" i="3"/>
  <c r="N38" i="3" s="1"/>
  <c r="M10" i="3"/>
  <c r="N10" i="3" s="1"/>
  <c r="M35" i="3"/>
  <c r="N35" i="3" s="1"/>
  <c r="M31" i="3"/>
  <c r="N31" i="3" s="1"/>
  <c r="M5" i="3"/>
  <c r="N5" i="3" s="1"/>
  <c r="M17" i="3"/>
  <c r="N17" i="3" s="1"/>
  <c r="M16" i="3"/>
  <c r="N16" i="3" s="1"/>
  <c r="M36" i="3"/>
  <c r="N36" i="3" s="1"/>
  <c r="M3" i="3"/>
  <c r="N3" i="3" s="1"/>
  <c r="M24" i="3"/>
  <c r="N24" i="3" s="1"/>
  <c r="M9" i="3"/>
  <c r="N9" i="3" s="1"/>
  <c r="M23" i="3"/>
  <c r="N23" i="3" s="1"/>
  <c r="M8" i="3"/>
  <c r="N8" i="3" s="1"/>
  <c r="J23" i="3" l="1"/>
  <c r="I15" i="3"/>
  <c r="J15" i="3" s="1"/>
  <c r="I30" i="3"/>
  <c r="J30" i="3" s="1"/>
  <c r="I4" i="3"/>
  <c r="J4" i="3" s="1"/>
  <c r="I22" i="3"/>
  <c r="J22" i="3" s="1"/>
  <c r="I7" i="3"/>
  <c r="J7" i="3" s="1"/>
  <c r="I28" i="3"/>
  <c r="J28" i="3" s="1"/>
  <c r="I21" i="3"/>
  <c r="J21" i="3" s="1"/>
  <c r="I20" i="3"/>
  <c r="J20" i="3" s="1"/>
  <c r="I33" i="3"/>
  <c r="J33" i="3" s="1"/>
  <c r="I34" i="3"/>
  <c r="J34" i="3" s="1"/>
  <c r="I14" i="3"/>
  <c r="J14" i="3" s="1"/>
  <c r="I13" i="3"/>
  <c r="J13" i="3" s="1"/>
  <c r="I32" i="3"/>
  <c r="J32" i="3" s="1"/>
  <c r="I12" i="3"/>
  <c r="J12" i="3" s="1"/>
  <c r="I29" i="3"/>
  <c r="J29" i="3" s="1"/>
  <c r="I19" i="3"/>
  <c r="J19" i="3" s="1"/>
  <c r="I37" i="3"/>
  <c r="J37" i="3" s="1"/>
  <c r="I27" i="3"/>
  <c r="J27" i="3" s="1"/>
  <c r="I6" i="3"/>
  <c r="J6" i="3" s="1"/>
  <c r="I11" i="3"/>
  <c r="J11" i="3" s="1"/>
  <c r="I26" i="3"/>
  <c r="J26" i="3" s="1"/>
  <c r="I18" i="3"/>
  <c r="J18" i="3" s="1"/>
  <c r="I25" i="3"/>
  <c r="J25" i="3" s="1"/>
  <c r="I38" i="3"/>
  <c r="J38" i="3" s="1"/>
  <c r="I10" i="3"/>
  <c r="J10" i="3" s="1"/>
  <c r="I35" i="3"/>
  <c r="J35" i="3" s="1"/>
  <c r="I31" i="3"/>
  <c r="J31" i="3" s="1"/>
  <c r="I5" i="3"/>
  <c r="J5" i="3" s="1"/>
  <c r="I17" i="3"/>
  <c r="J17" i="3" s="1"/>
  <c r="I16" i="3"/>
  <c r="J16" i="3" s="1"/>
  <c r="I36" i="3"/>
  <c r="J36" i="3" s="1"/>
  <c r="I3" i="3"/>
  <c r="J3" i="3" s="1"/>
  <c r="I24" i="3"/>
  <c r="J24" i="3" s="1"/>
  <c r="I9" i="3"/>
  <c r="J9" i="3" s="1"/>
  <c r="I8" i="3"/>
  <c r="J8" i="3" s="1"/>
  <c r="I253" i="3"/>
  <c r="J253" i="3" s="1"/>
  <c r="AA30" i="3"/>
  <c r="AA4" i="3"/>
  <c r="AA22" i="3"/>
  <c r="AA7" i="3"/>
  <c r="AA28" i="3"/>
  <c r="AA21" i="3"/>
  <c r="AA254" i="3"/>
  <c r="Y254" i="3"/>
  <c r="AA253" i="3"/>
  <c r="Y253" i="3"/>
  <c r="AA20" i="3"/>
  <c r="AA33" i="3"/>
  <c r="AA34" i="3"/>
  <c r="AA14" i="3"/>
  <c r="AA13" i="3"/>
  <c r="AA32" i="3"/>
  <c r="AA12" i="3"/>
  <c r="AA29" i="3"/>
  <c r="AA19" i="3"/>
  <c r="AA37" i="3"/>
  <c r="AA27" i="3"/>
  <c r="AA6" i="3"/>
  <c r="AA11" i="3"/>
  <c r="AA26" i="3"/>
  <c r="AA18" i="3"/>
  <c r="AA25" i="3"/>
  <c r="AA38" i="3"/>
  <c r="AA10" i="3"/>
  <c r="AA35" i="3"/>
  <c r="AA31" i="3"/>
  <c r="AA5" i="3"/>
  <c r="AA17" i="3"/>
  <c r="AA16" i="3"/>
  <c r="AA36" i="3"/>
  <c r="AA3" i="3"/>
  <c r="AA24" i="3"/>
  <c r="AA9" i="3"/>
  <c r="AA23" i="3"/>
  <c r="AA8" i="3"/>
  <c r="AB36" i="3" l="1"/>
  <c r="AB10" i="3"/>
  <c r="AB26" i="3"/>
  <c r="AB12" i="3"/>
  <c r="AB34" i="3"/>
  <c r="AB28" i="3"/>
  <c r="AB4" i="3"/>
  <c r="AB31" i="3"/>
  <c r="AB20" i="3"/>
  <c r="AB33" i="3"/>
  <c r="AB21" i="3"/>
  <c r="AB7" i="3"/>
  <c r="AB22" i="3"/>
  <c r="AB30" i="3"/>
  <c r="AB15" i="3"/>
  <c r="AB14" i="3"/>
  <c r="AB13" i="3"/>
  <c r="AB32" i="3"/>
  <c r="AB29" i="3"/>
  <c r="AB19" i="3"/>
  <c r="AB37" i="3"/>
  <c r="AB27" i="3"/>
  <c r="AB6" i="3"/>
  <c r="AB11" i="3"/>
  <c r="AB18" i="3"/>
  <c r="AB25" i="3"/>
  <c r="AB38" i="3"/>
  <c r="AB35" i="3"/>
  <c r="AB5" i="3"/>
  <c r="AB17" i="3"/>
  <c r="AB16" i="3"/>
  <c r="AB3" i="3"/>
  <c r="AB9" i="3"/>
  <c r="AB23" i="3"/>
  <c r="AB8" i="3"/>
  <c r="AB24" i="3"/>
</calcChain>
</file>

<file path=xl/sharedStrings.xml><?xml version="1.0" encoding="utf-8"?>
<sst xmlns="http://schemas.openxmlformats.org/spreadsheetml/2006/main" count="317" uniqueCount="123">
  <si>
    <t>PIB</t>
  </si>
  <si>
    <t>Komponenta</t>
  </si>
  <si>
    <t>Opština</t>
  </si>
  <si>
    <t>Naziv preduzeća</t>
  </si>
  <si>
    <t>Stepen razvijenosti opštine</t>
  </si>
  <si>
    <t>Vrijednost ulaganja</t>
  </si>
  <si>
    <t>Korišćenje sredstava</t>
  </si>
  <si>
    <t>Prihod</t>
  </si>
  <si>
    <t>Rast</t>
  </si>
  <si>
    <t>Broj zaposlenih</t>
  </si>
  <si>
    <t>Bodovi</t>
  </si>
  <si>
    <t>Ulaganje</t>
  </si>
  <si>
    <t>I</t>
  </si>
  <si>
    <t>Ukupno bodova</t>
  </si>
  <si>
    <t>DA</t>
  </si>
  <si>
    <t>NE</t>
  </si>
  <si>
    <t>Ispod prosjeka</t>
  </si>
  <si>
    <t>Korišćeno</t>
  </si>
  <si>
    <t>Nije korišćeno</t>
  </si>
  <si>
    <t>DANILOVGRAD</t>
  </si>
  <si>
    <t>PODGORICA</t>
  </si>
  <si>
    <t>KOTOR</t>
  </si>
  <si>
    <t>HERCEG NOVI</t>
  </si>
  <si>
    <t>ROŽAJE</t>
  </si>
  <si>
    <t>Da</t>
  </si>
  <si>
    <t>Ne</t>
  </si>
  <si>
    <t>BIJELO POLJE</t>
  </si>
  <si>
    <t>NIKŠIC</t>
  </si>
  <si>
    <t>BAR</t>
  </si>
  <si>
    <t>CETINJE</t>
  </si>
  <si>
    <t>TUZI</t>
  </si>
  <si>
    <t>BUDVA</t>
  </si>
  <si>
    <t>"AGRO LOGISTIKA" D.O.O. NIKŠIC</t>
  </si>
  <si>
    <t>D.O.O. "HODESA"  ROŽAJE</t>
  </si>
  <si>
    <t>"KALAMPER" D.O.O.  ZA PROMET ROBA I USLUGA  BAR</t>
  </si>
  <si>
    <t>D.O.O."AGRO" - BIJELO POLJE</t>
  </si>
  <si>
    <t>D.O.O. "LLUCKA ORGANIC EXTRA VIRGIN OLIVE OIL" TUZI</t>
  </si>
  <si>
    <t>02425785</t>
  </si>
  <si>
    <t>03670937</t>
  </si>
  <si>
    <t>02000423</t>
  </si>
  <si>
    <t>03047318</t>
  </si>
  <si>
    <t>03320090</t>
  </si>
  <si>
    <t>03088324</t>
  </si>
  <si>
    <t>02448718</t>
  </si>
  <si>
    <t>03036243</t>
  </si>
  <si>
    <t>03138542</t>
  </si>
  <si>
    <t>02636573</t>
  </si>
  <si>
    <t>02230917</t>
  </si>
  <si>
    <t>03354083</t>
  </si>
  <si>
    <t>03017974</t>
  </si>
  <si>
    <t>03171213</t>
  </si>
  <si>
    <t>02673894</t>
  </si>
  <si>
    <t>02864851</t>
  </si>
  <si>
    <t>02941864</t>
  </si>
  <si>
    <t>03130398</t>
  </si>
  <si>
    <t>02271176</t>
  </si>
  <si>
    <t>02828898</t>
  </si>
  <si>
    <t>02100762</t>
  </si>
  <si>
    <t>02169983</t>
  </si>
  <si>
    <t>02966344</t>
  </si>
  <si>
    <t>02016052</t>
  </si>
  <si>
    <t>02370123</t>
  </si>
  <si>
    <t>02688964</t>
  </si>
  <si>
    <t>03231917</t>
  </si>
  <si>
    <t>02762404</t>
  </si>
  <si>
    <t>02386194</t>
  </si>
  <si>
    <t>02268132</t>
  </si>
  <si>
    <t>02814455</t>
  </si>
  <si>
    <t>02196905</t>
  </si>
  <si>
    <t>02356376</t>
  </si>
  <si>
    <t>03090582</t>
  </si>
  <si>
    <t>02835096</t>
  </si>
  <si>
    <t>03406792</t>
  </si>
  <si>
    <t>ŠAVNIK</t>
  </si>
  <si>
    <t>PLJEVLJA</t>
  </si>
  <si>
    <t>Neto dobit</t>
  </si>
  <si>
    <t>Izvozne aktivnosti</t>
  </si>
  <si>
    <t>Izvoz</t>
  </si>
  <si>
    <t>Podrška za 3god</t>
  </si>
  <si>
    <t>Od  35,715 -100.000€</t>
  </si>
  <si>
    <t>Od 100,001 do 150,000  €</t>
  </si>
  <si>
    <t>Više od 150,001 €</t>
  </si>
  <si>
    <t>Izvoz 2024</t>
  </si>
  <si>
    <t>Udio</t>
  </si>
  <si>
    <t>Iznos refundacije</t>
  </si>
  <si>
    <t>% podrske</t>
  </si>
  <si>
    <t>Vrijednost neto ulaganja</t>
  </si>
  <si>
    <t>Prihvatljivi neto troskovi</t>
  </si>
  <si>
    <t>Redni broj prijave</t>
  </si>
  <si>
    <t>RANG</t>
  </si>
  <si>
    <t xml:space="preserve"> "MINIKO" D.O.O. NIKŠIC</t>
  </si>
  <si>
    <t xml:space="preserve">  "PER AQUA" D.O.O. - ŠAVNIK</t>
  </si>
  <si>
    <t>D.O.O. "SUŠARA STANIŠIC" CETINJE</t>
  </si>
  <si>
    <t xml:space="preserve"> "FABRIKA STOCNE HRANE" SPUŽ - DANILOVGRAD</t>
  </si>
  <si>
    <t>"CRNAGORACOOP NB" D.O.O.  DANILOVGRAD</t>
  </si>
  <si>
    <t>"MLJEKARA MILICIC" D.O.O. NIKŠIC</t>
  </si>
  <si>
    <t>D.O.O. "MONTE DELICIUS"  - PODGORICA</t>
  </si>
  <si>
    <t>"JUGOPEK - ZECEVIC"  D.O.O. - NIKŠIC</t>
  </si>
  <si>
    <t>" TURO "  D.O.O. CETINJE</t>
  </si>
  <si>
    <t>D.O.O.  "AQUA BIANCA"    PODGORICA</t>
  </si>
  <si>
    <t>PEKARA "SVAKI DAN"    D.O.O. NIKŠIC</t>
  </si>
  <si>
    <t>"ALGORITAM "D.O.O. PODGORICA</t>
  </si>
  <si>
    <t>D.O.O. " NIKSEN - CAVOR " KOTOR</t>
  </si>
  <si>
    <t>"SNJ - GORNIC" D.O.O.  CETINJE</t>
  </si>
  <si>
    <t>"MIRANIS VUJOVIC" D.O.O. NIKŠIC</t>
  </si>
  <si>
    <t>D.O.O. "AGRO PRODUCT" NIKŠIC</t>
  </si>
  <si>
    <t>DOO "FRU MONTE"  - DANILOVGRAD</t>
  </si>
  <si>
    <t>D.O.O. "EMA'S"  BIJELO POLJE</t>
  </si>
  <si>
    <t>D.O.O. "FALCON GROUP" PODGORICA</t>
  </si>
  <si>
    <t>D.O.O. "ŠIMŠIC - MONTMILK"  DANILOVGRAD</t>
  </si>
  <si>
    <t>D.O.O. "MONTE BIANCO" DANILOVGRAD</t>
  </si>
  <si>
    <t>D.O.O. "RM - KOMERC"  PLJEVLJA</t>
  </si>
  <si>
    <t>D.O.O. "GOODFELLAS CO"  PODGORICA</t>
  </si>
  <si>
    <t>D.O.O. " RADINOVIC COMPANY " PODGORICA</t>
  </si>
  <si>
    <t xml:space="preserve"> "INPEK" A.D. PODGORICA</t>
  </si>
  <si>
    <t xml:space="preserve"> "PANEVIVO" D.O.O. PODGORICA</t>
  </si>
  <si>
    <t>D.O.O. "MONTEŽAS" PODGORICA</t>
  </si>
  <si>
    <t xml:space="preserve"> "VELODER" DOO - HERCEG NOVI</t>
  </si>
  <si>
    <t xml:space="preserve"> "HMC MONTENEGRO" D.O.O. - BUDVA</t>
  </si>
  <si>
    <t>D.O.O. "AGRO GROUP" PODGORICA</t>
  </si>
  <si>
    <t xml:space="preserve"> "LUNIANO" D.O.O. - PODGORICA</t>
  </si>
  <si>
    <t>UKUPNO</t>
  </si>
  <si>
    <t xml:space="preserve">Iznos refundacije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</si>
</sst>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 "/>
    </font>
    <font>
      <b/>
      <sz val="10"/>
      <color theme="1"/>
      <name val="Calibri "/>
    </font>
    <font>
      <sz val="10"/>
      <color theme="1"/>
      <name val="Calibri "/>
    </font>
    <font>
      <sz val="10"/>
      <name val="Calibri "/>
    </font>
    <font>
      <b/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666666"/>
      </left>
      <right style="thin">
        <color rgb="FF666666"/>
      </right>
      <top style="medium">
        <color indexed="64"/>
      </top>
      <bottom style="thin">
        <color rgb="FF666666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25">
    <xf numFmtId="0" fontId="0" fillId="0" borderId="0" xfId="0"/>
    <xf numFmtId="0" fontId="3" fillId="0" borderId="0" xfId="0" applyFont="1" applyAlignment="1">
      <alignment vertical="center"/>
    </xf>
    <xf numFmtId="0" fontId="2" fillId="2" borderId="7" xfId="0" applyFont="1" applyFill="1" applyBorder="1" applyAlignment="1">
      <alignment vertical="center"/>
    </xf>
    <xf numFmtId="0" fontId="3" fillId="0" borderId="0" xfId="0" applyNumberFormat="1" applyFont="1" applyAlignment="1">
      <alignment vertical="center"/>
    </xf>
    <xf numFmtId="4" fontId="3" fillId="0" borderId="0" xfId="0" applyNumberFormat="1" applyFont="1" applyAlignment="1">
      <alignment vertical="center"/>
    </xf>
    <xf numFmtId="0" fontId="3" fillId="0" borderId="0" xfId="0" applyFont="1" applyFill="1" applyAlignment="1">
      <alignment vertical="center"/>
    </xf>
    <xf numFmtId="0" fontId="3" fillId="4" borderId="0" xfId="0" applyFont="1" applyFill="1" applyAlignment="1">
      <alignment vertical="center"/>
    </xf>
    <xf numFmtId="4" fontId="3" fillId="4" borderId="0" xfId="0" applyNumberFormat="1" applyFont="1" applyFill="1" applyAlignment="1">
      <alignment vertical="center"/>
    </xf>
    <xf numFmtId="0" fontId="1" fillId="4" borderId="0" xfId="0" applyFont="1" applyFill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23" xfId="0" applyFont="1" applyBorder="1" applyAlignment="1">
      <alignment horizontal="left" vertical="center" wrapText="1"/>
    </xf>
    <xf numFmtId="0" fontId="4" fillId="0" borderId="16" xfId="0" applyFont="1" applyFill="1" applyBorder="1" applyAlignment="1">
      <alignment horizontal="left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17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26" xfId="0" applyFont="1" applyFill="1" applyBorder="1" applyAlignment="1">
      <alignment vertical="center"/>
    </xf>
    <xf numFmtId="0" fontId="5" fillId="0" borderId="14" xfId="0" applyFont="1" applyFill="1" applyBorder="1" applyAlignment="1">
      <alignment vertical="center"/>
    </xf>
    <xf numFmtId="0" fontId="5" fillId="2" borderId="27" xfId="0" applyFont="1" applyFill="1" applyBorder="1" applyAlignment="1">
      <alignment vertical="center"/>
    </xf>
    <xf numFmtId="0" fontId="5" fillId="0" borderId="19" xfId="0" applyFont="1" applyFill="1" applyBorder="1" applyAlignment="1">
      <alignment vertical="center"/>
    </xf>
    <xf numFmtId="0" fontId="5" fillId="2" borderId="19" xfId="0" applyFont="1" applyFill="1" applyBorder="1" applyAlignment="1">
      <alignment vertical="center"/>
    </xf>
    <xf numFmtId="0" fontId="5" fillId="0" borderId="6" xfId="0" applyFont="1" applyBorder="1" applyAlignment="1">
      <alignment horizontal="center" vertical="center"/>
    </xf>
    <xf numFmtId="0" fontId="5" fillId="2" borderId="7" xfId="0" applyFont="1" applyFill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3" borderId="19" xfId="0" applyFont="1" applyFill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 wrapText="1"/>
    </xf>
    <xf numFmtId="0" fontId="6" fillId="0" borderId="13" xfId="0" applyFont="1" applyBorder="1" applyAlignment="1">
      <alignment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3" xfId="0" applyFont="1" applyBorder="1" applyAlignment="1">
      <alignment vertical="center" wrapText="1"/>
    </xf>
    <xf numFmtId="0" fontId="6" fillId="0" borderId="28" xfId="0" applyFont="1" applyFill="1" applyBorder="1" applyAlignment="1">
      <alignment vertical="center"/>
    </xf>
    <xf numFmtId="0" fontId="6" fillId="0" borderId="10" xfId="0" applyFont="1" applyFill="1" applyBorder="1" applyAlignment="1">
      <alignment vertical="center"/>
    </xf>
    <xf numFmtId="2" fontId="6" fillId="3" borderId="13" xfId="0" applyNumberFormat="1" applyFont="1" applyFill="1" applyBorder="1" applyAlignment="1">
      <alignment vertical="center"/>
    </xf>
    <xf numFmtId="0" fontId="6" fillId="2" borderId="29" xfId="0" applyFont="1" applyFill="1" applyBorder="1" applyAlignment="1">
      <alignment vertical="center"/>
    </xf>
    <xf numFmtId="0" fontId="6" fillId="0" borderId="20" xfId="0" applyFont="1" applyFill="1" applyBorder="1" applyAlignment="1">
      <alignment vertical="center"/>
    </xf>
    <xf numFmtId="0" fontId="6" fillId="2" borderId="20" xfId="0" applyFont="1" applyFill="1" applyBorder="1" applyAlignment="1">
      <alignment vertical="center"/>
    </xf>
    <xf numFmtId="0" fontId="6" fillId="0" borderId="11" xfId="0" applyFont="1" applyBorder="1" applyAlignment="1">
      <alignment horizontal="center" vertical="center"/>
    </xf>
    <xf numFmtId="0" fontId="6" fillId="2" borderId="12" xfId="0" applyFont="1" applyFill="1" applyBorder="1" applyAlignment="1">
      <alignment vertical="center"/>
    </xf>
    <xf numFmtId="0" fontId="6" fillId="0" borderId="11" xfId="0" applyFont="1" applyBorder="1" applyAlignment="1">
      <alignment vertical="center"/>
    </xf>
    <xf numFmtId="2" fontId="6" fillId="3" borderId="20" xfId="0" applyNumberFormat="1" applyFont="1" applyFill="1" applyBorder="1" applyAlignment="1">
      <alignment vertical="center"/>
    </xf>
    <xf numFmtId="0" fontId="6" fillId="0" borderId="34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/>
    </xf>
    <xf numFmtId="0" fontId="6" fillId="0" borderId="16" xfId="0" applyFont="1" applyBorder="1" applyAlignment="1">
      <alignment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5" xfId="0" applyFont="1" applyBorder="1" applyAlignment="1">
      <alignment vertical="center"/>
    </xf>
    <xf numFmtId="2" fontId="6" fillId="3" borderId="10" xfId="0" applyNumberFormat="1" applyFont="1" applyFill="1" applyBorder="1" applyAlignment="1">
      <alignment vertical="center"/>
    </xf>
    <xf numFmtId="0" fontId="6" fillId="0" borderId="4" xfId="0" applyFont="1" applyBorder="1" applyAlignment="1">
      <alignment horizontal="center" vertical="center"/>
    </xf>
    <xf numFmtId="0" fontId="6" fillId="2" borderId="5" xfId="0" applyFont="1" applyFill="1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3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vertical="center" wrapText="1"/>
    </xf>
    <xf numFmtId="2" fontId="6" fillId="0" borderId="10" xfId="0" applyNumberFormat="1" applyFont="1" applyFill="1" applyBorder="1" applyAlignment="1">
      <alignment vertical="center"/>
    </xf>
    <xf numFmtId="0" fontId="6" fillId="0" borderId="29" xfId="0" applyFont="1" applyFill="1" applyBorder="1" applyAlignment="1">
      <alignment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vertical="center"/>
    </xf>
    <xf numFmtId="0" fontId="6" fillId="0" borderId="4" xfId="0" applyFont="1" applyFill="1" applyBorder="1" applyAlignment="1">
      <alignment vertical="center"/>
    </xf>
    <xf numFmtId="2" fontId="6" fillId="0" borderId="20" xfId="0" applyNumberFormat="1" applyFont="1" applyFill="1" applyBorder="1" applyAlignment="1">
      <alignment vertical="center"/>
    </xf>
    <xf numFmtId="0" fontId="6" fillId="0" borderId="12" xfId="0" applyFont="1" applyFill="1" applyBorder="1" applyAlignment="1">
      <alignment vertical="center"/>
    </xf>
    <xf numFmtId="4" fontId="6" fillId="0" borderId="4" xfId="0" applyNumberFormat="1" applyFont="1" applyFill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6" fillId="4" borderId="4" xfId="0" applyFont="1" applyFill="1" applyBorder="1" applyAlignment="1">
      <alignment vertical="center"/>
    </xf>
    <xf numFmtId="4" fontId="6" fillId="0" borderId="4" xfId="0" applyNumberFormat="1" applyFont="1" applyBorder="1" applyAlignment="1">
      <alignment vertical="center"/>
    </xf>
    <xf numFmtId="0" fontId="7" fillId="0" borderId="28" xfId="0" applyFont="1" applyFill="1" applyBorder="1" applyAlignment="1">
      <alignment vertical="center"/>
    </xf>
    <xf numFmtId="0" fontId="7" fillId="0" borderId="10" xfId="0" applyFont="1" applyFill="1" applyBorder="1" applyAlignment="1">
      <alignment vertical="center"/>
    </xf>
    <xf numFmtId="2" fontId="7" fillId="3" borderId="10" xfId="0" applyNumberFormat="1" applyFont="1" applyFill="1" applyBorder="1" applyAlignment="1">
      <alignment vertical="center"/>
    </xf>
    <xf numFmtId="0" fontId="7" fillId="2" borderId="29" xfId="0" applyFont="1" applyFill="1" applyBorder="1" applyAlignment="1">
      <alignment vertical="center"/>
    </xf>
    <xf numFmtId="0" fontId="7" fillId="0" borderId="20" xfId="0" applyFont="1" applyFill="1" applyBorder="1" applyAlignment="1">
      <alignment vertical="center"/>
    </xf>
    <xf numFmtId="0" fontId="7" fillId="2" borderId="20" xfId="0" applyFont="1" applyFill="1" applyBorder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6" fillId="0" borderId="14" xfId="0" applyFont="1" applyBorder="1" applyAlignment="1">
      <alignment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7" xfId="0" applyFont="1" applyBorder="1" applyAlignment="1">
      <alignment vertical="center" wrapText="1"/>
    </xf>
    <xf numFmtId="0" fontId="6" fillId="0" borderId="30" xfId="0" applyFont="1" applyFill="1" applyBorder="1" applyAlignment="1">
      <alignment vertical="center"/>
    </xf>
    <xf numFmtId="0" fontId="6" fillId="0" borderId="25" xfId="0" applyFont="1" applyFill="1" applyBorder="1" applyAlignment="1">
      <alignment vertical="center"/>
    </xf>
    <xf numFmtId="2" fontId="6" fillId="3" borderId="25" xfId="0" applyNumberFormat="1" applyFont="1" applyFill="1" applyBorder="1" applyAlignment="1">
      <alignment vertical="center"/>
    </xf>
    <xf numFmtId="0" fontId="6" fillId="2" borderId="31" xfId="0" applyFont="1" applyFill="1" applyBorder="1" applyAlignment="1">
      <alignment vertical="center"/>
    </xf>
    <xf numFmtId="0" fontId="6" fillId="0" borderId="24" xfId="0" applyFont="1" applyFill="1" applyBorder="1" applyAlignment="1">
      <alignment vertical="center"/>
    </xf>
    <xf numFmtId="0" fontId="6" fillId="2" borderId="24" xfId="0" applyFont="1" applyFill="1" applyBorder="1" applyAlignment="1">
      <alignment vertical="center"/>
    </xf>
    <xf numFmtId="0" fontId="6" fillId="0" borderId="6" xfId="0" applyFont="1" applyBorder="1" applyAlignment="1">
      <alignment horizontal="center" vertical="center"/>
    </xf>
    <xf numFmtId="0" fontId="6" fillId="2" borderId="7" xfId="0" applyFont="1" applyFill="1" applyBorder="1" applyAlignment="1">
      <alignment vertical="center"/>
    </xf>
    <xf numFmtId="0" fontId="6" fillId="0" borderId="6" xfId="0" applyFont="1" applyBorder="1" applyAlignment="1">
      <alignment vertical="center"/>
    </xf>
    <xf numFmtId="2" fontId="6" fillId="3" borderId="24" xfId="0" applyNumberFormat="1" applyFont="1" applyFill="1" applyBorder="1" applyAlignment="1">
      <alignment vertical="center"/>
    </xf>
    <xf numFmtId="0" fontId="6" fillId="2" borderId="15" xfId="0" applyFont="1" applyFill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5" fillId="0" borderId="19" xfId="0" applyFont="1" applyBorder="1" applyAlignment="1">
      <alignment vertical="center"/>
    </xf>
    <xf numFmtId="0" fontId="6" fillId="0" borderId="0" xfId="0" applyNumberFormat="1" applyFont="1" applyAlignment="1">
      <alignment vertical="center"/>
    </xf>
    <xf numFmtId="1" fontId="6" fillId="0" borderId="0" xfId="0" applyNumberFormat="1" applyFont="1" applyAlignment="1">
      <alignment vertical="center"/>
    </xf>
    <xf numFmtId="0" fontId="6" fillId="0" borderId="0" xfId="0" applyNumberFormat="1" applyFont="1" applyAlignment="1">
      <alignment horizontal="center" vertical="center"/>
    </xf>
    <xf numFmtId="0" fontId="6" fillId="0" borderId="0" xfId="0" applyNumberFormat="1" applyFont="1" applyFill="1" applyBorder="1" applyAlignment="1">
      <alignment vertical="center"/>
    </xf>
    <xf numFmtId="0" fontId="3" fillId="2" borderId="35" xfId="0" applyFont="1" applyFill="1" applyBorder="1" applyAlignment="1">
      <alignment vertical="center"/>
    </xf>
    <xf numFmtId="0" fontId="3" fillId="2" borderId="36" xfId="0" applyFont="1" applyFill="1" applyBorder="1" applyAlignment="1">
      <alignment vertical="center"/>
    </xf>
    <xf numFmtId="0" fontId="3" fillId="0" borderId="36" xfId="0" applyFont="1" applyFill="1" applyBorder="1" applyAlignment="1">
      <alignment vertical="center"/>
    </xf>
    <xf numFmtId="0" fontId="3" fillId="2" borderId="37" xfId="0" applyFont="1" applyFill="1" applyBorder="1" applyAlignment="1">
      <alignment vertical="center"/>
    </xf>
    <xf numFmtId="0" fontId="5" fillId="0" borderId="38" xfId="0" applyFont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vertical="center"/>
    </xf>
    <xf numFmtId="9" fontId="2" fillId="0" borderId="1" xfId="0" applyNumberFormat="1" applyFont="1" applyFill="1" applyBorder="1" applyAlignment="1">
      <alignment vertical="center"/>
    </xf>
    <xf numFmtId="0" fontId="8" fillId="5" borderId="8" xfId="0" applyFont="1" applyFill="1" applyBorder="1" applyAlignment="1">
      <alignment horizontal="center" vertical="center" wrapText="1"/>
    </xf>
    <xf numFmtId="0" fontId="8" fillId="5" borderId="9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vertical="center"/>
    </xf>
    <xf numFmtId="0" fontId="5" fillId="5" borderId="13" xfId="0" applyFont="1" applyFill="1" applyBorder="1" applyAlignment="1">
      <alignment horizontal="center" vertical="center" wrapText="1"/>
    </xf>
    <xf numFmtId="0" fontId="5" fillId="5" borderId="38" xfId="0" applyFont="1" applyFill="1" applyBorder="1" applyAlignment="1">
      <alignment horizontal="center" vertical="center" wrapText="1"/>
    </xf>
    <xf numFmtId="4" fontId="2" fillId="5" borderId="1" xfId="0" applyNumberFormat="1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2" fillId="6" borderId="1" xfId="0" applyFont="1" applyFill="1" applyBorder="1" applyAlignment="1">
      <alignment vertical="center"/>
    </xf>
    <xf numFmtId="4" fontId="2" fillId="6" borderId="1" xfId="0" applyNumberFormat="1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39DA8D-A025-41DA-8D2B-810C548326B2}">
  <dimension ref="A1:AS258"/>
  <sheetViews>
    <sheetView tabSelected="1" zoomScale="98" zoomScaleNormal="98" workbookViewId="0">
      <pane ySplit="1" topLeftCell="A2" activePane="bottomLeft" state="frozen"/>
      <selection pane="bottomLeft" activeCell="D12" sqref="D12"/>
    </sheetView>
  </sheetViews>
  <sheetFormatPr defaultColWidth="9.140625" defaultRowHeight="15"/>
  <cols>
    <col min="1" max="1" width="9.140625" style="102"/>
    <col min="2" max="2" width="6.140625" style="102" customWidth="1"/>
    <col min="3" max="3" width="10.28515625" style="102" customWidth="1"/>
    <col min="4" max="4" width="53.42578125" style="102" customWidth="1"/>
    <col min="5" max="5" width="12.42578125" style="102" bestFit="1" customWidth="1"/>
    <col min="6" max="6" width="14.85546875" style="102" customWidth="1"/>
    <col min="7" max="7" width="10.140625" style="102" customWidth="1"/>
    <col min="8" max="8" width="10.28515625" style="102" customWidth="1"/>
    <col min="9" max="9" width="12.140625" style="102" customWidth="1"/>
    <col min="10" max="12" width="8.42578125" style="102" customWidth="1"/>
    <col min="13" max="13" width="10.42578125" style="102" customWidth="1"/>
    <col min="14" max="18" width="8.42578125" style="102" customWidth="1"/>
    <col min="19" max="19" width="15.42578125" style="103" customWidth="1"/>
    <col min="20" max="20" width="10.85546875" style="102" customWidth="1"/>
    <col min="21" max="21" width="15.28515625" style="102" customWidth="1"/>
    <col min="22" max="22" width="15.5703125" style="102" customWidth="1"/>
    <col min="23" max="23" width="12.7109375" style="102" customWidth="1"/>
    <col min="24" max="24" width="11.42578125" style="102" customWidth="1"/>
    <col min="25" max="25" width="13.5703125" style="102" customWidth="1"/>
    <col min="26" max="26" width="16.140625" style="102" customWidth="1"/>
    <col min="27" max="27" width="9.140625" style="1"/>
    <col min="28" max="28" width="9.85546875" style="1" customWidth="1"/>
    <col min="29" max="30" width="11.7109375" style="4" customWidth="1"/>
    <col min="31" max="31" width="8.28515625" style="1" customWidth="1"/>
    <col min="32" max="32" width="10.28515625" style="6" bestFit="1" customWidth="1"/>
    <col min="33" max="45" width="9.140625" style="6"/>
    <col min="46" max="16384" width="9.140625" style="1"/>
  </cols>
  <sheetData>
    <row r="1" spans="1:45">
      <c r="A1" s="18" t="s">
        <v>89</v>
      </c>
      <c r="B1" s="19" t="s">
        <v>88</v>
      </c>
      <c r="C1" s="20" t="s">
        <v>0</v>
      </c>
      <c r="D1" s="20" t="s">
        <v>3</v>
      </c>
      <c r="E1" s="20" t="s">
        <v>1</v>
      </c>
      <c r="F1" s="21" t="s">
        <v>2</v>
      </c>
      <c r="G1" s="22" t="s">
        <v>7</v>
      </c>
      <c r="H1" s="23"/>
      <c r="I1" s="23"/>
      <c r="J1" s="24"/>
      <c r="K1" s="22" t="s">
        <v>75</v>
      </c>
      <c r="L1" s="23"/>
      <c r="M1" s="23"/>
      <c r="N1" s="24"/>
      <c r="O1" s="23" t="s">
        <v>9</v>
      </c>
      <c r="P1" s="23"/>
      <c r="Q1" s="23"/>
      <c r="R1" s="24"/>
      <c r="S1" s="25" t="s">
        <v>4</v>
      </c>
      <c r="T1" s="26"/>
      <c r="U1" s="25" t="s">
        <v>86</v>
      </c>
      <c r="V1" s="26"/>
      <c r="W1" s="25" t="s">
        <v>76</v>
      </c>
      <c r="X1" s="23"/>
      <c r="Y1" s="26"/>
      <c r="Z1" s="9" t="s">
        <v>6</v>
      </c>
      <c r="AA1" s="10"/>
      <c r="AB1" s="116" t="s">
        <v>13</v>
      </c>
      <c r="AC1" s="20" t="s">
        <v>87</v>
      </c>
      <c r="AD1" s="119" t="s">
        <v>122</v>
      </c>
      <c r="AE1" s="20" t="s">
        <v>85</v>
      </c>
    </row>
    <row r="2" spans="1:45" ht="31.5" customHeight="1" thickBot="1">
      <c r="A2" s="18"/>
      <c r="B2" s="27"/>
      <c r="C2" s="28"/>
      <c r="D2" s="28"/>
      <c r="E2" s="28"/>
      <c r="F2" s="29"/>
      <c r="G2" s="30">
        <v>2023</v>
      </c>
      <c r="H2" s="31">
        <v>2024</v>
      </c>
      <c r="I2" s="31" t="s">
        <v>8</v>
      </c>
      <c r="J2" s="32" t="s">
        <v>10</v>
      </c>
      <c r="K2" s="30">
        <v>2023</v>
      </c>
      <c r="L2" s="31">
        <v>2024</v>
      </c>
      <c r="M2" s="31" t="s">
        <v>8</v>
      </c>
      <c r="N2" s="32" t="s">
        <v>10</v>
      </c>
      <c r="O2" s="33">
        <v>2023</v>
      </c>
      <c r="P2" s="31">
        <v>2024</v>
      </c>
      <c r="Q2" s="31" t="s">
        <v>8</v>
      </c>
      <c r="R2" s="34" t="s">
        <v>10</v>
      </c>
      <c r="S2" s="35" t="s">
        <v>16</v>
      </c>
      <c r="T2" s="36" t="s">
        <v>10</v>
      </c>
      <c r="U2" s="37" t="s">
        <v>11</v>
      </c>
      <c r="V2" s="36" t="s">
        <v>10</v>
      </c>
      <c r="W2" s="37" t="s">
        <v>82</v>
      </c>
      <c r="X2" s="38" t="s">
        <v>83</v>
      </c>
      <c r="Y2" s="36" t="s">
        <v>10</v>
      </c>
      <c r="Z2" s="37" t="s">
        <v>78</v>
      </c>
      <c r="AA2" s="2" t="s">
        <v>10</v>
      </c>
      <c r="AB2" s="117"/>
      <c r="AC2" s="113" t="s">
        <v>87</v>
      </c>
      <c r="AD2" s="120" t="s">
        <v>84</v>
      </c>
      <c r="AE2" s="113"/>
    </row>
    <row r="3" spans="1:45">
      <c r="A3" s="39">
        <v>1</v>
      </c>
      <c r="B3" s="40">
        <v>10</v>
      </c>
      <c r="C3" s="41" t="s">
        <v>41</v>
      </c>
      <c r="D3" s="11" t="s">
        <v>32</v>
      </c>
      <c r="E3" s="42" t="s">
        <v>12</v>
      </c>
      <c r="F3" s="43" t="s">
        <v>27</v>
      </c>
      <c r="G3" s="44">
        <v>2695270</v>
      </c>
      <c r="H3" s="45">
        <v>3183069</v>
      </c>
      <c r="I3" s="46">
        <f t="shared" ref="I3:I38" si="0">(H3/G3)*100-100</f>
        <v>18.098335231720753</v>
      </c>
      <c r="J3" s="47">
        <f t="shared" ref="J3:J38" si="1">IF(I3&gt;0,IF(I3&lt;=10,2,IF(I3&lt;=50,3,IF(I3&gt;50,5,0))),0)</f>
        <v>3</v>
      </c>
      <c r="K3" s="44">
        <v>399862</v>
      </c>
      <c r="L3" s="45">
        <v>465232</v>
      </c>
      <c r="M3" s="46">
        <f t="shared" ref="M3:M38" si="2">(L3/K3)*100-100</f>
        <v>16.34814010833739</v>
      </c>
      <c r="N3" s="47">
        <f t="shared" ref="N3:N38" si="3">IF(M3&gt;0,IF(M3&lt;=10,2,IF(M3&lt;=50,3,IF(M3&gt;50,5,0))),0)</f>
        <v>3</v>
      </c>
      <c r="O3" s="48">
        <v>13</v>
      </c>
      <c r="P3" s="45">
        <v>14</v>
      </c>
      <c r="Q3" s="46">
        <f t="shared" ref="Q3:Q38" si="4">(P3/O3)*100-100</f>
        <v>7.6923076923076934</v>
      </c>
      <c r="R3" s="49">
        <f t="shared" ref="R3:R38" si="5">IF(Q3&gt;0,IF(Q3&lt;=10,2,IF(Q3&lt;=50,3,IF(Q3&gt;50,5,0))),0)</f>
        <v>2</v>
      </c>
      <c r="S3" s="50" t="s">
        <v>24</v>
      </c>
      <c r="T3" s="51">
        <f t="shared" ref="T3:T38" si="6">IF(S3="DA",10,0)</f>
        <v>10</v>
      </c>
      <c r="U3" s="52" t="s">
        <v>81</v>
      </c>
      <c r="V3" s="51">
        <f t="shared" ref="V3:V38" si="7">IF(U3="Od  35,715 -100.000€",5,IF(U3="Od 100,001 do 150,000  €",7,IF(U3="Više od 150,001 €",10,0)))</f>
        <v>10</v>
      </c>
      <c r="W3" s="52">
        <v>891441.26</v>
      </c>
      <c r="X3" s="53">
        <f t="shared" ref="X3:X38" si="8">(W3/H3)*100</f>
        <v>28.005715867296626</v>
      </c>
      <c r="Y3" s="51">
        <f t="shared" ref="Y3:Y38" si="9">IF(X3&gt;10,5,0)</f>
        <v>5</v>
      </c>
      <c r="Z3" s="52" t="s">
        <v>18</v>
      </c>
      <c r="AA3" s="109">
        <f t="shared" ref="AA3:AA38" si="10">IF(Z3="Nije korišćeno",10,0)</f>
        <v>10</v>
      </c>
      <c r="AB3" s="118">
        <f t="shared" ref="AB3:AB38" si="11">J3+N3+R3+T3+V3+Y3+AA3</f>
        <v>43</v>
      </c>
      <c r="AC3" s="114">
        <v>300000</v>
      </c>
      <c r="AD3" s="121">
        <v>150000</v>
      </c>
      <c r="AE3" s="115">
        <v>0.55000000000000004</v>
      </c>
    </row>
    <row r="4" spans="1:45">
      <c r="A4" s="39">
        <v>2</v>
      </c>
      <c r="B4" s="54">
        <v>43</v>
      </c>
      <c r="C4" s="55" t="s">
        <v>70</v>
      </c>
      <c r="D4" s="56" t="s">
        <v>92</v>
      </c>
      <c r="E4" s="57" t="s">
        <v>12</v>
      </c>
      <c r="F4" s="58" t="s">
        <v>29</v>
      </c>
      <c r="G4" s="44">
        <v>2699945</v>
      </c>
      <c r="H4" s="45">
        <v>2789421</v>
      </c>
      <c r="I4" s="59">
        <f t="shared" si="0"/>
        <v>3.3139934331995562</v>
      </c>
      <c r="J4" s="47">
        <f t="shared" si="1"/>
        <v>2</v>
      </c>
      <c r="K4" s="45">
        <v>94412</v>
      </c>
      <c r="L4" s="45">
        <v>112552</v>
      </c>
      <c r="M4" s="59">
        <f t="shared" si="2"/>
        <v>19.213659280599927</v>
      </c>
      <c r="N4" s="47">
        <f t="shared" si="3"/>
        <v>3</v>
      </c>
      <c r="O4" s="45">
        <v>1</v>
      </c>
      <c r="P4" s="45">
        <v>1</v>
      </c>
      <c r="Q4" s="59">
        <f t="shared" si="4"/>
        <v>0</v>
      </c>
      <c r="R4" s="49">
        <f t="shared" si="5"/>
        <v>0</v>
      </c>
      <c r="S4" s="60" t="s">
        <v>24</v>
      </c>
      <c r="T4" s="61">
        <f t="shared" si="6"/>
        <v>10</v>
      </c>
      <c r="U4" s="62" t="s">
        <v>81</v>
      </c>
      <c r="V4" s="61">
        <f t="shared" si="7"/>
        <v>10</v>
      </c>
      <c r="W4" s="62">
        <v>1380009.69</v>
      </c>
      <c r="X4" s="53">
        <f t="shared" si="8"/>
        <v>49.472979876468983</v>
      </c>
      <c r="Y4" s="51">
        <f t="shared" si="9"/>
        <v>5</v>
      </c>
      <c r="Z4" s="62" t="s">
        <v>18</v>
      </c>
      <c r="AA4" s="110">
        <f t="shared" si="10"/>
        <v>10</v>
      </c>
      <c r="AB4" s="118">
        <f t="shared" si="11"/>
        <v>40</v>
      </c>
      <c r="AC4" s="114">
        <v>258250</v>
      </c>
      <c r="AD4" s="121">
        <v>142037.5</v>
      </c>
      <c r="AE4" s="115">
        <v>0.55000000000000004</v>
      </c>
    </row>
    <row r="5" spans="1:45">
      <c r="A5" s="39">
        <v>3</v>
      </c>
      <c r="B5" s="63">
        <v>15</v>
      </c>
      <c r="C5" s="64" t="s">
        <v>45</v>
      </c>
      <c r="D5" s="12" t="s">
        <v>33</v>
      </c>
      <c r="E5" s="65" t="s">
        <v>12</v>
      </c>
      <c r="F5" s="66" t="s">
        <v>23</v>
      </c>
      <c r="G5" s="44">
        <v>997276</v>
      </c>
      <c r="H5" s="45">
        <v>980471</v>
      </c>
      <c r="I5" s="67">
        <f t="shared" si="0"/>
        <v>-1.685090185665743</v>
      </c>
      <c r="J5" s="68">
        <f t="shared" si="1"/>
        <v>0</v>
      </c>
      <c r="K5" s="44">
        <v>74461</v>
      </c>
      <c r="L5" s="45">
        <v>79764</v>
      </c>
      <c r="M5" s="67">
        <f t="shared" si="2"/>
        <v>7.1218490216354837</v>
      </c>
      <c r="N5" s="68">
        <f t="shared" si="3"/>
        <v>2</v>
      </c>
      <c r="O5" s="48">
        <v>9</v>
      </c>
      <c r="P5" s="45">
        <v>8</v>
      </c>
      <c r="Q5" s="67">
        <f t="shared" si="4"/>
        <v>-11.111111111111114</v>
      </c>
      <c r="R5" s="48">
        <f t="shared" si="5"/>
        <v>0</v>
      </c>
      <c r="S5" s="69" t="s">
        <v>24</v>
      </c>
      <c r="T5" s="70">
        <f t="shared" si="6"/>
        <v>10</v>
      </c>
      <c r="U5" s="71" t="s">
        <v>81</v>
      </c>
      <c r="V5" s="70">
        <f t="shared" si="7"/>
        <v>10</v>
      </c>
      <c r="W5" s="71">
        <v>945267.1</v>
      </c>
      <c r="X5" s="72">
        <f t="shared" si="8"/>
        <v>96.409490948737897</v>
      </c>
      <c r="Y5" s="73">
        <f t="shared" si="9"/>
        <v>5</v>
      </c>
      <c r="Z5" s="71" t="s">
        <v>18</v>
      </c>
      <c r="AA5" s="111">
        <f t="shared" si="10"/>
        <v>10</v>
      </c>
      <c r="AB5" s="118">
        <f t="shared" si="11"/>
        <v>37</v>
      </c>
      <c r="AC5" s="114">
        <v>199170</v>
      </c>
      <c r="AD5" s="121">
        <v>109543.5</v>
      </c>
      <c r="AE5" s="115">
        <v>0.55000000000000004</v>
      </c>
    </row>
    <row r="6" spans="1:45">
      <c r="A6" s="39">
        <v>4</v>
      </c>
      <c r="B6" s="63">
        <v>25</v>
      </c>
      <c r="C6" s="64" t="s">
        <v>54</v>
      </c>
      <c r="D6" s="12" t="s">
        <v>91</v>
      </c>
      <c r="E6" s="65" t="s">
        <v>12</v>
      </c>
      <c r="F6" s="66" t="s">
        <v>73</v>
      </c>
      <c r="G6" s="44">
        <v>1740201</v>
      </c>
      <c r="H6" s="45">
        <v>2151834</v>
      </c>
      <c r="I6" s="67">
        <f t="shared" si="0"/>
        <v>23.654336481820209</v>
      </c>
      <c r="J6" s="68">
        <f t="shared" si="1"/>
        <v>3</v>
      </c>
      <c r="K6" s="44">
        <v>69686</v>
      </c>
      <c r="L6" s="45">
        <v>76738</v>
      </c>
      <c r="M6" s="67">
        <f t="shared" si="2"/>
        <v>10.119679706110276</v>
      </c>
      <c r="N6" s="68">
        <f t="shared" si="3"/>
        <v>3</v>
      </c>
      <c r="O6" s="48">
        <v>3</v>
      </c>
      <c r="P6" s="45">
        <v>3</v>
      </c>
      <c r="Q6" s="67">
        <f t="shared" si="4"/>
        <v>0</v>
      </c>
      <c r="R6" s="48">
        <f t="shared" si="5"/>
        <v>0</v>
      </c>
      <c r="S6" s="69" t="s">
        <v>24</v>
      </c>
      <c r="T6" s="70">
        <f t="shared" si="6"/>
        <v>10</v>
      </c>
      <c r="U6" s="71" t="s">
        <v>81</v>
      </c>
      <c r="V6" s="70">
        <f t="shared" si="7"/>
        <v>10</v>
      </c>
      <c r="W6" s="74">
        <v>173318.11</v>
      </c>
      <c r="X6" s="72">
        <f t="shared" si="8"/>
        <v>8.0544368199405714</v>
      </c>
      <c r="Y6" s="73">
        <f t="shared" si="9"/>
        <v>0</v>
      </c>
      <c r="Z6" s="71" t="s">
        <v>18</v>
      </c>
      <c r="AA6" s="111">
        <f t="shared" si="10"/>
        <v>10</v>
      </c>
      <c r="AB6" s="118">
        <f t="shared" si="11"/>
        <v>36</v>
      </c>
      <c r="AC6" s="114">
        <v>206000</v>
      </c>
      <c r="AD6" s="121">
        <v>113300</v>
      </c>
      <c r="AE6" s="115">
        <v>0.55000000000000004</v>
      </c>
    </row>
    <row r="7" spans="1:45" ht="25.5" customHeight="1">
      <c r="A7" s="39">
        <v>5</v>
      </c>
      <c r="B7" s="54">
        <v>40</v>
      </c>
      <c r="C7" s="55" t="s">
        <v>68</v>
      </c>
      <c r="D7" s="56" t="s">
        <v>90</v>
      </c>
      <c r="E7" s="57" t="s">
        <v>12</v>
      </c>
      <c r="F7" s="58" t="s">
        <v>27</v>
      </c>
      <c r="G7" s="44">
        <v>11159157</v>
      </c>
      <c r="H7" s="45">
        <v>11686553</v>
      </c>
      <c r="I7" s="59">
        <f t="shared" si="0"/>
        <v>4.7261276098185618</v>
      </c>
      <c r="J7" s="47">
        <f t="shared" si="1"/>
        <v>2</v>
      </c>
      <c r="K7" s="44">
        <v>132906</v>
      </c>
      <c r="L7" s="45">
        <v>143690</v>
      </c>
      <c r="M7" s="59">
        <f t="shared" si="2"/>
        <v>8.1140053872661895</v>
      </c>
      <c r="N7" s="47">
        <f t="shared" si="3"/>
        <v>2</v>
      </c>
      <c r="O7" s="48">
        <v>85</v>
      </c>
      <c r="P7" s="45">
        <v>91</v>
      </c>
      <c r="Q7" s="59">
        <f t="shared" si="4"/>
        <v>7.058823529411768</v>
      </c>
      <c r="R7" s="49">
        <f t="shared" si="5"/>
        <v>2</v>
      </c>
      <c r="S7" s="60" t="s">
        <v>24</v>
      </c>
      <c r="T7" s="61">
        <f t="shared" si="6"/>
        <v>10</v>
      </c>
      <c r="U7" s="62" t="s">
        <v>79</v>
      </c>
      <c r="V7" s="61">
        <f t="shared" si="7"/>
        <v>5</v>
      </c>
      <c r="W7" s="62">
        <v>1679328.65</v>
      </c>
      <c r="X7" s="53">
        <f t="shared" si="8"/>
        <v>14.36975171378592</v>
      </c>
      <c r="Y7" s="51">
        <f t="shared" si="9"/>
        <v>5</v>
      </c>
      <c r="Z7" s="62" t="s">
        <v>18</v>
      </c>
      <c r="AA7" s="110">
        <f t="shared" si="10"/>
        <v>10</v>
      </c>
      <c r="AB7" s="118">
        <f t="shared" si="11"/>
        <v>36</v>
      </c>
      <c r="AC7" s="114">
        <v>57740</v>
      </c>
      <c r="AD7" s="121">
        <v>43305</v>
      </c>
      <c r="AE7" s="115">
        <v>0.75</v>
      </c>
    </row>
    <row r="8" spans="1:45" s="5" customFormat="1">
      <c r="A8" s="39">
        <v>6</v>
      </c>
      <c r="B8" s="54">
        <v>1</v>
      </c>
      <c r="C8" s="75" t="s">
        <v>37</v>
      </c>
      <c r="D8" s="13" t="s">
        <v>94</v>
      </c>
      <c r="E8" s="57" t="s">
        <v>12</v>
      </c>
      <c r="F8" s="76" t="s">
        <v>19</v>
      </c>
      <c r="G8" s="44">
        <v>1414689</v>
      </c>
      <c r="H8" s="45">
        <v>1622727</v>
      </c>
      <c r="I8" s="59">
        <f t="shared" si="0"/>
        <v>14.705564261827163</v>
      </c>
      <c r="J8" s="47">
        <f t="shared" si="1"/>
        <v>3</v>
      </c>
      <c r="K8" s="44">
        <v>39797</v>
      </c>
      <c r="L8" s="45">
        <v>14116</v>
      </c>
      <c r="M8" s="59">
        <f t="shared" si="2"/>
        <v>-64.529989697715905</v>
      </c>
      <c r="N8" s="47">
        <f t="shared" si="3"/>
        <v>0</v>
      </c>
      <c r="O8" s="48">
        <v>19</v>
      </c>
      <c r="P8" s="45">
        <v>18</v>
      </c>
      <c r="Q8" s="59">
        <f t="shared" si="4"/>
        <v>-5.2631578947368496</v>
      </c>
      <c r="R8" s="49">
        <f t="shared" si="5"/>
        <v>0</v>
      </c>
      <c r="S8" s="60" t="s">
        <v>24</v>
      </c>
      <c r="T8" s="61">
        <f t="shared" si="6"/>
        <v>10</v>
      </c>
      <c r="U8" s="62" t="s">
        <v>80</v>
      </c>
      <c r="V8" s="61">
        <f t="shared" si="7"/>
        <v>7</v>
      </c>
      <c r="W8" s="62">
        <v>227502.63</v>
      </c>
      <c r="X8" s="53">
        <f t="shared" si="8"/>
        <v>14.019772272230636</v>
      </c>
      <c r="Y8" s="51">
        <f t="shared" si="9"/>
        <v>5</v>
      </c>
      <c r="Z8" s="62" t="s">
        <v>18</v>
      </c>
      <c r="AA8" s="110">
        <f t="shared" si="10"/>
        <v>10</v>
      </c>
      <c r="AB8" s="118">
        <f t="shared" si="11"/>
        <v>35</v>
      </c>
      <c r="AC8" s="114">
        <v>137000</v>
      </c>
      <c r="AD8" s="121">
        <v>89050</v>
      </c>
      <c r="AE8" s="115">
        <v>0.65</v>
      </c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</row>
    <row r="9" spans="1:45">
      <c r="A9" s="39">
        <v>7</v>
      </c>
      <c r="B9" s="54">
        <v>7</v>
      </c>
      <c r="C9" s="75" t="s">
        <v>39</v>
      </c>
      <c r="D9" s="13" t="s">
        <v>93</v>
      </c>
      <c r="E9" s="57" t="s">
        <v>12</v>
      </c>
      <c r="F9" s="76" t="s">
        <v>19</v>
      </c>
      <c r="G9" s="44">
        <v>8875731</v>
      </c>
      <c r="H9" s="45">
        <v>13803711</v>
      </c>
      <c r="I9" s="59">
        <f t="shared" si="0"/>
        <v>55.521962078391056</v>
      </c>
      <c r="J9" s="47">
        <f t="shared" si="1"/>
        <v>5</v>
      </c>
      <c r="K9" s="44">
        <v>459266</v>
      </c>
      <c r="L9" s="45">
        <v>1077428</v>
      </c>
      <c r="M9" s="59">
        <f t="shared" si="2"/>
        <v>134.59781477400895</v>
      </c>
      <c r="N9" s="47">
        <f t="shared" si="3"/>
        <v>5</v>
      </c>
      <c r="O9" s="48">
        <v>18</v>
      </c>
      <c r="P9" s="45">
        <v>18</v>
      </c>
      <c r="Q9" s="59">
        <f t="shared" si="4"/>
        <v>0</v>
      </c>
      <c r="R9" s="49">
        <f t="shared" si="5"/>
        <v>0</v>
      </c>
      <c r="S9" s="60" t="s">
        <v>24</v>
      </c>
      <c r="T9" s="61">
        <f t="shared" si="6"/>
        <v>10</v>
      </c>
      <c r="U9" s="62" t="s">
        <v>81</v>
      </c>
      <c r="V9" s="61">
        <f t="shared" si="7"/>
        <v>10</v>
      </c>
      <c r="W9" s="77">
        <v>6091831.7800000003</v>
      </c>
      <c r="X9" s="53">
        <f t="shared" si="8"/>
        <v>44.131840923067713</v>
      </c>
      <c r="Y9" s="51">
        <f t="shared" si="9"/>
        <v>5</v>
      </c>
      <c r="Z9" s="62" t="s">
        <v>17</v>
      </c>
      <c r="AA9" s="110">
        <f t="shared" si="10"/>
        <v>0</v>
      </c>
      <c r="AB9" s="118">
        <f t="shared" si="11"/>
        <v>35</v>
      </c>
      <c r="AC9" s="114">
        <v>298740</v>
      </c>
      <c r="AD9" s="121">
        <v>150000</v>
      </c>
      <c r="AE9" s="115">
        <v>0.55000000000000004</v>
      </c>
    </row>
    <row r="10" spans="1:45">
      <c r="A10" s="39">
        <v>8</v>
      </c>
      <c r="B10" s="54">
        <v>19</v>
      </c>
      <c r="C10" s="75" t="s">
        <v>48</v>
      </c>
      <c r="D10" s="13" t="s">
        <v>95</v>
      </c>
      <c r="E10" s="57" t="s">
        <v>12</v>
      </c>
      <c r="F10" s="76" t="s">
        <v>27</v>
      </c>
      <c r="G10" s="44">
        <v>335732</v>
      </c>
      <c r="H10" s="45">
        <v>555525</v>
      </c>
      <c r="I10" s="59">
        <f t="shared" si="0"/>
        <v>65.466800900718425</v>
      </c>
      <c r="J10" s="47">
        <f t="shared" si="1"/>
        <v>5</v>
      </c>
      <c r="K10" s="44">
        <v>84584</v>
      </c>
      <c r="L10" s="45">
        <v>36220</v>
      </c>
      <c r="M10" s="59">
        <f t="shared" si="2"/>
        <v>-57.178662631230495</v>
      </c>
      <c r="N10" s="47">
        <f t="shared" si="3"/>
        <v>0</v>
      </c>
      <c r="O10" s="48">
        <v>4</v>
      </c>
      <c r="P10" s="45">
        <v>7</v>
      </c>
      <c r="Q10" s="59">
        <f t="shared" si="4"/>
        <v>75</v>
      </c>
      <c r="R10" s="49">
        <f t="shared" si="5"/>
        <v>5</v>
      </c>
      <c r="S10" s="60" t="s">
        <v>24</v>
      </c>
      <c r="T10" s="61">
        <f t="shared" si="6"/>
        <v>10</v>
      </c>
      <c r="U10" s="62" t="s">
        <v>79</v>
      </c>
      <c r="V10" s="61">
        <f t="shared" si="7"/>
        <v>5</v>
      </c>
      <c r="W10" s="62">
        <v>0</v>
      </c>
      <c r="X10" s="53">
        <f t="shared" si="8"/>
        <v>0</v>
      </c>
      <c r="Y10" s="51">
        <f t="shared" si="9"/>
        <v>0</v>
      </c>
      <c r="Z10" s="62" t="s">
        <v>18</v>
      </c>
      <c r="AA10" s="110">
        <f t="shared" si="10"/>
        <v>10</v>
      </c>
      <c r="AB10" s="118">
        <f t="shared" si="11"/>
        <v>35</v>
      </c>
      <c r="AC10" s="114">
        <v>51395.25</v>
      </c>
      <c r="AD10" s="121">
        <v>38546.4375</v>
      </c>
      <c r="AE10" s="115">
        <v>0.75</v>
      </c>
    </row>
    <row r="11" spans="1:45" s="5" customFormat="1" ht="22.5" customHeight="1">
      <c r="A11" s="39">
        <v>9</v>
      </c>
      <c r="B11" s="54">
        <v>24</v>
      </c>
      <c r="C11" s="75" t="s">
        <v>53</v>
      </c>
      <c r="D11" s="13" t="s">
        <v>96</v>
      </c>
      <c r="E11" s="57" t="s">
        <v>12</v>
      </c>
      <c r="F11" s="76" t="s">
        <v>20</v>
      </c>
      <c r="G11" s="44">
        <v>1418496</v>
      </c>
      <c r="H11" s="45">
        <v>2145665</v>
      </c>
      <c r="I11" s="59">
        <f t="shared" si="0"/>
        <v>51.263380369066937</v>
      </c>
      <c r="J11" s="47">
        <f t="shared" si="1"/>
        <v>5</v>
      </c>
      <c r="K11" s="44">
        <v>46497</v>
      </c>
      <c r="L11" s="45">
        <v>182623</v>
      </c>
      <c r="M11" s="59">
        <f t="shared" si="2"/>
        <v>292.76297395530895</v>
      </c>
      <c r="N11" s="47">
        <f t="shared" si="3"/>
        <v>5</v>
      </c>
      <c r="O11" s="48">
        <v>9</v>
      </c>
      <c r="P11" s="45">
        <v>9</v>
      </c>
      <c r="Q11" s="59">
        <f t="shared" si="4"/>
        <v>0</v>
      </c>
      <c r="R11" s="49">
        <f t="shared" si="5"/>
        <v>0</v>
      </c>
      <c r="S11" s="60" t="s">
        <v>25</v>
      </c>
      <c r="T11" s="61">
        <f t="shared" si="6"/>
        <v>0</v>
      </c>
      <c r="U11" s="62" t="s">
        <v>81</v>
      </c>
      <c r="V11" s="61">
        <f t="shared" si="7"/>
        <v>10</v>
      </c>
      <c r="W11" s="62">
        <v>842528.44</v>
      </c>
      <c r="X11" s="53">
        <f t="shared" si="8"/>
        <v>39.266541608312572</v>
      </c>
      <c r="Y11" s="51">
        <f t="shared" si="9"/>
        <v>5</v>
      </c>
      <c r="Z11" s="62" t="s">
        <v>18</v>
      </c>
      <c r="AA11" s="110">
        <f t="shared" si="10"/>
        <v>10</v>
      </c>
      <c r="AB11" s="118">
        <f t="shared" si="11"/>
        <v>35</v>
      </c>
      <c r="AC11" s="114">
        <v>266483</v>
      </c>
      <c r="AD11" s="121">
        <v>146565.65</v>
      </c>
      <c r="AE11" s="115">
        <v>0.55000000000000004</v>
      </c>
    </row>
    <row r="12" spans="1:45">
      <c r="A12" s="39">
        <v>10</v>
      </c>
      <c r="B12" s="54">
        <v>31</v>
      </c>
      <c r="C12" s="75" t="s">
        <v>59</v>
      </c>
      <c r="D12" s="13" t="s">
        <v>97</v>
      </c>
      <c r="E12" s="57" t="s">
        <v>12</v>
      </c>
      <c r="F12" s="76" t="s">
        <v>27</v>
      </c>
      <c r="G12" s="44">
        <v>403124</v>
      </c>
      <c r="H12" s="45">
        <v>406731</v>
      </c>
      <c r="I12" s="59">
        <f t="shared" si="0"/>
        <v>0.8947619094869026</v>
      </c>
      <c r="J12" s="47">
        <f t="shared" si="1"/>
        <v>2</v>
      </c>
      <c r="K12" s="44">
        <v>34505</v>
      </c>
      <c r="L12" s="45">
        <v>73685</v>
      </c>
      <c r="M12" s="59">
        <f t="shared" si="2"/>
        <v>113.5487610491233</v>
      </c>
      <c r="N12" s="47">
        <f t="shared" si="3"/>
        <v>5</v>
      </c>
      <c r="O12" s="48">
        <v>8</v>
      </c>
      <c r="P12" s="45">
        <v>9</v>
      </c>
      <c r="Q12" s="59">
        <f t="shared" si="4"/>
        <v>12.5</v>
      </c>
      <c r="R12" s="49">
        <f t="shared" si="5"/>
        <v>3</v>
      </c>
      <c r="S12" s="60" t="s">
        <v>24</v>
      </c>
      <c r="T12" s="61">
        <f t="shared" si="6"/>
        <v>10</v>
      </c>
      <c r="U12" s="62" t="s">
        <v>79</v>
      </c>
      <c r="V12" s="61">
        <f t="shared" si="7"/>
        <v>5</v>
      </c>
      <c r="W12" s="62">
        <v>0</v>
      </c>
      <c r="X12" s="53">
        <f t="shared" si="8"/>
        <v>0</v>
      </c>
      <c r="Y12" s="51">
        <f t="shared" si="9"/>
        <v>0</v>
      </c>
      <c r="Z12" s="62" t="s">
        <v>18</v>
      </c>
      <c r="AA12" s="110">
        <f t="shared" si="10"/>
        <v>10</v>
      </c>
      <c r="AB12" s="118">
        <f t="shared" si="11"/>
        <v>35</v>
      </c>
      <c r="AC12" s="114">
        <v>44000</v>
      </c>
      <c r="AD12" s="121">
        <v>33000</v>
      </c>
      <c r="AE12" s="115">
        <v>0.75</v>
      </c>
    </row>
    <row r="13" spans="1:45">
      <c r="A13" s="39">
        <v>11</v>
      </c>
      <c r="B13" s="63">
        <v>33</v>
      </c>
      <c r="C13" s="64" t="s">
        <v>61</v>
      </c>
      <c r="D13" s="12" t="s">
        <v>35</v>
      </c>
      <c r="E13" s="65" t="s">
        <v>12</v>
      </c>
      <c r="F13" s="66" t="s">
        <v>26</v>
      </c>
      <c r="G13" s="44">
        <v>1349943</v>
      </c>
      <c r="H13" s="45">
        <v>1455849</v>
      </c>
      <c r="I13" s="67">
        <f t="shared" si="0"/>
        <v>7.845220131516669</v>
      </c>
      <c r="J13" s="68">
        <f t="shared" si="1"/>
        <v>2</v>
      </c>
      <c r="K13" s="44">
        <v>11547</v>
      </c>
      <c r="L13" s="45">
        <v>20558</v>
      </c>
      <c r="M13" s="67">
        <f t="shared" si="2"/>
        <v>78.037585520048481</v>
      </c>
      <c r="N13" s="68">
        <f t="shared" si="3"/>
        <v>5</v>
      </c>
      <c r="O13" s="48">
        <v>29</v>
      </c>
      <c r="P13" s="45">
        <v>32</v>
      </c>
      <c r="Q13" s="67">
        <f t="shared" si="4"/>
        <v>10.34482758620689</v>
      </c>
      <c r="R13" s="48">
        <f t="shared" si="5"/>
        <v>3</v>
      </c>
      <c r="S13" s="69" t="s">
        <v>24</v>
      </c>
      <c r="T13" s="70">
        <f t="shared" si="6"/>
        <v>10</v>
      </c>
      <c r="U13" s="71" t="s">
        <v>79</v>
      </c>
      <c r="V13" s="70">
        <f t="shared" si="7"/>
        <v>5</v>
      </c>
      <c r="W13" s="71">
        <v>0</v>
      </c>
      <c r="X13" s="72">
        <f t="shared" si="8"/>
        <v>0</v>
      </c>
      <c r="Y13" s="73">
        <f t="shared" si="9"/>
        <v>0</v>
      </c>
      <c r="Z13" s="71" t="s">
        <v>18</v>
      </c>
      <c r="AA13" s="111">
        <f t="shared" si="10"/>
        <v>10</v>
      </c>
      <c r="AB13" s="118">
        <f t="shared" si="11"/>
        <v>35</v>
      </c>
      <c r="AC13" s="114">
        <v>56000</v>
      </c>
      <c r="AD13" s="121">
        <v>42000</v>
      </c>
      <c r="AE13" s="115">
        <v>0.75</v>
      </c>
    </row>
    <row r="14" spans="1:45">
      <c r="A14" s="39">
        <v>12</v>
      </c>
      <c r="B14" s="54">
        <v>34</v>
      </c>
      <c r="C14" s="75" t="s">
        <v>62</v>
      </c>
      <c r="D14" s="13" t="s">
        <v>98</v>
      </c>
      <c r="E14" s="57" t="s">
        <v>12</v>
      </c>
      <c r="F14" s="76" t="s">
        <v>29</v>
      </c>
      <c r="G14" s="44">
        <v>1675621</v>
      </c>
      <c r="H14" s="45">
        <v>1988389</v>
      </c>
      <c r="I14" s="59">
        <f t="shared" si="0"/>
        <v>18.665796143638687</v>
      </c>
      <c r="J14" s="47">
        <f t="shared" si="1"/>
        <v>3</v>
      </c>
      <c r="K14" s="44">
        <v>335696</v>
      </c>
      <c r="L14" s="45">
        <v>40426</v>
      </c>
      <c r="M14" s="59">
        <f t="shared" si="2"/>
        <v>-87.95755683713837</v>
      </c>
      <c r="N14" s="47">
        <f t="shared" si="3"/>
        <v>0</v>
      </c>
      <c r="O14" s="48">
        <v>11</v>
      </c>
      <c r="P14" s="45">
        <v>11</v>
      </c>
      <c r="Q14" s="59">
        <f t="shared" si="4"/>
        <v>0</v>
      </c>
      <c r="R14" s="49">
        <f t="shared" si="5"/>
        <v>0</v>
      </c>
      <c r="S14" s="60" t="s">
        <v>24</v>
      </c>
      <c r="T14" s="61">
        <f t="shared" si="6"/>
        <v>10</v>
      </c>
      <c r="U14" s="62" t="s">
        <v>80</v>
      </c>
      <c r="V14" s="61">
        <f t="shared" si="7"/>
        <v>7</v>
      </c>
      <c r="W14" s="62">
        <v>240184.66</v>
      </c>
      <c r="X14" s="53">
        <f t="shared" si="8"/>
        <v>12.079359722871128</v>
      </c>
      <c r="Y14" s="51">
        <f t="shared" si="9"/>
        <v>5</v>
      </c>
      <c r="Z14" s="62" t="s">
        <v>18</v>
      </c>
      <c r="AA14" s="110">
        <f t="shared" si="10"/>
        <v>10</v>
      </c>
      <c r="AB14" s="118">
        <f t="shared" si="11"/>
        <v>35</v>
      </c>
      <c r="AC14" s="114">
        <v>132130</v>
      </c>
      <c r="AD14" s="121">
        <v>99097.5</v>
      </c>
      <c r="AE14" s="115">
        <v>0.75</v>
      </c>
    </row>
    <row r="15" spans="1:45">
      <c r="A15" s="39">
        <v>13</v>
      </c>
      <c r="B15" s="54">
        <v>46</v>
      </c>
      <c r="C15" s="55" t="s">
        <v>72</v>
      </c>
      <c r="D15" s="56" t="s">
        <v>36</v>
      </c>
      <c r="E15" s="57" t="s">
        <v>12</v>
      </c>
      <c r="F15" s="58" t="s">
        <v>30</v>
      </c>
      <c r="G15" s="44">
        <v>2303</v>
      </c>
      <c r="H15" s="45">
        <v>12879</v>
      </c>
      <c r="I15" s="59">
        <f t="shared" si="0"/>
        <v>459.22709509335652</v>
      </c>
      <c r="J15" s="47">
        <f t="shared" si="1"/>
        <v>5</v>
      </c>
      <c r="K15" s="44">
        <v>5435</v>
      </c>
      <c r="L15" s="45">
        <v>60431</v>
      </c>
      <c r="M15" s="59">
        <f t="shared" si="2"/>
        <v>1011.8859245630174</v>
      </c>
      <c r="N15" s="47">
        <f t="shared" si="3"/>
        <v>5</v>
      </c>
      <c r="O15" s="48">
        <v>1</v>
      </c>
      <c r="P15" s="45">
        <v>1</v>
      </c>
      <c r="Q15" s="59">
        <f t="shared" si="4"/>
        <v>0</v>
      </c>
      <c r="R15" s="49">
        <f t="shared" si="5"/>
        <v>0</v>
      </c>
      <c r="S15" s="60" t="s">
        <v>24</v>
      </c>
      <c r="T15" s="61">
        <f t="shared" si="6"/>
        <v>10</v>
      </c>
      <c r="U15" s="62" t="s">
        <v>79</v>
      </c>
      <c r="V15" s="61">
        <f t="shared" si="7"/>
        <v>5</v>
      </c>
      <c r="W15" s="62">
        <v>0</v>
      </c>
      <c r="X15" s="53">
        <f t="shared" si="8"/>
        <v>0</v>
      </c>
      <c r="Y15" s="51">
        <f t="shared" si="9"/>
        <v>0</v>
      </c>
      <c r="Z15" s="62" t="s">
        <v>18</v>
      </c>
      <c r="AA15" s="110">
        <f t="shared" si="10"/>
        <v>10</v>
      </c>
      <c r="AB15" s="118">
        <f t="shared" si="11"/>
        <v>35</v>
      </c>
      <c r="AC15" s="114">
        <v>77444.28</v>
      </c>
      <c r="AD15" s="121">
        <v>58083.21</v>
      </c>
      <c r="AE15" s="115">
        <v>0.75</v>
      </c>
    </row>
    <row r="16" spans="1:45">
      <c r="A16" s="39">
        <v>14</v>
      </c>
      <c r="B16" s="54">
        <v>13</v>
      </c>
      <c r="C16" s="75" t="s">
        <v>43</v>
      </c>
      <c r="D16" s="13" t="s">
        <v>99</v>
      </c>
      <c r="E16" s="57" t="s">
        <v>12</v>
      </c>
      <c r="F16" s="76" t="s">
        <v>20</v>
      </c>
      <c r="G16" s="44">
        <v>2511478</v>
      </c>
      <c r="H16" s="45">
        <v>2636029</v>
      </c>
      <c r="I16" s="59">
        <f t="shared" si="0"/>
        <v>4.9592709950077278</v>
      </c>
      <c r="J16" s="47">
        <f t="shared" si="1"/>
        <v>2</v>
      </c>
      <c r="K16" s="44">
        <v>363748</v>
      </c>
      <c r="L16" s="45">
        <v>179534</v>
      </c>
      <c r="M16" s="59">
        <f t="shared" si="2"/>
        <v>-50.643302506130617</v>
      </c>
      <c r="N16" s="47">
        <f t="shared" si="3"/>
        <v>0</v>
      </c>
      <c r="O16" s="48">
        <v>26</v>
      </c>
      <c r="P16" s="45">
        <v>28</v>
      </c>
      <c r="Q16" s="59">
        <f t="shared" si="4"/>
        <v>7.6923076923076934</v>
      </c>
      <c r="R16" s="49">
        <f t="shared" si="5"/>
        <v>2</v>
      </c>
      <c r="S16" s="60" t="s">
        <v>14</v>
      </c>
      <c r="T16" s="61">
        <f t="shared" si="6"/>
        <v>10</v>
      </c>
      <c r="U16" s="62" t="s">
        <v>81</v>
      </c>
      <c r="V16" s="61">
        <f t="shared" si="7"/>
        <v>10</v>
      </c>
      <c r="W16" s="62">
        <v>83540.84</v>
      </c>
      <c r="X16" s="53">
        <f t="shared" si="8"/>
        <v>3.1691927516730658</v>
      </c>
      <c r="Y16" s="51">
        <f t="shared" si="9"/>
        <v>0</v>
      </c>
      <c r="Z16" s="62" t="s">
        <v>18</v>
      </c>
      <c r="AA16" s="110">
        <f t="shared" si="10"/>
        <v>10</v>
      </c>
      <c r="AB16" s="118">
        <f t="shared" si="11"/>
        <v>34</v>
      </c>
      <c r="AC16" s="114">
        <v>219337</v>
      </c>
      <c r="AD16" s="121">
        <v>120635.35</v>
      </c>
      <c r="AE16" s="115">
        <v>0.55000000000000004</v>
      </c>
    </row>
    <row r="17" spans="1:45">
      <c r="A17" s="39">
        <v>15</v>
      </c>
      <c r="B17" s="54">
        <v>14</v>
      </c>
      <c r="C17" s="75" t="s">
        <v>44</v>
      </c>
      <c r="D17" s="13" t="s">
        <v>100</v>
      </c>
      <c r="E17" s="57" t="s">
        <v>12</v>
      </c>
      <c r="F17" s="76" t="s">
        <v>27</v>
      </c>
      <c r="G17" s="44">
        <v>1869128</v>
      </c>
      <c r="H17" s="45">
        <v>2382116</v>
      </c>
      <c r="I17" s="59">
        <f t="shared" si="0"/>
        <v>27.44531139654427</v>
      </c>
      <c r="J17" s="47">
        <f t="shared" si="1"/>
        <v>3</v>
      </c>
      <c r="K17" s="44">
        <v>108950</v>
      </c>
      <c r="L17" s="45">
        <v>25041</v>
      </c>
      <c r="M17" s="59">
        <f t="shared" si="2"/>
        <v>-77.016062413951346</v>
      </c>
      <c r="N17" s="47">
        <f t="shared" si="3"/>
        <v>0</v>
      </c>
      <c r="O17" s="48">
        <v>63</v>
      </c>
      <c r="P17" s="45">
        <v>98</v>
      </c>
      <c r="Q17" s="59">
        <f t="shared" si="4"/>
        <v>55.555555555555571</v>
      </c>
      <c r="R17" s="49">
        <f t="shared" si="5"/>
        <v>5</v>
      </c>
      <c r="S17" s="60" t="s">
        <v>24</v>
      </c>
      <c r="T17" s="61">
        <f t="shared" si="6"/>
        <v>10</v>
      </c>
      <c r="U17" s="62" t="s">
        <v>79</v>
      </c>
      <c r="V17" s="61">
        <f t="shared" si="7"/>
        <v>5</v>
      </c>
      <c r="W17" s="62">
        <v>0</v>
      </c>
      <c r="X17" s="53">
        <f t="shared" si="8"/>
        <v>0</v>
      </c>
      <c r="Y17" s="51">
        <f t="shared" si="9"/>
        <v>0</v>
      </c>
      <c r="Z17" s="62" t="s">
        <v>18</v>
      </c>
      <c r="AA17" s="110">
        <f t="shared" si="10"/>
        <v>10</v>
      </c>
      <c r="AB17" s="118">
        <f t="shared" si="11"/>
        <v>33</v>
      </c>
      <c r="AC17" s="114">
        <v>43470</v>
      </c>
      <c r="AD17" s="121">
        <v>32602.5</v>
      </c>
      <c r="AE17" s="115">
        <v>0.75</v>
      </c>
    </row>
    <row r="18" spans="1:45">
      <c r="A18" s="39">
        <v>16</v>
      </c>
      <c r="B18" s="54">
        <v>22</v>
      </c>
      <c r="C18" s="75" t="s">
        <v>51</v>
      </c>
      <c r="D18" s="13" t="s">
        <v>101</v>
      </c>
      <c r="E18" s="57" t="s">
        <v>12</v>
      </c>
      <c r="F18" s="76" t="s">
        <v>20</v>
      </c>
      <c r="G18" s="44">
        <v>2306216</v>
      </c>
      <c r="H18" s="45">
        <v>2591865</v>
      </c>
      <c r="I18" s="59">
        <f t="shared" si="0"/>
        <v>12.386047100531769</v>
      </c>
      <c r="J18" s="47">
        <f t="shared" si="1"/>
        <v>3</v>
      </c>
      <c r="K18" s="44">
        <v>282801</v>
      </c>
      <c r="L18" s="45">
        <v>632276</v>
      </c>
      <c r="M18" s="59">
        <f t="shared" si="2"/>
        <v>123.57629569909582</v>
      </c>
      <c r="N18" s="47">
        <f t="shared" si="3"/>
        <v>5</v>
      </c>
      <c r="O18" s="48">
        <v>52</v>
      </c>
      <c r="P18" s="45">
        <v>58</v>
      </c>
      <c r="Q18" s="59">
        <f t="shared" si="4"/>
        <v>11.538461538461547</v>
      </c>
      <c r="R18" s="49">
        <f t="shared" si="5"/>
        <v>3</v>
      </c>
      <c r="S18" s="60" t="s">
        <v>25</v>
      </c>
      <c r="T18" s="61">
        <f t="shared" si="6"/>
        <v>0</v>
      </c>
      <c r="U18" s="62" t="s">
        <v>80</v>
      </c>
      <c r="V18" s="61">
        <f t="shared" si="7"/>
        <v>7</v>
      </c>
      <c r="W18" s="62">
        <v>397078.68</v>
      </c>
      <c r="X18" s="53">
        <f t="shared" si="8"/>
        <v>15.320191445156286</v>
      </c>
      <c r="Y18" s="51">
        <f t="shared" si="9"/>
        <v>5</v>
      </c>
      <c r="Z18" s="62" t="s">
        <v>18</v>
      </c>
      <c r="AA18" s="110">
        <f t="shared" si="10"/>
        <v>10</v>
      </c>
      <c r="AB18" s="118">
        <f t="shared" si="11"/>
        <v>33</v>
      </c>
      <c r="AC18" s="114">
        <v>146364</v>
      </c>
      <c r="AD18" s="121">
        <v>87818.4</v>
      </c>
      <c r="AE18" s="115">
        <v>0.6</v>
      </c>
    </row>
    <row r="19" spans="1:45">
      <c r="A19" s="39">
        <v>17</v>
      </c>
      <c r="B19" s="54">
        <v>29</v>
      </c>
      <c r="C19" s="75" t="s">
        <v>57</v>
      </c>
      <c r="D19" s="13" t="s">
        <v>34</v>
      </c>
      <c r="E19" s="57" t="s">
        <v>12</v>
      </c>
      <c r="F19" s="76" t="s">
        <v>28</v>
      </c>
      <c r="G19" s="44">
        <v>22927528</v>
      </c>
      <c r="H19" s="45">
        <v>27415657</v>
      </c>
      <c r="I19" s="59">
        <f t="shared" si="0"/>
        <v>19.575285220456394</v>
      </c>
      <c r="J19" s="47">
        <f t="shared" si="1"/>
        <v>3</v>
      </c>
      <c r="K19" s="44">
        <v>369376</v>
      </c>
      <c r="L19" s="45">
        <v>1136793</v>
      </c>
      <c r="M19" s="59">
        <f t="shared" si="2"/>
        <v>207.76038508186781</v>
      </c>
      <c r="N19" s="47">
        <f t="shared" si="3"/>
        <v>5</v>
      </c>
      <c r="O19" s="48">
        <v>164</v>
      </c>
      <c r="P19" s="45">
        <v>164</v>
      </c>
      <c r="Q19" s="59">
        <f t="shared" si="4"/>
        <v>0</v>
      </c>
      <c r="R19" s="49">
        <f t="shared" si="5"/>
        <v>0</v>
      </c>
      <c r="S19" s="60" t="s">
        <v>24</v>
      </c>
      <c r="T19" s="61">
        <f t="shared" si="6"/>
        <v>10</v>
      </c>
      <c r="U19" s="62" t="s">
        <v>79</v>
      </c>
      <c r="V19" s="61">
        <f t="shared" si="7"/>
        <v>5</v>
      </c>
      <c r="W19" s="62">
        <v>0</v>
      </c>
      <c r="X19" s="53">
        <f t="shared" si="8"/>
        <v>0</v>
      </c>
      <c r="Y19" s="51">
        <f t="shared" si="9"/>
        <v>0</v>
      </c>
      <c r="Z19" s="62" t="s">
        <v>18</v>
      </c>
      <c r="AA19" s="110">
        <f t="shared" si="10"/>
        <v>10</v>
      </c>
      <c r="AB19" s="118">
        <f t="shared" si="11"/>
        <v>33</v>
      </c>
      <c r="AC19" s="114">
        <v>94132</v>
      </c>
      <c r="AD19" s="121">
        <v>70599</v>
      </c>
      <c r="AE19" s="115">
        <v>0.75</v>
      </c>
    </row>
    <row r="20" spans="1:45" s="5" customFormat="1">
      <c r="A20" s="39">
        <v>18</v>
      </c>
      <c r="B20" s="54">
        <v>37</v>
      </c>
      <c r="C20" s="75" t="s">
        <v>65</v>
      </c>
      <c r="D20" s="13" t="s">
        <v>102</v>
      </c>
      <c r="E20" s="57" t="s">
        <v>12</v>
      </c>
      <c r="F20" s="76" t="s">
        <v>21</v>
      </c>
      <c r="G20" s="44">
        <v>2744167</v>
      </c>
      <c r="H20" s="45">
        <v>1334284</v>
      </c>
      <c r="I20" s="59">
        <f t="shared" si="0"/>
        <v>-51.377448967209354</v>
      </c>
      <c r="J20" s="47">
        <f t="shared" si="1"/>
        <v>0</v>
      </c>
      <c r="K20" s="44">
        <v>44517</v>
      </c>
      <c r="L20" s="45">
        <v>64203</v>
      </c>
      <c r="M20" s="59">
        <f t="shared" si="2"/>
        <v>44.221308713525161</v>
      </c>
      <c r="N20" s="47">
        <f t="shared" si="3"/>
        <v>3</v>
      </c>
      <c r="O20" s="48">
        <v>40</v>
      </c>
      <c r="P20" s="45">
        <v>31</v>
      </c>
      <c r="Q20" s="59">
        <f t="shared" si="4"/>
        <v>-22.5</v>
      </c>
      <c r="R20" s="49">
        <f t="shared" si="5"/>
        <v>0</v>
      </c>
      <c r="S20" s="69" t="s">
        <v>14</v>
      </c>
      <c r="T20" s="61">
        <f t="shared" si="6"/>
        <v>10</v>
      </c>
      <c r="U20" s="62" t="s">
        <v>79</v>
      </c>
      <c r="V20" s="61">
        <f t="shared" si="7"/>
        <v>5</v>
      </c>
      <c r="W20" s="62">
        <v>1034882.64</v>
      </c>
      <c r="X20" s="53">
        <f t="shared" si="8"/>
        <v>77.560897080381679</v>
      </c>
      <c r="Y20" s="51">
        <f t="shared" si="9"/>
        <v>5</v>
      </c>
      <c r="Z20" s="62" t="s">
        <v>18</v>
      </c>
      <c r="AA20" s="110">
        <f t="shared" si="10"/>
        <v>10</v>
      </c>
      <c r="AB20" s="118">
        <f t="shared" si="11"/>
        <v>33</v>
      </c>
      <c r="AC20" s="114">
        <v>75250</v>
      </c>
      <c r="AD20" s="121">
        <v>56437.5</v>
      </c>
      <c r="AE20" s="115">
        <v>0.75</v>
      </c>
    </row>
    <row r="21" spans="1:45">
      <c r="A21" s="39">
        <v>19</v>
      </c>
      <c r="B21" s="54">
        <v>38</v>
      </c>
      <c r="C21" s="55" t="s">
        <v>66</v>
      </c>
      <c r="D21" s="56" t="s">
        <v>103</v>
      </c>
      <c r="E21" s="57" t="s">
        <v>12</v>
      </c>
      <c r="F21" s="58" t="s">
        <v>29</v>
      </c>
      <c r="G21" s="44">
        <v>1024417</v>
      </c>
      <c r="H21" s="45">
        <v>1169568</v>
      </c>
      <c r="I21" s="59">
        <f t="shared" si="0"/>
        <v>14.169132296711197</v>
      </c>
      <c r="J21" s="47">
        <f t="shared" si="1"/>
        <v>3</v>
      </c>
      <c r="K21" s="44">
        <v>104346</v>
      </c>
      <c r="L21" s="45">
        <v>116393</v>
      </c>
      <c r="M21" s="59">
        <f t="shared" si="2"/>
        <v>11.54524370843157</v>
      </c>
      <c r="N21" s="47">
        <f t="shared" si="3"/>
        <v>3</v>
      </c>
      <c r="O21" s="48">
        <v>15</v>
      </c>
      <c r="P21" s="45">
        <v>15</v>
      </c>
      <c r="Q21" s="59">
        <f t="shared" si="4"/>
        <v>0</v>
      </c>
      <c r="R21" s="49">
        <f t="shared" si="5"/>
        <v>0</v>
      </c>
      <c r="S21" s="60" t="s">
        <v>24</v>
      </c>
      <c r="T21" s="61">
        <f t="shared" si="6"/>
        <v>10</v>
      </c>
      <c r="U21" s="62" t="s">
        <v>80</v>
      </c>
      <c r="V21" s="61">
        <f t="shared" si="7"/>
        <v>7</v>
      </c>
      <c r="W21" s="78">
        <v>42157.59</v>
      </c>
      <c r="X21" s="53">
        <f t="shared" si="8"/>
        <v>3.6045437289665925</v>
      </c>
      <c r="Y21" s="51">
        <f t="shared" si="9"/>
        <v>0</v>
      </c>
      <c r="Z21" s="62" t="s">
        <v>18</v>
      </c>
      <c r="AA21" s="110">
        <f t="shared" si="10"/>
        <v>10</v>
      </c>
      <c r="AB21" s="118">
        <f t="shared" si="11"/>
        <v>33</v>
      </c>
      <c r="AC21" s="114">
        <v>130000</v>
      </c>
      <c r="AD21" s="121">
        <v>84500</v>
      </c>
      <c r="AE21" s="115">
        <v>0.65</v>
      </c>
    </row>
    <row r="22" spans="1:45">
      <c r="A22" s="39">
        <v>20</v>
      </c>
      <c r="B22" s="54">
        <v>42</v>
      </c>
      <c r="C22" s="55" t="s">
        <v>69</v>
      </c>
      <c r="D22" s="56" t="s">
        <v>104</v>
      </c>
      <c r="E22" s="57" t="s">
        <v>12</v>
      </c>
      <c r="F22" s="58" t="s">
        <v>27</v>
      </c>
      <c r="G22" s="44">
        <v>2565668</v>
      </c>
      <c r="H22" s="45">
        <v>3415824</v>
      </c>
      <c r="I22" s="59">
        <f t="shared" si="0"/>
        <v>33.135853898477905</v>
      </c>
      <c r="J22" s="47">
        <f t="shared" si="1"/>
        <v>3</v>
      </c>
      <c r="K22" s="44">
        <v>76506</v>
      </c>
      <c r="L22" s="45">
        <v>80993</v>
      </c>
      <c r="M22" s="59">
        <f t="shared" si="2"/>
        <v>5.8648994850076974</v>
      </c>
      <c r="N22" s="47">
        <f t="shared" si="3"/>
        <v>2</v>
      </c>
      <c r="O22" s="48">
        <v>27</v>
      </c>
      <c r="P22" s="45">
        <v>36</v>
      </c>
      <c r="Q22" s="59">
        <f t="shared" si="4"/>
        <v>33.333333333333314</v>
      </c>
      <c r="R22" s="49">
        <f t="shared" si="5"/>
        <v>3</v>
      </c>
      <c r="S22" s="60" t="s">
        <v>24</v>
      </c>
      <c r="T22" s="61">
        <f t="shared" si="6"/>
        <v>10</v>
      </c>
      <c r="U22" s="62" t="s">
        <v>79</v>
      </c>
      <c r="V22" s="61">
        <f t="shared" si="7"/>
        <v>5</v>
      </c>
      <c r="W22" s="62">
        <v>0</v>
      </c>
      <c r="X22" s="53">
        <f t="shared" si="8"/>
        <v>0</v>
      </c>
      <c r="Y22" s="51">
        <f t="shared" si="9"/>
        <v>0</v>
      </c>
      <c r="Z22" s="62" t="s">
        <v>18</v>
      </c>
      <c r="AA22" s="110">
        <f t="shared" si="10"/>
        <v>10</v>
      </c>
      <c r="AB22" s="118">
        <f t="shared" si="11"/>
        <v>33</v>
      </c>
      <c r="AC22" s="114">
        <v>65352.75</v>
      </c>
      <c r="AD22" s="121">
        <v>49014.5625</v>
      </c>
      <c r="AE22" s="115">
        <v>0.75</v>
      </c>
    </row>
    <row r="23" spans="1:45" ht="24" customHeight="1">
      <c r="A23" s="39">
        <v>21</v>
      </c>
      <c r="B23" s="54">
        <v>3</v>
      </c>
      <c r="C23" s="75" t="s">
        <v>38</v>
      </c>
      <c r="D23" s="13" t="s">
        <v>105</v>
      </c>
      <c r="E23" s="57" t="s">
        <v>12</v>
      </c>
      <c r="F23" s="76" t="s">
        <v>27</v>
      </c>
      <c r="G23" s="79">
        <v>1</v>
      </c>
      <c r="H23" s="80">
        <v>1</v>
      </c>
      <c r="I23" s="81">
        <f t="shared" si="0"/>
        <v>0</v>
      </c>
      <c r="J23" s="82">
        <f t="shared" si="1"/>
        <v>0</v>
      </c>
      <c r="K23" s="79">
        <v>1</v>
      </c>
      <c r="L23" s="80">
        <v>1</v>
      </c>
      <c r="M23" s="81">
        <f t="shared" si="2"/>
        <v>0</v>
      </c>
      <c r="N23" s="82">
        <f t="shared" si="3"/>
        <v>0</v>
      </c>
      <c r="O23" s="83">
        <v>1</v>
      </c>
      <c r="P23" s="80">
        <v>1</v>
      </c>
      <c r="Q23" s="81">
        <f t="shared" si="4"/>
        <v>0</v>
      </c>
      <c r="R23" s="84">
        <f t="shared" si="5"/>
        <v>0</v>
      </c>
      <c r="S23" s="60" t="s">
        <v>24</v>
      </c>
      <c r="T23" s="61">
        <f t="shared" si="6"/>
        <v>10</v>
      </c>
      <c r="U23" s="62" t="s">
        <v>81</v>
      </c>
      <c r="V23" s="61">
        <f t="shared" si="7"/>
        <v>10</v>
      </c>
      <c r="W23" s="62">
        <v>0</v>
      </c>
      <c r="X23" s="53">
        <f t="shared" si="8"/>
        <v>0</v>
      </c>
      <c r="Y23" s="51">
        <f t="shared" si="9"/>
        <v>0</v>
      </c>
      <c r="Z23" s="62" t="s">
        <v>18</v>
      </c>
      <c r="AA23" s="110">
        <f t="shared" si="10"/>
        <v>10</v>
      </c>
      <c r="AB23" s="118">
        <f t="shared" si="11"/>
        <v>30</v>
      </c>
      <c r="AC23" s="114">
        <v>168350</v>
      </c>
      <c r="AD23" s="121">
        <v>92592.5</v>
      </c>
      <c r="AE23" s="115">
        <v>0.55000000000000004</v>
      </c>
    </row>
    <row r="24" spans="1:45">
      <c r="A24" s="39">
        <v>22</v>
      </c>
      <c r="B24" s="54">
        <v>8</v>
      </c>
      <c r="C24" s="75" t="s">
        <v>40</v>
      </c>
      <c r="D24" s="13" t="s">
        <v>106</v>
      </c>
      <c r="E24" s="57" t="s">
        <v>12</v>
      </c>
      <c r="F24" s="76" t="s">
        <v>19</v>
      </c>
      <c r="G24" s="44">
        <v>490806</v>
      </c>
      <c r="H24" s="45">
        <v>601332</v>
      </c>
      <c r="I24" s="59">
        <f t="shared" si="0"/>
        <v>22.519284605322667</v>
      </c>
      <c r="J24" s="47">
        <f t="shared" si="1"/>
        <v>3</v>
      </c>
      <c r="K24" s="44">
        <v>133104</v>
      </c>
      <c r="L24" s="45">
        <v>11565</v>
      </c>
      <c r="M24" s="59">
        <f t="shared" si="2"/>
        <v>-91.311305445366031</v>
      </c>
      <c r="N24" s="47">
        <f t="shared" si="3"/>
        <v>0</v>
      </c>
      <c r="O24" s="48">
        <v>11</v>
      </c>
      <c r="P24" s="45">
        <v>11</v>
      </c>
      <c r="Q24" s="59">
        <f t="shared" si="4"/>
        <v>0</v>
      </c>
      <c r="R24" s="49">
        <f t="shared" si="5"/>
        <v>0</v>
      </c>
      <c r="S24" s="60" t="s">
        <v>24</v>
      </c>
      <c r="T24" s="61">
        <f t="shared" si="6"/>
        <v>10</v>
      </c>
      <c r="U24" s="62" t="s">
        <v>80</v>
      </c>
      <c r="V24" s="61">
        <f t="shared" si="7"/>
        <v>7</v>
      </c>
      <c r="W24" s="62">
        <v>48996</v>
      </c>
      <c r="X24" s="53">
        <f t="shared" si="8"/>
        <v>8.1479116361677075</v>
      </c>
      <c r="Y24" s="51">
        <f t="shared" si="9"/>
        <v>0</v>
      </c>
      <c r="Z24" s="62" t="s">
        <v>18</v>
      </c>
      <c r="AA24" s="110">
        <f t="shared" si="10"/>
        <v>10</v>
      </c>
      <c r="AB24" s="118">
        <f t="shared" si="11"/>
        <v>30</v>
      </c>
      <c r="AC24" s="114">
        <v>146408.9</v>
      </c>
      <c r="AD24" s="121">
        <v>95165.785000000003</v>
      </c>
      <c r="AE24" s="115">
        <v>0.65</v>
      </c>
    </row>
    <row r="25" spans="1:45">
      <c r="A25" s="39">
        <v>23</v>
      </c>
      <c r="B25" s="54">
        <v>21</v>
      </c>
      <c r="C25" s="75" t="s">
        <v>50</v>
      </c>
      <c r="D25" s="13" t="s">
        <v>107</v>
      </c>
      <c r="E25" s="57" t="s">
        <v>12</v>
      </c>
      <c r="F25" s="76" t="s">
        <v>26</v>
      </c>
      <c r="G25" s="44">
        <v>111647</v>
      </c>
      <c r="H25" s="45">
        <v>93381</v>
      </c>
      <c r="I25" s="59">
        <f t="shared" si="0"/>
        <v>-16.360493340618206</v>
      </c>
      <c r="J25" s="47">
        <f t="shared" si="1"/>
        <v>0</v>
      </c>
      <c r="K25" s="44">
        <v>1645</v>
      </c>
      <c r="L25" s="45">
        <v>17353</v>
      </c>
      <c r="M25" s="59">
        <f t="shared" si="2"/>
        <v>954.89361702127667</v>
      </c>
      <c r="N25" s="47">
        <f t="shared" si="3"/>
        <v>5</v>
      </c>
      <c r="O25" s="48">
        <v>4</v>
      </c>
      <c r="P25" s="45">
        <v>4</v>
      </c>
      <c r="Q25" s="59">
        <f t="shared" si="4"/>
        <v>0</v>
      </c>
      <c r="R25" s="49">
        <f t="shared" si="5"/>
        <v>0</v>
      </c>
      <c r="S25" s="60" t="s">
        <v>24</v>
      </c>
      <c r="T25" s="61">
        <f t="shared" si="6"/>
        <v>10</v>
      </c>
      <c r="U25" s="62" t="s">
        <v>79</v>
      </c>
      <c r="V25" s="61">
        <f t="shared" si="7"/>
        <v>5</v>
      </c>
      <c r="W25" s="62">
        <v>0</v>
      </c>
      <c r="X25" s="53">
        <f t="shared" si="8"/>
        <v>0</v>
      </c>
      <c r="Y25" s="51">
        <f t="shared" si="9"/>
        <v>0</v>
      </c>
      <c r="Z25" s="62" t="s">
        <v>18</v>
      </c>
      <c r="AA25" s="110">
        <f t="shared" si="10"/>
        <v>10</v>
      </c>
      <c r="AB25" s="118">
        <f t="shared" si="11"/>
        <v>30</v>
      </c>
      <c r="AC25" s="114">
        <v>50793.39</v>
      </c>
      <c r="AD25" s="121">
        <v>38095.042500000003</v>
      </c>
      <c r="AE25" s="115">
        <v>0.75</v>
      </c>
    </row>
    <row r="26" spans="1:45">
      <c r="A26" s="39">
        <v>24</v>
      </c>
      <c r="B26" s="54">
        <v>23</v>
      </c>
      <c r="C26" s="75" t="s">
        <v>52</v>
      </c>
      <c r="D26" s="13" t="s">
        <v>108</v>
      </c>
      <c r="E26" s="57" t="s">
        <v>12</v>
      </c>
      <c r="F26" s="76" t="s">
        <v>20</v>
      </c>
      <c r="G26" s="44">
        <v>3022149</v>
      </c>
      <c r="H26" s="45">
        <v>3478134</v>
      </c>
      <c r="I26" s="59">
        <f t="shared" si="0"/>
        <v>15.088104524297123</v>
      </c>
      <c r="J26" s="47">
        <f t="shared" si="1"/>
        <v>3</v>
      </c>
      <c r="K26" s="44">
        <v>146336</v>
      </c>
      <c r="L26" s="45">
        <v>153516</v>
      </c>
      <c r="M26" s="59">
        <f t="shared" si="2"/>
        <v>4.9065165099497108</v>
      </c>
      <c r="N26" s="47">
        <f t="shared" si="3"/>
        <v>2</v>
      </c>
      <c r="O26" s="48">
        <v>31</v>
      </c>
      <c r="P26" s="45">
        <v>36</v>
      </c>
      <c r="Q26" s="59">
        <f t="shared" si="4"/>
        <v>16.129032258064527</v>
      </c>
      <c r="R26" s="49">
        <f t="shared" si="5"/>
        <v>3</v>
      </c>
      <c r="S26" s="60" t="s">
        <v>25</v>
      </c>
      <c r="T26" s="61">
        <f t="shared" si="6"/>
        <v>0</v>
      </c>
      <c r="U26" s="62" t="s">
        <v>80</v>
      </c>
      <c r="V26" s="61">
        <f t="shared" si="7"/>
        <v>7</v>
      </c>
      <c r="W26" s="78">
        <v>3692443.6</v>
      </c>
      <c r="X26" s="53">
        <f t="shared" si="8"/>
        <v>106.16162574529906</v>
      </c>
      <c r="Y26" s="51">
        <f t="shared" si="9"/>
        <v>5</v>
      </c>
      <c r="Z26" s="62" t="s">
        <v>18</v>
      </c>
      <c r="AA26" s="110">
        <f t="shared" si="10"/>
        <v>10</v>
      </c>
      <c r="AB26" s="118">
        <f t="shared" si="11"/>
        <v>30</v>
      </c>
      <c r="AC26" s="114">
        <v>148600</v>
      </c>
      <c r="AD26" s="121">
        <v>89160</v>
      </c>
      <c r="AE26" s="115">
        <v>0.6</v>
      </c>
    </row>
    <row r="27" spans="1:45" s="5" customFormat="1" ht="24" customHeight="1">
      <c r="A27" s="39">
        <v>25</v>
      </c>
      <c r="B27" s="54">
        <v>27</v>
      </c>
      <c r="C27" s="75" t="s">
        <v>55</v>
      </c>
      <c r="D27" s="13" t="s">
        <v>109</v>
      </c>
      <c r="E27" s="57" t="s">
        <v>12</v>
      </c>
      <c r="F27" s="76" t="s">
        <v>19</v>
      </c>
      <c r="G27" s="44">
        <v>12804800</v>
      </c>
      <c r="H27" s="45">
        <v>13616668</v>
      </c>
      <c r="I27" s="59">
        <f t="shared" si="0"/>
        <v>6.3403411220792236</v>
      </c>
      <c r="J27" s="47">
        <f t="shared" si="1"/>
        <v>2</v>
      </c>
      <c r="K27" s="44">
        <v>516112</v>
      </c>
      <c r="L27" s="45">
        <v>750042</v>
      </c>
      <c r="M27" s="59">
        <f t="shared" si="2"/>
        <v>45.325433239296899</v>
      </c>
      <c r="N27" s="47">
        <f t="shared" si="3"/>
        <v>3</v>
      </c>
      <c r="O27" s="48">
        <v>119</v>
      </c>
      <c r="P27" s="45">
        <v>119</v>
      </c>
      <c r="Q27" s="59">
        <f t="shared" si="4"/>
        <v>0</v>
      </c>
      <c r="R27" s="49">
        <f t="shared" si="5"/>
        <v>0</v>
      </c>
      <c r="S27" s="60" t="s">
        <v>24</v>
      </c>
      <c r="T27" s="61">
        <f t="shared" si="6"/>
        <v>10</v>
      </c>
      <c r="U27" s="62" t="s">
        <v>79</v>
      </c>
      <c r="V27" s="61">
        <f t="shared" si="7"/>
        <v>5</v>
      </c>
      <c r="W27" s="62">
        <v>0</v>
      </c>
      <c r="X27" s="53">
        <f t="shared" si="8"/>
        <v>0</v>
      </c>
      <c r="Y27" s="51">
        <f t="shared" si="9"/>
        <v>0</v>
      </c>
      <c r="Z27" s="62" t="s">
        <v>18</v>
      </c>
      <c r="AA27" s="110">
        <f t="shared" si="10"/>
        <v>10</v>
      </c>
      <c r="AB27" s="118">
        <f t="shared" si="11"/>
        <v>30</v>
      </c>
      <c r="AC27" s="114">
        <v>99300</v>
      </c>
      <c r="AD27" s="121">
        <v>74475</v>
      </c>
      <c r="AE27" s="115">
        <v>0.75</v>
      </c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</row>
    <row r="28" spans="1:45">
      <c r="A28" s="39">
        <v>26</v>
      </c>
      <c r="B28" s="54">
        <v>39</v>
      </c>
      <c r="C28" s="55" t="s">
        <v>67</v>
      </c>
      <c r="D28" s="56" t="s">
        <v>110</v>
      </c>
      <c r="E28" s="57" t="s">
        <v>12</v>
      </c>
      <c r="F28" s="58" t="s">
        <v>19</v>
      </c>
      <c r="G28" s="44">
        <v>1698942</v>
      </c>
      <c r="H28" s="45">
        <v>1120114</v>
      </c>
      <c r="I28" s="59">
        <f t="shared" si="0"/>
        <v>-34.069909390667846</v>
      </c>
      <c r="J28" s="47">
        <f t="shared" si="1"/>
        <v>0</v>
      </c>
      <c r="K28" s="44">
        <v>29620</v>
      </c>
      <c r="L28" s="45">
        <v>30339</v>
      </c>
      <c r="M28" s="59">
        <f t="shared" si="2"/>
        <v>2.4274139095205953</v>
      </c>
      <c r="N28" s="47">
        <f t="shared" si="3"/>
        <v>2</v>
      </c>
      <c r="O28" s="48">
        <v>27</v>
      </c>
      <c r="P28" s="45">
        <v>22</v>
      </c>
      <c r="Q28" s="59">
        <f t="shared" si="4"/>
        <v>-18.518518518518519</v>
      </c>
      <c r="R28" s="49">
        <f t="shared" si="5"/>
        <v>0</v>
      </c>
      <c r="S28" s="60" t="s">
        <v>24</v>
      </c>
      <c r="T28" s="61">
        <f t="shared" si="6"/>
        <v>10</v>
      </c>
      <c r="U28" s="62" t="s">
        <v>79</v>
      </c>
      <c r="V28" s="61">
        <f t="shared" si="7"/>
        <v>5</v>
      </c>
      <c r="W28" s="62">
        <v>0</v>
      </c>
      <c r="X28" s="53">
        <f t="shared" si="8"/>
        <v>0</v>
      </c>
      <c r="Y28" s="51">
        <f t="shared" si="9"/>
        <v>0</v>
      </c>
      <c r="Z28" s="62" t="s">
        <v>18</v>
      </c>
      <c r="AA28" s="110">
        <f t="shared" si="10"/>
        <v>10</v>
      </c>
      <c r="AB28" s="118">
        <f t="shared" si="11"/>
        <v>27</v>
      </c>
      <c r="AC28" s="114">
        <v>51545</v>
      </c>
      <c r="AD28" s="121">
        <v>38658.75</v>
      </c>
      <c r="AE28" s="115">
        <v>0.75</v>
      </c>
    </row>
    <row r="29" spans="1:45">
      <c r="A29" s="39">
        <v>27</v>
      </c>
      <c r="B29" s="54">
        <v>30</v>
      </c>
      <c r="C29" s="75" t="s">
        <v>58</v>
      </c>
      <c r="D29" s="13" t="s">
        <v>111</v>
      </c>
      <c r="E29" s="57" t="s">
        <v>12</v>
      </c>
      <c r="F29" s="76" t="s">
        <v>74</v>
      </c>
      <c r="G29" s="44">
        <v>804221</v>
      </c>
      <c r="H29" s="44">
        <v>634999</v>
      </c>
      <c r="I29" s="59">
        <f t="shared" si="0"/>
        <v>-21.041728579581971</v>
      </c>
      <c r="J29" s="47">
        <f t="shared" si="1"/>
        <v>0</v>
      </c>
      <c r="K29" s="44">
        <v>188706</v>
      </c>
      <c r="L29" s="44">
        <v>35852</v>
      </c>
      <c r="M29" s="59">
        <f t="shared" si="2"/>
        <v>-81.001134039193246</v>
      </c>
      <c r="N29" s="47">
        <f t="shared" si="3"/>
        <v>0</v>
      </c>
      <c r="O29" s="48">
        <v>11</v>
      </c>
      <c r="P29" s="45">
        <v>11</v>
      </c>
      <c r="Q29" s="59">
        <f t="shared" si="4"/>
        <v>0</v>
      </c>
      <c r="R29" s="49">
        <f t="shared" si="5"/>
        <v>0</v>
      </c>
      <c r="S29" s="60" t="s">
        <v>24</v>
      </c>
      <c r="T29" s="61">
        <f t="shared" si="6"/>
        <v>10</v>
      </c>
      <c r="U29" s="62" t="s">
        <v>79</v>
      </c>
      <c r="V29" s="61">
        <f t="shared" si="7"/>
        <v>5</v>
      </c>
      <c r="W29" s="62">
        <v>36351.75</v>
      </c>
      <c r="X29" s="53">
        <f t="shared" si="8"/>
        <v>5.7246940546363065</v>
      </c>
      <c r="Y29" s="51">
        <f t="shared" si="9"/>
        <v>0</v>
      </c>
      <c r="Z29" s="62" t="s">
        <v>18</v>
      </c>
      <c r="AA29" s="110">
        <f t="shared" si="10"/>
        <v>10</v>
      </c>
      <c r="AB29" s="118">
        <f t="shared" si="11"/>
        <v>25</v>
      </c>
      <c r="AC29" s="114">
        <v>84919</v>
      </c>
      <c r="AD29" s="121">
        <v>63689.25</v>
      </c>
      <c r="AE29" s="115">
        <v>0.75</v>
      </c>
    </row>
    <row r="30" spans="1:45">
      <c r="A30" s="39">
        <v>28</v>
      </c>
      <c r="B30" s="54">
        <v>44</v>
      </c>
      <c r="C30" s="55" t="s">
        <v>71</v>
      </c>
      <c r="D30" s="56" t="s">
        <v>112</v>
      </c>
      <c r="E30" s="57" t="s">
        <v>12</v>
      </c>
      <c r="F30" s="58" t="s">
        <v>20</v>
      </c>
      <c r="G30" s="44">
        <v>4001000</v>
      </c>
      <c r="H30" s="44">
        <v>4363558</v>
      </c>
      <c r="I30" s="59">
        <f t="shared" si="0"/>
        <v>9.061684578855278</v>
      </c>
      <c r="J30" s="47">
        <f t="shared" si="1"/>
        <v>2</v>
      </c>
      <c r="K30" s="44">
        <v>243522</v>
      </c>
      <c r="L30" s="44">
        <v>202124</v>
      </c>
      <c r="M30" s="59">
        <f t="shared" si="2"/>
        <v>-16.999696126017355</v>
      </c>
      <c r="N30" s="47">
        <f t="shared" si="3"/>
        <v>0</v>
      </c>
      <c r="O30" s="48">
        <v>48</v>
      </c>
      <c r="P30" s="45">
        <v>49</v>
      </c>
      <c r="Q30" s="59">
        <f t="shared" si="4"/>
        <v>2.0833333333333286</v>
      </c>
      <c r="R30" s="49">
        <f t="shared" si="5"/>
        <v>2</v>
      </c>
      <c r="S30" s="60" t="s">
        <v>25</v>
      </c>
      <c r="T30" s="61">
        <f t="shared" si="6"/>
        <v>0</v>
      </c>
      <c r="U30" s="62" t="s">
        <v>81</v>
      </c>
      <c r="V30" s="61">
        <f t="shared" si="7"/>
        <v>10</v>
      </c>
      <c r="W30" s="62">
        <v>157319.39000000001</v>
      </c>
      <c r="X30" s="53">
        <f t="shared" si="8"/>
        <v>3.6053007660262573</v>
      </c>
      <c r="Y30" s="51">
        <f t="shared" si="9"/>
        <v>0</v>
      </c>
      <c r="Z30" s="62" t="s">
        <v>18</v>
      </c>
      <c r="AA30" s="110">
        <f t="shared" si="10"/>
        <v>10</v>
      </c>
      <c r="AB30" s="118">
        <f t="shared" si="11"/>
        <v>24</v>
      </c>
      <c r="AC30" s="114">
        <v>251181.5</v>
      </c>
      <c r="AD30" s="121">
        <v>125590.75</v>
      </c>
      <c r="AE30" s="115">
        <v>0.5</v>
      </c>
    </row>
    <row r="31" spans="1:45">
      <c r="A31" s="39">
        <v>29</v>
      </c>
      <c r="B31" s="54">
        <v>16</v>
      </c>
      <c r="C31" s="75" t="s">
        <v>46</v>
      </c>
      <c r="D31" s="14" t="s">
        <v>113</v>
      </c>
      <c r="E31" s="57" t="s">
        <v>12</v>
      </c>
      <c r="F31" s="76" t="s">
        <v>20</v>
      </c>
      <c r="G31" s="44">
        <v>1146968</v>
      </c>
      <c r="H31" s="44">
        <v>1269046</v>
      </c>
      <c r="I31" s="59">
        <f t="shared" si="0"/>
        <v>10.643540185951124</v>
      </c>
      <c r="J31" s="47">
        <f t="shared" si="1"/>
        <v>3</v>
      </c>
      <c r="K31" s="44">
        <v>188876</v>
      </c>
      <c r="L31" s="44">
        <v>81892</v>
      </c>
      <c r="M31" s="59">
        <f t="shared" si="2"/>
        <v>-56.642453249751156</v>
      </c>
      <c r="N31" s="47">
        <f t="shared" si="3"/>
        <v>0</v>
      </c>
      <c r="O31" s="48">
        <v>10</v>
      </c>
      <c r="P31" s="45">
        <v>10</v>
      </c>
      <c r="Q31" s="59">
        <f t="shared" si="4"/>
        <v>0</v>
      </c>
      <c r="R31" s="49">
        <f t="shared" si="5"/>
        <v>0</v>
      </c>
      <c r="S31" s="60" t="s">
        <v>25</v>
      </c>
      <c r="T31" s="61">
        <f t="shared" si="6"/>
        <v>0</v>
      </c>
      <c r="U31" s="62" t="s">
        <v>81</v>
      </c>
      <c r="V31" s="61">
        <f t="shared" si="7"/>
        <v>10</v>
      </c>
      <c r="W31" s="62">
        <v>50000</v>
      </c>
      <c r="X31" s="53">
        <f t="shared" si="8"/>
        <v>3.9399675031480341</v>
      </c>
      <c r="Y31" s="51">
        <f t="shared" si="9"/>
        <v>0</v>
      </c>
      <c r="Z31" s="62" t="s">
        <v>18</v>
      </c>
      <c r="AA31" s="110">
        <f t="shared" si="10"/>
        <v>10</v>
      </c>
      <c r="AB31" s="118">
        <f t="shared" si="11"/>
        <v>23</v>
      </c>
      <c r="AC31" s="114">
        <v>295139.53000000003</v>
      </c>
      <c r="AD31" s="121">
        <v>147569.76500000001</v>
      </c>
      <c r="AE31" s="115">
        <v>0.5</v>
      </c>
    </row>
    <row r="32" spans="1:45">
      <c r="A32" s="39">
        <v>30</v>
      </c>
      <c r="B32" s="54">
        <v>32</v>
      </c>
      <c r="C32" s="75" t="s">
        <v>60</v>
      </c>
      <c r="D32" s="15" t="s">
        <v>114</v>
      </c>
      <c r="E32" s="85" t="s">
        <v>12</v>
      </c>
      <c r="F32" s="76" t="s">
        <v>20</v>
      </c>
      <c r="G32" s="44">
        <v>6914361</v>
      </c>
      <c r="H32" s="45">
        <v>7160370</v>
      </c>
      <c r="I32" s="59">
        <f t="shared" si="0"/>
        <v>3.5579426645499126</v>
      </c>
      <c r="J32" s="47">
        <f t="shared" si="1"/>
        <v>2</v>
      </c>
      <c r="K32" s="44">
        <v>97271</v>
      </c>
      <c r="L32" s="44">
        <v>167987</v>
      </c>
      <c r="M32" s="59">
        <f t="shared" si="2"/>
        <v>72.699982523054132</v>
      </c>
      <c r="N32" s="47">
        <f t="shared" si="3"/>
        <v>5</v>
      </c>
      <c r="O32" s="48">
        <v>90</v>
      </c>
      <c r="P32" s="45">
        <v>86</v>
      </c>
      <c r="Q32" s="59">
        <f t="shared" si="4"/>
        <v>-4.4444444444444429</v>
      </c>
      <c r="R32" s="49">
        <f t="shared" si="5"/>
        <v>0</v>
      </c>
      <c r="S32" s="60" t="s">
        <v>25</v>
      </c>
      <c r="T32" s="61">
        <f t="shared" si="6"/>
        <v>0</v>
      </c>
      <c r="U32" s="62" t="s">
        <v>79</v>
      </c>
      <c r="V32" s="61">
        <f t="shared" si="7"/>
        <v>5</v>
      </c>
      <c r="W32" s="62">
        <v>0</v>
      </c>
      <c r="X32" s="53">
        <f t="shared" si="8"/>
        <v>0</v>
      </c>
      <c r="Y32" s="51">
        <f t="shared" si="9"/>
        <v>0</v>
      </c>
      <c r="Z32" s="62" t="s">
        <v>18</v>
      </c>
      <c r="AA32" s="110">
        <f t="shared" si="10"/>
        <v>10</v>
      </c>
      <c r="AB32" s="118">
        <f t="shared" si="11"/>
        <v>22</v>
      </c>
      <c r="AC32" s="114">
        <v>87936.960000000006</v>
      </c>
      <c r="AD32" s="121">
        <v>61555.872000000003</v>
      </c>
      <c r="AE32" s="115">
        <v>0.7</v>
      </c>
    </row>
    <row r="33" spans="1:35">
      <c r="A33" s="39">
        <v>31</v>
      </c>
      <c r="B33" s="54">
        <v>36</v>
      </c>
      <c r="C33" s="75" t="s">
        <v>64</v>
      </c>
      <c r="D33" s="15" t="s">
        <v>115</v>
      </c>
      <c r="E33" s="85" t="s">
        <v>12</v>
      </c>
      <c r="F33" s="76" t="s">
        <v>20</v>
      </c>
      <c r="G33" s="44">
        <v>10445786</v>
      </c>
      <c r="H33" s="45">
        <v>11275814</v>
      </c>
      <c r="I33" s="59">
        <f t="shared" si="0"/>
        <v>7.9460559502176267</v>
      </c>
      <c r="J33" s="47">
        <f t="shared" si="1"/>
        <v>2</v>
      </c>
      <c r="K33" s="44">
        <v>1102954</v>
      </c>
      <c r="L33" s="45">
        <v>1647217</v>
      </c>
      <c r="M33" s="59">
        <f t="shared" si="2"/>
        <v>49.345938271224384</v>
      </c>
      <c r="N33" s="47">
        <f t="shared" si="3"/>
        <v>3</v>
      </c>
      <c r="O33" s="48">
        <v>279</v>
      </c>
      <c r="P33" s="45">
        <v>281</v>
      </c>
      <c r="Q33" s="59">
        <f t="shared" si="4"/>
        <v>0.71684587813621192</v>
      </c>
      <c r="R33" s="49">
        <f t="shared" si="5"/>
        <v>2</v>
      </c>
      <c r="S33" s="60" t="s">
        <v>25</v>
      </c>
      <c r="T33" s="61">
        <f t="shared" si="6"/>
        <v>0</v>
      </c>
      <c r="U33" s="62" t="s">
        <v>79</v>
      </c>
      <c r="V33" s="61">
        <f t="shared" si="7"/>
        <v>5</v>
      </c>
      <c r="W33" s="62">
        <v>0</v>
      </c>
      <c r="X33" s="53">
        <f t="shared" si="8"/>
        <v>0</v>
      </c>
      <c r="Y33" s="51">
        <f t="shared" si="9"/>
        <v>0</v>
      </c>
      <c r="Z33" s="62" t="s">
        <v>18</v>
      </c>
      <c r="AA33" s="110">
        <f t="shared" si="10"/>
        <v>10</v>
      </c>
      <c r="AB33" s="118">
        <f t="shared" si="11"/>
        <v>22</v>
      </c>
      <c r="AC33" s="114">
        <v>84102.080000000002</v>
      </c>
      <c r="AD33" s="121">
        <v>58871.455999999998</v>
      </c>
      <c r="AE33" s="115">
        <v>0.7</v>
      </c>
    </row>
    <row r="34" spans="1:35">
      <c r="A34" s="39">
        <v>32</v>
      </c>
      <c r="B34" s="54">
        <v>35</v>
      </c>
      <c r="C34" s="75" t="s">
        <v>63</v>
      </c>
      <c r="D34" s="15" t="s">
        <v>116</v>
      </c>
      <c r="E34" s="85" t="s">
        <v>12</v>
      </c>
      <c r="F34" s="76" t="s">
        <v>20</v>
      </c>
      <c r="G34" s="44">
        <v>478808</v>
      </c>
      <c r="H34" s="45">
        <v>548141</v>
      </c>
      <c r="I34" s="59">
        <f t="shared" si="0"/>
        <v>14.480334497335051</v>
      </c>
      <c r="J34" s="47">
        <f t="shared" si="1"/>
        <v>3</v>
      </c>
      <c r="K34" s="44">
        <v>20582</v>
      </c>
      <c r="L34" s="45">
        <v>14066</v>
      </c>
      <c r="M34" s="59">
        <f t="shared" si="2"/>
        <v>-31.658730929938784</v>
      </c>
      <c r="N34" s="47">
        <f t="shared" si="3"/>
        <v>0</v>
      </c>
      <c r="O34" s="48">
        <v>7</v>
      </c>
      <c r="P34" s="45">
        <v>8</v>
      </c>
      <c r="Q34" s="59">
        <f t="shared" si="4"/>
        <v>14.285714285714278</v>
      </c>
      <c r="R34" s="49">
        <f t="shared" si="5"/>
        <v>3</v>
      </c>
      <c r="S34" s="60" t="s">
        <v>25</v>
      </c>
      <c r="T34" s="61">
        <f t="shared" si="6"/>
        <v>0</v>
      </c>
      <c r="U34" s="62" t="s">
        <v>79</v>
      </c>
      <c r="V34" s="61">
        <f t="shared" si="7"/>
        <v>5</v>
      </c>
      <c r="W34" s="62">
        <v>0</v>
      </c>
      <c r="X34" s="53">
        <f t="shared" si="8"/>
        <v>0</v>
      </c>
      <c r="Y34" s="51">
        <f t="shared" si="9"/>
        <v>0</v>
      </c>
      <c r="Z34" s="62" t="s">
        <v>18</v>
      </c>
      <c r="AA34" s="110">
        <f t="shared" si="10"/>
        <v>10</v>
      </c>
      <c r="AB34" s="118">
        <f t="shared" si="11"/>
        <v>21</v>
      </c>
      <c r="AC34" s="114">
        <v>82524.62</v>
      </c>
      <c r="AD34" s="121">
        <v>57767.233999999997</v>
      </c>
      <c r="AE34" s="115">
        <v>0.7</v>
      </c>
    </row>
    <row r="35" spans="1:35">
      <c r="A35" s="39">
        <v>33</v>
      </c>
      <c r="B35" s="54">
        <v>18</v>
      </c>
      <c r="C35" s="75" t="s">
        <v>47</v>
      </c>
      <c r="D35" s="15" t="s">
        <v>117</v>
      </c>
      <c r="E35" s="85" t="s">
        <v>12</v>
      </c>
      <c r="F35" s="76" t="s">
        <v>22</v>
      </c>
      <c r="G35" s="44">
        <v>1553694</v>
      </c>
      <c r="H35" s="45">
        <v>1531615</v>
      </c>
      <c r="I35" s="59">
        <f t="shared" si="0"/>
        <v>-1.4210648943743109</v>
      </c>
      <c r="J35" s="47">
        <f t="shared" si="1"/>
        <v>0</v>
      </c>
      <c r="K35" s="44">
        <v>73361</v>
      </c>
      <c r="L35" s="45">
        <v>76290</v>
      </c>
      <c r="M35" s="59">
        <f t="shared" si="2"/>
        <v>3.9925846158040343</v>
      </c>
      <c r="N35" s="47">
        <f t="shared" si="3"/>
        <v>2</v>
      </c>
      <c r="O35" s="48">
        <v>40</v>
      </c>
      <c r="P35" s="45">
        <v>40</v>
      </c>
      <c r="Q35" s="59">
        <f t="shared" si="4"/>
        <v>0</v>
      </c>
      <c r="R35" s="49">
        <f t="shared" si="5"/>
        <v>0</v>
      </c>
      <c r="S35" s="60" t="s">
        <v>25</v>
      </c>
      <c r="T35" s="61">
        <f t="shared" si="6"/>
        <v>0</v>
      </c>
      <c r="U35" s="62" t="s">
        <v>79</v>
      </c>
      <c r="V35" s="61">
        <f t="shared" si="7"/>
        <v>5</v>
      </c>
      <c r="W35" s="62">
        <v>0</v>
      </c>
      <c r="X35" s="53">
        <f t="shared" si="8"/>
        <v>0</v>
      </c>
      <c r="Y35" s="51">
        <f t="shared" si="9"/>
        <v>0</v>
      </c>
      <c r="Z35" s="62" t="s">
        <v>18</v>
      </c>
      <c r="AA35" s="110">
        <f t="shared" si="10"/>
        <v>10</v>
      </c>
      <c r="AB35" s="118">
        <f t="shared" si="11"/>
        <v>17</v>
      </c>
      <c r="AC35" s="114">
        <v>57627.25</v>
      </c>
      <c r="AD35" s="121">
        <v>40339.074999999997</v>
      </c>
      <c r="AE35" s="115">
        <v>0.7</v>
      </c>
    </row>
    <row r="36" spans="1:35">
      <c r="A36" s="39">
        <v>34</v>
      </c>
      <c r="B36" s="63">
        <v>11</v>
      </c>
      <c r="C36" s="64" t="s">
        <v>42</v>
      </c>
      <c r="D36" s="16" t="s">
        <v>118</v>
      </c>
      <c r="E36" s="86" t="s">
        <v>12</v>
      </c>
      <c r="F36" s="66" t="s">
        <v>31</v>
      </c>
      <c r="G36" s="44">
        <v>112101</v>
      </c>
      <c r="H36" s="45">
        <v>107876</v>
      </c>
      <c r="I36" s="67">
        <f t="shared" si="0"/>
        <v>-3.7689226679512302</v>
      </c>
      <c r="J36" s="68">
        <f t="shared" si="1"/>
        <v>0</v>
      </c>
      <c r="K36" s="44">
        <v>49589</v>
      </c>
      <c r="L36" s="45">
        <v>6549</v>
      </c>
      <c r="M36" s="67">
        <f t="shared" si="2"/>
        <v>-86.793442094012789</v>
      </c>
      <c r="N36" s="68">
        <f t="shared" si="3"/>
        <v>0</v>
      </c>
      <c r="O36" s="48">
        <v>5</v>
      </c>
      <c r="P36" s="45">
        <v>4</v>
      </c>
      <c r="Q36" s="67">
        <f t="shared" si="4"/>
        <v>-20</v>
      </c>
      <c r="R36" s="48">
        <f t="shared" si="5"/>
        <v>0</v>
      </c>
      <c r="S36" s="69" t="s">
        <v>25</v>
      </c>
      <c r="T36" s="70">
        <f t="shared" si="6"/>
        <v>0</v>
      </c>
      <c r="U36" s="71" t="s">
        <v>79</v>
      </c>
      <c r="V36" s="70">
        <f t="shared" si="7"/>
        <v>5</v>
      </c>
      <c r="W36" s="71">
        <v>0</v>
      </c>
      <c r="X36" s="72">
        <f t="shared" si="8"/>
        <v>0</v>
      </c>
      <c r="Y36" s="73">
        <f t="shared" si="9"/>
        <v>0</v>
      </c>
      <c r="Z36" s="71" t="s">
        <v>18</v>
      </c>
      <c r="AA36" s="111">
        <f t="shared" si="10"/>
        <v>10</v>
      </c>
      <c r="AB36" s="118">
        <f t="shared" si="11"/>
        <v>15</v>
      </c>
      <c r="AC36" s="114">
        <v>65500</v>
      </c>
      <c r="AD36" s="121">
        <v>45850</v>
      </c>
      <c r="AE36" s="115">
        <v>0.7</v>
      </c>
    </row>
    <row r="37" spans="1:35">
      <c r="A37" s="39">
        <v>35</v>
      </c>
      <c r="B37" s="54">
        <v>28</v>
      </c>
      <c r="C37" s="75" t="s">
        <v>56</v>
      </c>
      <c r="D37" s="15" t="s">
        <v>119</v>
      </c>
      <c r="E37" s="85" t="s">
        <v>12</v>
      </c>
      <c r="F37" s="76" t="s">
        <v>20</v>
      </c>
      <c r="G37" s="44">
        <v>4446882</v>
      </c>
      <c r="H37" s="45">
        <v>4126615</v>
      </c>
      <c r="I37" s="59">
        <f t="shared" si="0"/>
        <v>-7.2020575315468278</v>
      </c>
      <c r="J37" s="47">
        <f t="shared" si="1"/>
        <v>0</v>
      </c>
      <c r="K37" s="44">
        <v>197111</v>
      </c>
      <c r="L37" s="45">
        <v>191995</v>
      </c>
      <c r="M37" s="59">
        <f t="shared" si="2"/>
        <v>-2.5954918802096358</v>
      </c>
      <c r="N37" s="47">
        <f t="shared" si="3"/>
        <v>0</v>
      </c>
      <c r="O37" s="48">
        <v>77</v>
      </c>
      <c r="P37" s="45">
        <v>69</v>
      </c>
      <c r="Q37" s="59">
        <f t="shared" si="4"/>
        <v>-10.389610389610397</v>
      </c>
      <c r="R37" s="49">
        <f t="shared" si="5"/>
        <v>0</v>
      </c>
      <c r="S37" s="60" t="s">
        <v>25</v>
      </c>
      <c r="T37" s="61">
        <f t="shared" si="6"/>
        <v>0</v>
      </c>
      <c r="U37" s="62" t="s">
        <v>79</v>
      </c>
      <c r="V37" s="61">
        <f t="shared" si="7"/>
        <v>5</v>
      </c>
      <c r="W37" s="62">
        <v>0</v>
      </c>
      <c r="X37" s="53">
        <f t="shared" si="8"/>
        <v>0</v>
      </c>
      <c r="Y37" s="51">
        <f t="shared" si="9"/>
        <v>0</v>
      </c>
      <c r="Z37" s="62" t="s">
        <v>18</v>
      </c>
      <c r="AA37" s="110">
        <f t="shared" si="10"/>
        <v>10</v>
      </c>
      <c r="AB37" s="118">
        <f t="shared" si="11"/>
        <v>15</v>
      </c>
      <c r="AC37" s="114">
        <v>52270</v>
      </c>
      <c r="AD37" s="121">
        <v>36589</v>
      </c>
      <c r="AE37" s="115">
        <v>0.7</v>
      </c>
    </row>
    <row r="38" spans="1:35" ht="26.25" customHeight="1" thickBot="1">
      <c r="A38" s="39">
        <v>36</v>
      </c>
      <c r="B38" s="87">
        <v>20</v>
      </c>
      <c r="C38" s="88" t="s">
        <v>49</v>
      </c>
      <c r="D38" s="17" t="s">
        <v>120</v>
      </c>
      <c r="E38" s="89" t="s">
        <v>12</v>
      </c>
      <c r="F38" s="90" t="s">
        <v>20</v>
      </c>
      <c r="G38" s="91">
        <v>1396444</v>
      </c>
      <c r="H38" s="92">
        <v>1528259</v>
      </c>
      <c r="I38" s="93">
        <f t="shared" si="0"/>
        <v>9.4393330488010889</v>
      </c>
      <c r="J38" s="94">
        <f t="shared" si="1"/>
        <v>2</v>
      </c>
      <c r="K38" s="91">
        <v>105007</v>
      </c>
      <c r="L38" s="92">
        <v>70305</v>
      </c>
      <c r="M38" s="93">
        <f t="shared" si="2"/>
        <v>-33.04732065481349</v>
      </c>
      <c r="N38" s="94">
        <f t="shared" si="3"/>
        <v>0</v>
      </c>
      <c r="O38" s="95">
        <v>27</v>
      </c>
      <c r="P38" s="92">
        <v>27</v>
      </c>
      <c r="Q38" s="93">
        <f t="shared" si="4"/>
        <v>0</v>
      </c>
      <c r="R38" s="96">
        <f t="shared" si="5"/>
        <v>0</v>
      </c>
      <c r="S38" s="97" t="s">
        <v>25</v>
      </c>
      <c r="T38" s="98">
        <f t="shared" si="6"/>
        <v>0</v>
      </c>
      <c r="U38" s="99" t="s">
        <v>79</v>
      </c>
      <c r="V38" s="98">
        <f t="shared" si="7"/>
        <v>5</v>
      </c>
      <c r="W38" s="99">
        <v>0</v>
      </c>
      <c r="X38" s="100">
        <f t="shared" si="8"/>
        <v>0</v>
      </c>
      <c r="Y38" s="101">
        <f t="shared" si="9"/>
        <v>0</v>
      </c>
      <c r="Z38" s="99" t="s">
        <v>17</v>
      </c>
      <c r="AA38" s="112">
        <f t="shared" si="10"/>
        <v>0</v>
      </c>
      <c r="AB38" s="118">
        <f t="shared" si="11"/>
        <v>7</v>
      </c>
      <c r="AC38" s="114">
        <v>99800</v>
      </c>
      <c r="AD38" s="121">
        <v>67894.41</v>
      </c>
      <c r="AE38" s="115">
        <v>0.68030000000000002</v>
      </c>
      <c r="AI38" s="8"/>
    </row>
    <row r="39" spans="1:35">
      <c r="AB39" s="122"/>
      <c r="AC39" s="123" t="s">
        <v>121</v>
      </c>
      <c r="AD39" s="124">
        <f>SUM(AD3:AD38)</f>
        <v>2849999.9995000004</v>
      </c>
      <c r="AE39" s="122"/>
      <c r="AF39" s="7"/>
    </row>
    <row r="40" spans="1:35">
      <c r="AC40" s="1"/>
      <c r="AD40" s="1"/>
    </row>
    <row r="41" spans="1:35">
      <c r="AC41" s="1"/>
      <c r="AD41" s="1"/>
    </row>
    <row r="42" spans="1:35">
      <c r="AC42" s="1"/>
      <c r="AD42" s="1"/>
    </row>
    <row r="43" spans="1:35">
      <c r="AC43" s="1"/>
      <c r="AD43" s="1"/>
    </row>
    <row r="44" spans="1:35">
      <c r="AC44" s="1"/>
      <c r="AD44" s="1"/>
    </row>
    <row r="45" spans="1:35">
      <c r="AC45" s="1"/>
      <c r="AD45" s="1"/>
    </row>
    <row r="46" spans="1:35">
      <c r="AC46" s="1"/>
      <c r="AD46" s="1"/>
    </row>
    <row r="47" spans="1:35">
      <c r="AC47" s="1"/>
      <c r="AD47" s="1"/>
    </row>
    <row r="48" spans="1:35">
      <c r="AC48" s="1"/>
      <c r="AD48" s="1"/>
    </row>
    <row r="49" spans="29:30">
      <c r="AC49" s="1"/>
      <c r="AD49" s="1"/>
    </row>
    <row r="50" spans="29:30">
      <c r="AC50" s="1"/>
      <c r="AD50" s="1"/>
    </row>
    <row r="51" spans="29:30">
      <c r="AC51" s="1"/>
      <c r="AD51" s="1"/>
    </row>
    <row r="52" spans="29:30">
      <c r="AC52" s="1"/>
      <c r="AD52" s="1"/>
    </row>
    <row r="53" spans="29:30">
      <c r="AC53" s="1"/>
      <c r="AD53" s="1"/>
    </row>
    <row r="54" spans="29:30">
      <c r="AC54" s="1"/>
      <c r="AD54" s="1"/>
    </row>
    <row r="55" spans="29:30">
      <c r="AC55" s="1"/>
      <c r="AD55" s="1"/>
    </row>
    <row r="56" spans="29:30">
      <c r="AC56" s="1"/>
      <c r="AD56" s="1"/>
    </row>
    <row r="57" spans="29:30">
      <c r="AC57" s="1"/>
      <c r="AD57" s="1"/>
    </row>
    <row r="58" spans="29:30">
      <c r="AC58" s="1"/>
      <c r="AD58" s="1"/>
    </row>
    <row r="59" spans="29:30">
      <c r="AC59" s="1"/>
      <c r="AD59" s="1"/>
    </row>
    <row r="60" spans="29:30">
      <c r="AC60" s="1"/>
      <c r="AD60" s="1"/>
    </row>
    <row r="61" spans="29:30">
      <c r="AC61" s="1"/>
      <c r="AD61" s="1"/>
    </row>
    <row r="62" spans="29:30">
      <c r="AC62" s="1"/>
      <c r="AD62" s="1"/>
    </row>
    <row r="63" spans="29:30">
      <c r="AC63" s="1"/>
      <c r="AD63" s="1"/>
    </row>
    <row r="64" spans="29:30">
      <c r="AC64" s="1"/>
      <c r="AD64" s="1"/>
    </row>
    <row r="65" spans="29:30">
      <c r="AC65" s="1"/>
      <c r="AD65" s="1"/>
    </row>
    <row r="66" spans="29:30">
      <c r="AC66" s="1"/>
      <c r="AD66" s="1"/>
    </row>
    <row r="67" spans="29:30">
      <c r="AC67" s="1"/>
      <c r="AD67" s="1"/>
    </row>
    <row r="68" spans="29:30">
      <c r="AC68" s="1"/>
      <c r="AD68" s="1"/>
    </row>
    <row r="69" spans="29:30">
      <c r="AC69" s="1"/>
      <c r="AD69" s="1"/>
    </row>
    <row r="70" spans="29:30">
      <c r="AC70" s="1"/>
      <c r="AD70" s="1"/>
    </row>
    <row r="71" spans="29:30">
      <c r="AC71" s="1"/>
      <c r="AD71" s="1"/>
    </row>
    <row r="72" spans="29:30">
      <c r="AC72" s="1"/>
      <c r="AD72" s="1"/>
    </row>
    <row r="73" spans="29:30">
      <c r="AC73" s="1"/>
      <c r="AD73" s="1"/>
    </row>
    <row r="74" spans="29:30">
      <c r="AC74" s="1"/>
      <c r="AD74" s="1"/>
    </row>
    <row r="75" spans="29:30">
      <c r="AC75" s="1"/>
      <c r="AD75" s="1"/>
    </row>
    <row r="76" spans="29:30">
      <c r="AC76" s="1"/>
      <c r="AD76" s="1"/>
    </row>
    <row r="77" spans="29:30">
      <c r="AC77" s="1"/>
      <c r="AD77" s="1"/>
    </row>
    <row r="78" spans="29:30">
      <c r="AC78" s="1"/>
      <c r="AD78" s="1"/>
    </row>
    <row r="79" spans="29:30">
      <c r="AC79" s="1"/>
      <c r="AD79" s="1"/>
    </row>
    <row r="80" spans="29:30">
      <c r="AC80" s="1"/>
      <c r="AD80" s="1"/>
    </row>
    <row r="81" spans="29:30">
      <c r="AC81" s="1"/>
      <c r="AD81" s="1"/>
    </row>
    <row r="82" spans="29:30">
      <c r="AC82" s="1"/>
      <c r="AD82" s="1"/>
    </row>
    <row r="83" spans="29:30">
      <c r="AC83" s="1"/>
      <c r="AD83" s="1"/>
    </row>
    <row r="84" spans="29:30">
      <c r="AC84" s="1"/>
      <c r="AD84" s="1"/>
    </row>
    <row r="85" spans="29:30">
      <c r="AC85" s="1"/>
      <c r="AD85" s="1"/>
    </row>
    <row r="86" spans="29:30">
      <c r="AC86" s="1"/>
      <c r="AD86" s="1"/>
    </row>
    <row r="87" spans="29:30">
      <c r="AC87" s="1"/>
      <c r="AD87" s="1"/>
    </row>
    <row r="88" spans="29:30">
      <c r="AC88" s="1"/>
      <c r="AD88" s="1"/>
    </row>
    <row r="89" spans="29:30">
      <c r="AC89" s="1"/>
      <c r="AD89" s="1"/>
    </row>
    <row r="90" spans="29:30">
      <c r="AC90" s="1"/>
      <c r="AD90" s="1"/>
    </row>
    <row r="91" spans="29:30">
      <c r="AC91" s="1"/>
      <c r="AD91" s="1"/>
    </row>
    <row r="92" spans="29:30">
      <c r="AC92" s="1"/>
      <c r="AD92" s="1"/>
    </row>
    <row r="93" spans="29:30">
      <c r="AC93" s="1"/>
      <c r="AD93" s="1"/>
    </row>
    <row r="94" spans="29:30">
      <c r="AC94" s="1"/>
      <c r="AD94" s="1"/>
    </row>
    <row r="95" spans="29:30">
      <c r="AC95" s="1"/>
      <c r="AD95" s="1"/>
    </row>
    <row r="96" spans="29:30">
      <c r="AC96" s="1"/>
      <c r="AD96" s="1"/>
    </row>
    <row r="97" spans="29:30">
      <c r="AC97" s="1"/>
      <c r="AD97" s="1"/>
    </row>
    <row r="98" spans="29:30">
      <c r="AC98" s="1"/>
      <c r="AD98" s="1"/>
    </row>
    <row r="99" spans="29:30">
      <c r="AC99" s="1"/>
      <c r="AD99" s="1"/>
    </row>
    <row r="100" spans="29:30">
      <c r="AC100" s="1"/>
      <c r="AD100" s="1"/>
    </row>
    <row r="101" spans="29:30">
      <c r="AC101" s="1"/>
      <c r="AD101" s="1"/>
    </row>
    <row r="102" spans="29:30">
      <c r="AC102" s="1"/>
      <c r="AD102" s="1"/>
    </row>
    <row r="103" spans="29:30">
      <c r="AC103" s="1"/>
      <c r="AD103" s="1"/>
    </row>
    <row r="104" spans="29:30">
      <c r="AC104" s="1"/>
      <c r="AD104" s="1"/>
    </row>
    <row r="105" spans="29:30">
      <c r="AC105" s="1"/>
      <c r="AD105" s="1"/>
    </row>
    <row r="106" spans="29:30">
      <c r="AC106" s="1"/>
      <c r="AD106" s="1"/>
    </row>
    <row r="107" spans="29:30">
      <c r="AC107" s="1"/>
      <c r="AD107" s="1"/>
    </row>
    <row r="108" spans="29:30">
      <c r="AC108" s="1"/>
      <c r="AD108" s="1"/>
    </row>
    <row r="109" spans="29:30">
      <c r="AC109" s="1"/>
      <c r="AD109" s="1"/>
    </row>
    <row r="110" spans="29:30">
      <c r="AC110" s="1"/>
      <c r="AD110" s="1"/>
    </row>
    <row r="111" spans="29:30">
      <c r="AC111" s="1"/>
      <c r="AD111" s="1"/>
    </row>
    <row r="112" spans="29:30">
      <c r="AC112" s="1"/>
      <c r="AD112" s="1"/>
    </row>
    <row r="113" spans="29:30">
      <c r="AC113" s="1"/>
      <c r="AD113" s="1"/>
    </row>
    <row r="114" spans="29:30">
      <c r="AC114" s="1"/>
      <c r="AD114" s="1"/>
    </row>
    <row r="115" spans="29:30">
      <c r="AC115" s="1"/>
      <c r="AD115" s="1"/>
    </row>
    <row r="116" spans="29:30">
      <c r="AC116" s="1"/>
      <c r="AD116" s="1"/>
    </row>
    <row r="117" spans="29:30">
      <c r="AC117" s="1"/>
      <c r="AD117" s="1"/>
    </row>
    <row r="118" spans="29:30">
      <c r="AC118" s="1"/>
      <c r="AD118" s="1"/>
    </row>
    <row r="119" spans="29:30">
      <c r="AC119" s="1"/>
      <c r="AD119" s="1"/>
    </row>
    <row r="120" spans="29:30">
      <c r="AC120" s="1"/>
      <c r="AD120" s="1"/>
    </row>
    <row r="121" spans="29:30">
      <c r="AC121" s="1"/>
      <c r="AD121" s="1"/>
    </row>
    <row r="122" spans="29:30">
      <c r="AC122" s="1"/>
      <c r="AD122" s="1"/>
    </row>
    <row r="123" spans="29:30">
      <c r="AC123" s="1"/>
      <c r="AD123" s="1"/>
    </row>
    <row r="124" spans="29:30">
      <c r="AC124" s="1"/>
      <c r="AD124" s="1"/>
    </row>
    <row r="125" spans="29:30">
      <c r="AC125" s="1"/>
      <c r="AD125" s="1"/>
    </row>
    <row r="126" spans="29:30">
      <c r="AC126" s="1"/>
      <c r="AD126" s="1"/>
    </row>
    <row r="127" spans="29:30">
      <c r="AC127" s="1"/>
      <c r="AD127" s="1"/>
    </row>
    <row r="128" spans="29:30">
      <c r="AC128" s="1"/>
      <c r="AD128" s="1"/>
    </row>
    <row r="129" spans="29:30">
      <c r="AC129" s="1"/>
      <c r="AD129" s="1"/>
    </row>
    <row r="130" spans="29:30">
      <c r="AC130" s="1"/>
      <c r="AD130" s="1"/>
    </row>
    <row r="131" spans="29:30">
      <c r="AC131" s="1"/>
      <c r="AD131" s="1"/>
    </row>
    <row r="132" spans="29:30">
      <c r="AC132" s="1"/>
      <c r="AD132" s="1"/>
    </row>
    <row r="133" spans="29:30">
      <c r="AC133" s="1"/>
      <c r="AD133" s="1"/>
    </row>
    <row r="134" spans="29:30">
      <c r="AC134" s="1"/>
      <c r="AD134" s="1"/>
    </row>
    <row r="135" spans="29:30">
      <c r="AC135" s="1"/>
      <c r="AD135" s="1"/>
    </row>
    <row r="136" spans="29:30">
      <c r="AC136" s="1"/>
      <c r="AD136" s="1"/>
    </row>
    <row r="137" spans="29:30">
      <c r="AC137" s="1"/>
      <c r="AD137" s="1"/>
    </row>
    <row r="138" spans="29:30">
      <c r="AC138" s="1"/>
      <c r="AD138" s="1"/>
    </row>
    <row r="139" spans="29:30">
      <c r="AC139" s="1"/>
      <c r="AD139" s="1"/>
    </row>
    <row r="140" spans="29:30">
      <c r="AC140" s="1"/>
      <c r="AD140" s="1"/>
    </row>
    <row r="141" spans="29:30">
      <c r="AC141" s="1"/>
      <c r="AD141" s="1"/>
    </row>
    <row r="142" spans="29:30">
      <c r="AC142" s="1"/>
      <c r="AD142" s="1"/>
    </row>
    <row r="143" spans="29:30">
      <c r="AC143" s="1"/>
      <c r="AD143" s="1"/>
    </row>
    <row r="144" spans="29:30">
      <c r="AC144" s="1"/>
      <c r="AD144" s="1"/>
    </row>
    <row r="145" spans="29:30">
      <c r="AC145" s="1"/>
      <c r="AD145" s="1"/>
    </row>
    <row r="146" spans="29:30">
      <c r="AC146" s="1"/>
      <c r="AD146" s="1"/>
    </row>
    <row r="147" spans="29:30">
      <c r="AC147" s="1"/>
      <c r="AD147" s="1"/>
    </row>
    <row r="148" spans="29:30">
      <c r="AC148" s="1"/>
      <c r="AD148" s="1"/>
    </row>
    <row r="149" spans="29:30">
      <c r="AC149" s="1"/>
      <c r="AD149" s="1"/>
    </row>
    <row r="150" spans="29:30">
      <c r="AC150" s="1"/>
      <c r="AD150" s="1"/>
    </row>
    <row r="151" spans="29:30">
      <c r="AC151" s="1"/>
      <c r="AD151" s="1"/>
    </row>
    <row r="152" spans="29:30">
      <c r="AC152" s="1"/>
      <c r="AD152" s="1"/>
    </row>
    <row r="153" spans="29:30">
      <c r="AC153" s="1"/>
      <c r="AD153" s="1"/>
    </row>
    <row r="154" spans="29:30">
      <c r="AC154" s="1"/>
      <c r="AD154" s="1"/>
    </row>
    <row r="155" spans="29:30">
      <c r="AC155" s="1"/>
      <c r="AD155" s="1"/>
    </row>
    <row r="156" spans="29:30">
      <c r="AC156" s="1"/>
      <c r="AD156" s="1"/>
    </row>
    <row r="157" spans="29:30">
      <c r="AC157" s="1"/>
      <c r="AD157" s="1"/>
    </row>
    <row r="158" spans="29:30">
      <c r="AC158" s="1"/>
      <c r="AD158" s="1"/>
    </row>
    <row r="159" spans="29:30">
      <c r="AC159" s="1"/>
      <c r="AD159" s="1"/>
    </row>
    <row r="160" spans="29:30">
      <c r="AC160" s="1"/>
      <c r="AD160" s="1"/>
    </row>
    <row r="161" spans="29:30">
      <c r="AC161" s="1"/>
      <c r="AD161" s="1"/>
    </row>
    <row r="162" spans="29:30">
      <c r="AC162" s="1"/>
      <c r="AD162" s="1"/>
    </row>
    <row r="163" spans="29:30">
      <c r="AC163" s="1"/>
      <c r="AD163" s="1"/>
    </row>
    <row r="164" spans="29:30">
      <c r="AC164" s="1"/>
      <c r="AD164" s="1"/>
    </row>
    <row r="165" spans="29:30">
      <c r="AC165" s="1"/>
      <c r="AD165" s="1"/>
    </row>
    <row r="166" spans="29:30">
      <c r="AC166" s="1"/>
      <c r="AD166" s="1"/>
    </row>
    <row r="167" spans="29:30">
      <c r="AC167" s="1"/>
      <c r="AD167" s="1"/>
    </row>
    <row r="168" spans="29:30">
      <c r="AC168" s="1"/>
      <c r="AD168" s="1"/>
    </row>
    <row r="169" spans="29:30">
      <c r="AC169" s="1"/>
      <c r="AD169" s="1"/>
    </row>
    <row r="170" spans="29:30">
      <c r="AC170" s="1"/>
      <c r="AD170" s="1"/>
    </row>
    <row r="171" spans="29:30">
      <c r="AC171" s="1"/>
      <c r="AD171" s="1"/>
    </row>
    <row r="172" spans="29:30">
      <c r="AC172" s="1"/>
      <c r="AD172" s="1"/>
    </row>
    <row r="173" spans="29:30">
      <c r="AC173" s="1"/>
      <c r="AD173" s="1"/>
    </row>
    <row r="174" spans="29:30">
      <c r="AC174" s="1"/>
      <c r="AD174" s="1"/>
    </row>
    <row r="175" spans="29:30">
      <c r="AC175" s="1"/>
      <c r="AD175" s="1"/>
    </row>
    <row r="176" spans="29:30">
      <c r="AC176" s="1"/>
      <c r="AD176" s="1"/>
    </row>
    <row r="177" spans="29:30">
      <c r="AC177" s="1"/>
      <c r="AD177" s="1"/>
    </row>
    <row r="178" spans="29:30">
      <c r="AC178" s="1"/>
      <c r="AD178" s="1"/>
    </row>
    <row r="179" spans="29:30">
      <c r="AC179" s="1"/>
      <c r="AD179" s="1"/>
    </row>
    <row r="180" spans="29:30">
      <c r="AC180" s="1"/>
      <c r="AD180" s="1"/>
    </row>
    <row r="181" spans="29:30">
      <c r="AC181" s="1"/>
      <c r="AD181" s="1"/>
    </row>
    <row r="182" spans="29:30">
      <c r="AC182" s="1"/>
      <c r="AD182" s="1"/>
    </row>
    <row r="183" spans="29:30">
      <c r="AC183" s="1"/>
      <c r="AD183" s="1"/>
    </row>
    <row r="184" spans="29:30">
      <c r="AC184" s="1"/>
      <c r="AD184" s="1"/>
    </row>
    <row r="185" spans="29:30">
      <c r="AC185" s="1"/>
      <c r="AD185" s="1"/>
    </row>
    <row r="186" spans="29:30">
      <c r="AC186" s="1"/>
      <c r="AD186" s="1"/>
    </row>
    <row r="187" spans="29:30">
      <c r="AC187" s="1"/>
      <c r="AD187" s="1"/>
    </row>
    <row r="188" spans="29:30">
      <c r="AC188" s="1"/>
      <c r="AD188" s="1"/>
    </row>
    <row r="189" spans="29:30">
      <c r="AC189" s="1"/>
      <c r="AD189" s="1"/>
    </row>
    <row r="190" spans="29:30">
      <c r="AC190" s="1"/>
      <c r="AD190" s="1"/>
    </row>
    <row r="191" spans="29:30">
      <c r="AC191" s="1"/>
      <c r="AD191" s="1"/>
    </row>
    <row r="192" spans="29:30">
      <c r="AC192" s="1"/>
      <c r="AD192" s="1"/>
    </row>
    <row r="193" spans="29:30">
      <c r="AC193" s="1"/>
      <c r="AD193" s="1"/>
    </row>
    <row r="194" spans="29:30">
      <c r="AC194" s="1"/>
      <c r="AD194" s="1"/>
    </row>
    <row r="195" spans="29:30">
      <c r="AC195" s="1"/>
      <c r="AD195" s="1"/>
    </row>
    <row r="196" spans="29:30">
      <c r="AC196" s="1"/>
      <c r="AD196" s="1"/>
    </row>
    <row r="197" spans="29:30">
      <c r="AC197" s="1"/>
      <c r="AD197" s="1"/>
    </row>
    <row r="198" spans="29:30">
      <c r="AC198" s="1"/>
      <c r="AD198" s="1"/>
    </row>
    <row r="199" spans="29:30">
      <c r="AC199" s="1"/>
      <c r="AD199" s="1"/>
    </row>
    <row r="200" spans="29:30">
      <c r="AC200" s="1"/>
      <c r="AD200" s="1"/>
    </row>
    <row r="201" spans="29:30">
      <c r="AC201" s="1"/>
      <c r="AD201" s="1"/>
    </row>
    <row r="202" spans="29:30">
      <c r="AC202" s="1"/>
      <c r="AD202" s="1"/>
    </row>
    <row r="203" spans="29:30">
      <c r="AC203" s="1"/>
      <c r="AD203" s="1"/>
    </row>
    <row r="204" spans="29:30">
      <c r="AC204" s="1"/>
      <c r="AD204" s="1"/>
    </row>
    <row r="205" spans="29:30">
      <c r="AC205" s="1"/>
      <c r="AD205" s="1"/>
    </row>
    <row r="206" spans="29:30">
      <c r="AC206" s="1"/>
      <c r="AD206" s="1"/>
    </row>
    <row r="207" spans="29:30">
      <c r="AC207" s="1"/>
      <c r="AD207" s="1"/>
    </row>
    <row r="208" spans="29:30">
      <c r="AC208" s="1"/>
      <c r="AD208" s="1"/>
    </row>
    <row r="209" spans="29:30">
      <c r="AC209" s="1"/>
      <c r="AD209" s="1"/>
    </row>
    <row r="210" spans="29:30">
      <c r="AC210" s="1"/>
      <c r="AD210" s="1"/>
    </row>
    <row r="211" spans="29:30">
      <c r="AC211" s="1"/>
      <c r="AD211" s="1"/>
    </row>
    <row r="212" spans="29:30">
      <c r="AC212" s="1"/>
      <c r="AD212" s="1"/>
    </row>
    <row r="213" spans="29:30">
      <c r="AC213" s="1"/>
      <c r="AD213" s="1"/>
    </row>
    <row r="214" spans="29:30">
      <c r="AC214" s="1"/>
      <c r="AD214" s="1"/>
    </row>
    <row r="215" spans="29:30">
      <c r="AC215" s="1"/>
      <c r="AD215" s="1"/>
    </row>
    <row r="216" spans="29:30">
      <c r="AC216" s="1"/>
      <c r="AD216" s="1"/>
    </row>
    <row r="217" spans="29:30">
      <c r="AC217" s="1"/>
      <c r="AD217" s="1"/>
    </row>
    <row r="218" spans="29:30">
      <c r="AC218" s="1"/>
      <c r="AD218" s="1"/>
    </row>
    <row r="219" spans="29:30">
      <c r="AC219" s="1"/>
      <c r="AD219" s="1"/>
    </row>
    <row r="220" spans="29:30">
      <c r="AC220" s="1"/>
      <c r="AD220" s="1"/>
    </row>
    <row r="221" spans="29:30">
      <c r="AC221" s="1"/>
      <c r="AD221" s="1"/>
    </row>
    <row r="222" spans="29:30">
      <c r="AC222" s="1"/>
      <c r="AD222" s="1"/>
    </row>
    <row r="223" spans="29:30">
      <c r="AC223" s="1"/>
      <c r="AD223" s="1"/>
    </row>
    <row r="224" spans="29:30">
      <c r="AC224" s="1"/>
      <c r="AD224" s="1"/>
    </row>
    <row r="225" spans="29:30">
      <c r="AC225" s="1"/>
      <c r="AD225" s="1"/>
    </row>
    <row r="226" spans="29:30">
      <c r="AC226" s="1"/>
      <c r="AD226" s="1"/>
    </row>
    <row r="227" spans="29:30">
      <c r="AC227" s="1"/>
      <c r="AD227" s="1"/>
    </row>
    <row r="228" spans="29:30">
      <c r="AC228" s="1"/>
      <c r="AD228" s="1"/>
    </row>
    <row r="229" spans="29:30">
      <c r="AC229" s="1"/>
      <c r="AD229" s="1"/>
    </row>
    <row r="230" spans="29:30">
      <c r="AC230" s="1"/>
      <c r="AD230" s="1"/>
    </row>
    <row r="231" spans="29:30">
      <c r="AC231" s="1"/>
      <c r="AD231" s="1"/>
    </row>
    <row r="232" spans="29:30">
      <c r="AC232" s="1"/>
      <c r="AD232" s="1"/>
    </row>
    <row r="233" spans="29:30">
      <c r="AC233" s="1"/>
      <c r="AD233" s="1"/>
    </row>
    <row r="234" spans="29:30">
      <c r="AC234" s="1"/>
      <c r="AD234" s="1"/>
    </row>
    <row r="235" spans="29:30">
      <c r="AC235" s="1"/>
      <c r="AD235" s="1"/>
    </row>
    <row r="236" spans="29:30">
      <c r="AC236" s="1"/>
      <c r="AD236" s="1"/>
    </row>
    <row r="237" spans="29:30">
      <c r="AC237" s="1"/>
      <c r="AD237" s="1"/>
    </row>
    <row r="238" spans="29:30">
      <c r="AC238" s="1"/>
      <c r="AD238" s="1"/>
    </row>
    <row r="239" spans="29:30">
      <c r="AC239" s="1"/>
      <c r="AD239" s="1"/>
    </row>
    <row r="240" spans="29:30">
      <c r="AC240" s="1"/>
      <c r="AD240" s="1"/>
    </row>
    <row r="241" spans="7:30">
      <c r="AC241" s="1"/>
      <c r="AD241" s="1"/>
    </row>
    <row r="242" spans="7:30">
      <c r="AC242" s="1"/>
      <c r="AD242" s="1"/>
    </row>
    <row r="243" spans="7:30">
      <c r="AC243" s="1"/>
      <c r="AD243" s="1"/>
    </row>
    <row r="244" spans="7:30">
      <c r="AC244" s="1"/>
      <c r="AD244" s="1"/>
    </row>
    <row r="245" spans="7:30">
      <c r="AC245" s="1"/>
      <c r="AD245" s="1"/>
    </row>
    <row r="246" spans="7:30">
      <c r="AC246" s="1"/>
      <c r="AD246" s="1"/>
    </row>
    <row r="247" spans="7:30">
      <c r="AC247" s="1"/>
      <c r="AD247" s="1"/>
    </row>
    <row r="248" spans="7:30">
      <c r="AC248" s="1"/>
      <c r="AD248" s="1"/>
    </row>
    <row r="249" spans="7:30">
      <c r="AC249" s="1"/>
      <c r="AD249" s="1"/>
    </row>
    <row r="250" spans="7:30" ht="15.75" thickBot="1">
      <c r="AC250" s="1"/>
      <c r="AD250" s="1"/>
    </row>
    <row r="251" spans="7:30">
      <c r="G251" s="22" t="s">
        <v>7</v>
      </c>
      <c r="H251" s="23"/>
      <c r="I251" s="23"/>
      <c r="J251" s="24"/>
      <c r="K251" s="22" t="s">
        <v>75</v>
      </c>
      <c r="L251" s="23"/>
      <c r="M251" s="23"/>
      <c r="N251" s="24"/>
      <c r="O251" s="23" t="s">
        <v>9</v>
      </c>
      <c r="P251" s="23"/>
      <c r="Q251" s="23"/>
      <c r="R251" s="24"/>
      <c r="S251" s="25" t="s">
        <v>4</v>
      </c>
      <c r="T251" s="26"/>
      <c r="U251" s="25" t="s">
        <v>5</v>
      </c>
      <c r="V251" s="26"/>
      <c r="W251" s="25" t="s">
        <v>76</v>
      </c>
      <c r="X251" s="23"/>
      <c r="Y251" s="26"/>
      <c r="Z251" s="9" t="s">
        <v>6</v>
      </c>
      <c r="AA251" s="10"/>
      <c r="AC251" s="1"/>
      <c r="AD251" s="1"/>
    </row>
    <row r="252" spans="7:30" ht="15.75" thickBot="1">
      <c r="G252" s="30">
        <v>2023</v>
      </c>
      <c r="H252" s="31">
        <v>2024</v>
      </c>
      <c r="I252" s="31" t="s">
        <v>8</v>
      </c>
      <c r="J252" s="32" t="s">
        <v>10</v>
      </c>
      <c r="K252" s="30">
        <v>2023</v>
      </c>
      <c r="L252" s="31">
        <v>2024</v>
      </c>
      <c r="M252" s="31" t="s">
        <v>8</v>
      </c>
      <c r="N252" s="32" t="s">
        <v>10</v>
      </c>
      <c r="O252" s="33">
        <v>2023</v>
      </c>
      <c r="P252" s="31">
        <v>2024</v>
      </c>
      <c r="Q252" s="31" t="s">
        <v>8</v>
      </c>
      <c r="R252" s="34" t="s">
        <v>10</v>
      </c>
      <c r="S252" s="35" t="s">
        <v>16</v>
      </c>
      <c r="T252" s="36" t="s">
        <v>10</v>
      </c>
      <c r="U252" s="37" t="s">
        <v>11</v>
      </c>
      <c r="V252" s="36" t="s">
        <v>10</v>
      </c>
      <c r="W252" s="37" t="s">
        <v>77</v>
      </c>
      <c r="X252" s="104"/>
      <c r="Y252" s="36" t="s">
        <v>10</v>
      </c>
      <c r="Z252" s="37" t="s">
        <v>78</v>
      </c>
      <c r="AA252" s="2" t="s">
        <v>10</v>
      </c>
      <c r="AC252" s="1"/>
      <c r="AD252" s="1"/>
    </row>
    <row r="253" spans="7:30">
      <c r="G253" s="105">
        <v>110000</v>
      </c>
      <c r="H253" s="105">
        <v>100000</v>
      </c>
      <c r="I253" s="106">
        <f>(H253/G253)*100-100</f>
        <v>-9.0909090909090935</v>
      </c>
      <c r="J253" s="105">
        <f>IF(I253&gt;0,IF(I253&lt;=10,2,IF(I253&lt;=50,3,IF(I253&gt;50,5,0))),0)</f>
        <v>0</v>
      </c>
      <c r="K253" s="105">
        <v>110000</v>
      </c>
      <c r="L253" s="105">
        <v>100000</v>
      </c>
      <c r="M253" s="106">
        <f>(L253/K253)*100-100</f>
        <v>-9.0909090909090935</v>
      </c>
      <c r="N253" s="105">
        <f>IF(M253&gt;0,IF(M253&lt;=10,2,IF(M253&lt;=50,3,IF(M253&gt;50,5,0))),0)</f>
        <v>0</v>
      </c>
      <c r="O253" s="105">
        <v>110000</v>
      </c>
      <c r="P253" s="105">
        <v>100000</v>
      </c>
      <c r="Q253" s="106">
        <f>(P253/O253)*100-100</f>
        <v>-9.0909090909090935</v>
      </c>
      <c r="R253" s="105">
        <f>IF(Q253&gt;0,IF(Q253&lt;=10,2,IF(Q253&lt;=50,3,IF(Q253&gt;50,5,0))),0)</f>
        <v>0</v>
      </c>
      <c r="S253" s="107" t="s">
        <v>14</v>
      </c>
      <c r="T253" s="105">
        <f>IF(S253="DA",10,0)</f>
        <v>10</v>
      </c>
      <c r="U253" s="105" t="s">
        <v>79</v>
      </c>
      <c r="V253" s="105">
        <f>IF(U253="Od  35,715 -100.000€",5,IF(U253="Od 100,001 do 150,000  €",7,IF(U253="Više od 150,001 €",10,0)))</f>
        <v>5</v>
      </c>
      <c r="W253" s="105" t="s">
        <v>14</v>
      </c>
      <c r="X253" s="105"/>
      <c r="Y253" s="105">
        <f>IF(W253="DA",5,0)</f>
        <v>5</v>
      </c>
      <c r="Z253" s="105" t="s">
        <v>17</v>
      </c>
      <c r="AA253" s="3">
        <f>IF(Z253="Nije korišćeno",10,0)</f>
        <v>0</v>
      </c>
      <c r="AC253" s="1"/>
      <c r="AD253" s="1"/>
    </row>
    <row r="254" spans="7:30">
      <c r="G254" s="105"/>
      <c r="H254" s="105"/>
      <c r="I254" s="105"/>
      <c r="J254" s="105"/>
      <c r="K254" s="105"/>
      <c r="L254" s="105"/>
      <c r="M254" s="105"/>
      <c r="N254" s="105"/>
      <c r="O254" s="105"/>
      <c r="P254" s="105"/>
      <c r="Q254" s="105"/>
      <c r="R254" s="105"/>
      <c r="S254" s="107" t="s">
        <v>15</v>
      </c>
      <c r="T254" s="105">
        <f>IF(S254="DA",10,0)</f>
        <v>0</v>
      </c>
      <c r="U254" s="105" t="s">
        <v>80</v>
      </c>
      <c r="V254" s="105">
        <f t="shared" ref="V254:V255" si="12">IF(U254="Od  35,715 -100.000€",5,IF(U254="Od 100,001 do 150,000  €",7,IF(U254="Više od 150,001 €",10,0)))</f>
        <v>7</v>
      </c>
      <c r="W254" s="105" t="s">
        <v>15</v>
      </c>
      <c r="X254" s="105"/>
      <c r="Y254" s="105">
        <f>IF(W254="DA",5,0)</f>
        <v>0</v>
      </c>
      <c r="Z254" s="105" t="s">
        <v>18</v>
      </c>
      <c r="AA254" s="3">
        <f>IF(Z254="Nije korišćeno",10,0)</f>
        <v>10</v>
      </c>
      <c r="AC254" s="1"/>
      <c r="AD254" s="1"/>
    </row>
    <row r="255" spans="7:30">
      <c r="G255" s="105"/>
      <c r="H255" s="105"/>
      <c r="I255" s="105"/>
      <c r="J255" s="105"/>
      <c r="K255" s="105"/>
      <c r="L255" s="105"/>
      <c r="M255" s="105"/>
      <c r="N255" s="105"/>
      <c r="O255" s="105"/>
      <c r="P255" s="105"/>
      <c r="Q255" s="105"/>
      <c r="R255" s="105"/>
      <c r="S255" s="107"/>
      <c r="T255" s="105"/>
      <c r="U255" s="108" t="s">
        <v>81</v>
      </c>
      <c r="V255" s="105">
        <f t="shared" si="12"/>
        <v>10</v>
      </c>
      <c r="W255" s="105"/>
      <c r="X255" s="105"/>
      <c r="Y255" s="105"/>
      <c r="Z255" s="105"/>
      <c r="AA255" s="3"/>
      <c r="AC255" s="1"/>
      <c r="AD255" s="1"/>
    </row>
    <row r="256" spans="7:30">
      <c r="G256" s="105"/>
      <c r="H256" s="105"/>
      <c r="I256" s="105"/>
      <c r="J256" s="105"/>
      <c r="K256" s="105"/>
      <c r="L256" s="105"/>
      <c r="M256" s="105"/>
      <c r="N256" s="105"/>
      <c r="O256" s="105"/>
      <c r="P256" s="105"/>
      <c r="Q256" s="105"/>
      <c r="R256" s="105"/>
      <c r="S256" s="107"/>
      <c r="T256" s="105"/>
      <c r="U256" s="105"/>
      <c r="V256" s="105"/>
      <c r="W256" s="105"/>
      <c r="X256" s="105"/>
      <c r="Y256" s="105"/>
      <c r="Z256" s="105"/>
      <c r="AA256" s="3"/>
      <c r="AC256" s="1"/>
      <c r="AD256" s="1"/>
    </row>
    <row r="258" spans="30:30">
      <c r="AD258" s="4">
        <f>SUBTOTAL(9,AD3:AD257)</f>
        <v>5699999.9990000008</v>
      </c>
    </row>
  </sheetData>
  <autoFilter ref="AB1:AB258" xr:uid="{1750A7FA-709C-4DF6-88E3-2CAA742123CB}"/>
  <mergeCells count="24">
    <mergeCell ref="A1:A2"/>
    <mergeCell ref="AE1:AE2"/>
    <mergeCell ref="AD1:AD2"/>
    <mergeCell ref="AC1:AC2"/>
    <mergeCell ref="B1:B2"/>
    <mergeCell ref="C1:C2"/>
    <mergeCell ref="D1:D2"/>
    <mergeCell ref="E1:E2"/>
    <mergeCell ref="F1:F2"/>
    <mergeCell ref="G251:J251"/>
    <mergeCell ref="AB1:AB2"/>
    <mergeCell ref="S251:T251"/>
    <mergeCell ref="Z251:AA251"/>
    <mergeCell ref="W251:Y251"/>
    <mergeCell ref="G1:J1"/>
    <mergeCell ref="S1:T1"/>
    <mergeCell ref="W1:Y1"/>
    <mergeCell ref="Z1:AA1"/>
    <mergeCell ref="K1:N1"/>
    <mergeCell ref="K251:N251"/>
    <mergeCell ref="O1:R1"/>
    <mergeCell ref="O251:R251"/>
    <mergeCell ref="U1:V1"/>
    <mergeCell ref="U251:V251"/>
  </mergeCells>
  <dataValidations count="3">
    <dataValidation type="list" allowBlank="1" showInputMessage="1" showErrorMessage="1" sqref="Z3:Z38" xr:uid="{2EF17F5A-78E5-4C34-A516-AF9929A81F19}">
      <formula1>$Z$253:$Z$254</formula1>
    </dataValidation>
    <dataValidation type="list" allowBlank="1" showInputMessage="1" showErrorMessage="1" sqref="S3:S31" xr:uid="{04200204-8E95-43BC-B978-3C5E6355E32F}">
      <formula1>$S$253:$S$254</formula1>
    </dataValidation>
    <dataValidation type="list" allowBlank="1" showInputMessage="1" showErrorMessage="1" sqref="U3:U38" xr:uid="{7F3C99B6-07C0-4C4F-8D15-2B274D037526}">
      <formula1>$U$253:$U$255</formula1>
    </dataValidation>
  </dataValidation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Komponenta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Backovic</dc:creator>
  <cp:lastModifiedBy>Ivana Zecevic</cp:lastModifiedBy>
  <dcterms:created xsi:type="dcterms:W3CDTF">2025-07-08T06:51:53Z</dcterms:created>
  <dcterms:modified xsi:type="dcterms:W3CDTF">2025-07-29T11:16:24Z</dcterms:modified>
</cp:coreProperties>
</file>